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artin/Vintage/0050 My DEC Tools/PDP-8 Assembler Disassembler/"/>
    </mc:Choice>
  </mc:AlternateContent>
  <bookViews>
    <workbookView xWindow="2820" yWindow="640" windowWidth="23940" windowHeight="17360" tabRatio="500" activeTab="1"/>
  </bookViews>
  <sheets>
    <sheet name="Instructions" sheetId="6" r:id="rId1"/>
    <sheet name="Assembler" sheetId="1" r:id="rId2"/>
    <sheet name="Disassembler" sheetId="5" r:id="rId3"/>
    <sheet name="RIM Output" sheetId="3" r:id="rId4"/>
    <sheet name="Disassembly Output" sheetId="7" r:id="rId5"/>
    <sheet name="PDP8" sheetId="2" r:id="rId6"/>
    <sheet name="Revision History" sheetId="4" r:id="rId7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11" i="5" l="1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AE59" i="5"/>
  <c r="AE60" i="5"/>
  <c r="AE61" i="5"/>
  <c r="AE62" i="5"/>
  <c r="AE63" i="5"/>
  <c r="AE64" i="5"/>
  <c r="AE65" i="5"/>
  <c r="AE66" i="5"/>
  <c r="AE67" i="5"/>
  <c r="AE68" i="5"/>
  <c r="AE69" i="5"/>
  <c r="AE70" i="5"/>
  <c r="AE71" i="5"/>
  <c r="AE72" i="5"/>
  <c r="AE73" i="5"/>
  <c r="AE74" i="5"/>
  <c r="AE75" i="5"/>
  <c r="AE76" i="5"/>
  <c r="AE77" i="5"/>
  <c r="AE78" i="5"/>
  <c r="AE79" i="5"/>
  <c r="AE80" i="5"/>
  <c r="AE81" i="5"/>
  <c r="AE82" i="5"/>
  <c r="AE83" i="5"/>
  <c r="AE84" i="5"/>
  <c r="AE85" i="5"/>
  <c r="AE86" i="5"/>
  <c r="AE87" i="5"/>
  <c r="AE88" i="5"/>
  <c r="AE89" i="5"/>
  <c r="AE90" i="5"/>
  <c r="AE91" i="5"/>
  <c r="AE92" i="5"/>
  <c r="AE93" i="5"/>
  <c r="AE94" i="5"/>
  <c r="AE95" i="5"/>
  <c r="AE96" i="5"/>
  <c r="AE97" i="5"/>
  <c r="AE98" i="5"/>
  <c r="AE99" i="5"/>
  <c r="AE100" i="5"/>
  <c r="AE101" i="5"/>
  <c r="AE102" i="5"/>
  <c r="AE103" i="5"/>
  <c r="AE104" i="5"/>
  <c r="AE105" i="5"/>
  <c r="AE106" i="5"/>
  <c r="AE107" i="5"/>
  <c r="AE108" i="5"/>
  <c r="AE109" i="5"/>
  <c r="AE110" i="5"/>
  <c r="AE111" i="5"/>
  <c r="AE112" i="5"/>
  <c r="AE113" i="5"/>
  <c r="AE114" i="5"/>
  <c r="AE115" i="5"/>
  <c r="AE116" i="5"/>
  <c r="AE117" i="5"/>
  <c r="AE118" i="5"/>
  <c r="AE119" i="5"/>
  <c r="AE120" i="5"/>
  <c r="AE121" i="5"/>
  <c r="AE122" i="5"/>
  <c r="AE123" i="5"/>
  <c r="AE124" i="5"/>
  <c r="AE125" i="5"/>
  <c r="AE126" i="5"/>
  <c r="AE127" i="5"/>
  <c r="AE128" i="5"/>
  <c r="AE129" i="5"/>
  <c r="AE130" i="5"/>
  <c r="AE131" i="5"/>
  <c r="AE132" i="5"/>
  <c r="AE133" i="5"/>
  <c r="AE134" i="5"/>
  <c r="AE135" i="5"/>
  <c r="AE136" i="5"/>
  <c r="AE137" i="5"/>
  <c r="AE138" i="5"/>
  <c r="AE139" i="5"/>
  <c r="AE140" i="5"/>
  <c r="AE141" i="5"/>
  <c r="AE142" i="5"/>
  <c r="AE143" i="5"/>
  <c r="AE144" i="5"/>
  <c r="AE145" i="5"/>
  <c r="AE146" i="5"/>
  <c r="AE147" i="5"/>
  <c r="AE148" i="5"/>
  <c r="AE149" i="5"/>
  <c r="AE150" i="5"/>
  <c r="AE151" i="5"/>
  <c r="AE152" i="5"/>
  <c r="AE153" i="5"/>
  <c r="AE154" i="5"/>
  <c r="AE155" i="5"/>
  <c r="AE156" i="5"/>
  <c r="AE157" i="5"/>
  <c r="AE158" i="5"/>
  <c r="AE159" i="5"/>
  <c r="AE160" i="5"/>
  <c r="AE161" i="5"/>
  <c r="AE162" i="5"/>
  <c r="AE163" i="5"/>
  <c r="AE164" i="5"/>
  <c r="AE165" i="5"/>
  <c r="AE166" i="5"/>
  <c r="AE167" i="5"/>
  <c r="AE168" i="5"/>
  <c r="AE169" i="5"/>
  <c r="AE170" i="5"/>
  <c r="AE171" i="5"/>
  <c r="AE172" i="5"/>
  <c r="AE173" i="5"/>
  <c r="AE174" i="5"/>
  <c r="AE175" i="5"/>
  <c r="AE176" i="5"/>
  <c r="AE177" i="5"/>
  <c r="AE178" i="5"/>
  <c r="AE179" i="5"/>
  <c r="AE180" i="5"/>
  <c r="AE181" i="5"/>
  <c r="AE182" i="5"/>
  <c r="AE183" i="5"/>
  <c r="AE184" i="5"/>
  <c r="AE185" i="5"/>
  <c r="AE186" i="5"/>
  <c r="AE187" i="5"/>
  <c r="AE188" i="5"/>
  <c r="AE189" i="5"/>
  <c r="AE190" i="5"/>
  <c r="AE191" i="5"/>
  <c r="AE192" i="5"/>
  <c r="AE193" i="5"/>
  <c r="AE194" i="5"/>
  <c r="AE195" i="5"/>
  <c r="AE196" i="5"/>
  <c r="AE197" i="5"/>
  <c r="AE198" i="5"/>
  <c r="AE199" i="5"/>
  <c r="AE200" i="5"/>
  <c r="AE201" i="5"/>
  <c r="AE202" i="5"/>
  <c r="AE203" i="5"/>
  <c r="AE204" i="5"/>
  <c r="AE205" i="5"/>
  <c r="AE206" i="5"/>
  <c r="AE207" i="5"/>
  <c r="AE208" i="5"/>
  <c r="AE209" i="5"/>
  <c r="AE210" i="5"/>
  <c r="AE211" i="5"/>
  <c r="AE212" i="5"/>
  <c r="AE213" i="5"/>
  <c r="AE214" i="5"/>
  <c r="AE215" i="5"/>
  <c r="AE216" i="5"/>
  <c r="AE217" i="5"/>
  <c r="AE218" i="5"/>
  <c r="AE219" i="5"/>
  <c r="AE220" i="5"/>
  <c r="AE221" i="5"/>
  <c r="AE222" i="5"/>
  <c r="AE223" i="5"/>
  <c r="AE224" i="5"/>
  <c r="AE225" i="5"/>
  <c r="AE226" i="5"/>
  <c r="AE227" i="5"/>
  <c r="AE228" i="5"/>
  <c r="AE229" i="5"/>
  <c r="AE230" i="5"/>
  <c r="AE231" i="5"/>
  <c r="AE232" i="5"/>
  <c r="AE233" i="5"/>
  <c r="AE234" i="5"/>
  <c r="AE235" i="5"/>
  <c r="AE236" i="5"/>
  <c r="AE237" i="5"/>
  <c r="AE238" i="5"/>
  <c r="AE239" i="5"/>
  <c r="AE240" i="5"/>
  <c r="AE241" i="5"/>
  <c r="AE242" i="5"/>
  <c r="AE243" i="5"/>
  <c r="AE244" i="5"/>
  <c r="AE245" i="5"/>
  <c r="AE246" i="5"/>
  <c r="AE247" i="5"/>
  <c r="AE248" i="5"/>
  <c r="AE249" i="5"/>
  <c r="AE250" i="5"/>
  <c r="AE251" i="5"/>
  <c r="AE252" i="5"/>
  <c r="AE253" i="5"/>
  <c r="AE254" i="5"/>
  <c r="AE255" i="5"/>
  <c r="AE256" i="5"/>
  <c r="AE257" i="5"/>
  <c r="AE258" i="5"/>
  <c r="AE259" i="5"/>
  <c r="AE260" i="5"/>
  <c r="AE261" i="5"/>
  <c r="AE262" i="5"/>
  <c r="AE263" i="5"/>
  <c r="AE264" i="5"/>
  <c r="AE265" i="5"/>
  <c r="AE266" i="5"/>
  <c r="AE267" i="5"/>
  <c r="AE268" i="5"/>
  <c r="AE269" i="5"/>
  <c r="AE270" i="5"/>
  <c r="AE271" i="5"/>
  <c r="AE272" i="5"/>
  <c r="AE273" i="5"/>
  <c r="AE274" i="5"/>
  <c r="AE275" i="5"/>
  <c r="AE276" i="5"/>
  <c r="AE277" i="5"/>
  <c r="AE278" i="5"/>
  <c r="AE279" i="5"/>
  <c r="AE280" i="5"/>
  <c r="AE281" i="5"/>
  <c r="AE282" i="5"/>
  <c r="AE283" i="5"/>
  <c r="AE284" i="5"/>
  <c r="AE285" i="5"/>
  <c r="AE286" i="5"/>
  <c r="AE287" i="5"/>
  <c r="AE288" i="5"/>
  <c r="AE289" i="5"/>
  <c r="AE290" i="5"/>
  <c r="AE291" i="5"/>
  <c r="AE292" i="5"/>
  <c r="AE293" i="5"/>
  <c r="AE294" i="5"/>
  <c r="AE295" i="5"/>
  <c r="AE296" i="5"/>
  <c r="AE297" i="5"/>
  <c r="AE298" i="5"/>
  <c r="AE299" i="5"/>
  <c r="AE300" i="5"/>
  <c r="AE301" i="5"/>
  <c r="AE302" i="5"/>
  <c r="AE303" i="5"/>
  <c r="AE304" i="5"/>
  <c r="AE305" i="5"/>
  <c r="AE306" i="5"/>
  <c r="AE307" i="5"/>
  <c r="AE308" i="5"/>
  <c r="AE309" i="5"/>
  <c r="AE310" i="5"/>
  <c r="AE311" i="5"/>
  <c r="AE312" i="5"/>
  <c r="AE313" i="5"/>
  <c r="AE314" i="5"/>
  <c r="AE315" i="5"/>
  <c r="AE316" i="5"/>
  <c r="AE317" i="5"/>
  <c r="AE318" i="5"/>
  <c r="AE319" i="5"/>
  <c r="AE320" i="5"/>
  <c r="AE321" i="5"/>
  <c r="AE322" i="5"/>
  <c r="AE323" i="5"/>
  <c r="AE324" i="5"/>
  <c r="AE325" i="5"/>
  <c r="AE326" i="5"/>
  <c r="AE327" i="5"/>
  <c r="AE328" i="5"/>
  <c r="AE329" i="5"/>
  <c r="AE330" i="5"/>
  <c r="AE331" i="5"/>
  <c r="AE332" i="5"/>
  <c r="AE333" i="5"/>
  <c r="AE334" i="5"/>
  <c r="AE335" i="5"/>
  <c r="AE336" i="5"/>
  <c r="AE337" i="5"/>
  <c r="AE338" i="5"/>
  <c r="AE339" i="5"/>
  <c r="AE340" i="5"/>
  <c r="AE341" i="5"/>
  <c r="AE342" i="5"/>
  <c r="AE343" i="5"/>
  <c r="AE344" i="5"/>
  <c r="AE345" i="5"/>
  <c r="AE346" i="5"/>
  <c r="AE347" i="5"/>
  <c r="AE348" i="5"/>
  <c r="AE349" i="5"/>
  <c r="AE350" i="5"/>
  <c r="AE351" i="5"/>
  <c r="AE352" i="5"/>
  <c r="AE353" i="5"/>
  <c r="AE354" i="5"/>
  <c r="AE355" i="5"/>
  <c r="AE356" i="5"/>
  <c r="AE357" i="5"/>
  <c r="AE358" i="5"/>
  <c r="AE359" i="5"/>
  <c r="AE360" i="5"/>
  <c r="AE361" i="5"/>
  <c r="AE362" i="5"/>
  <c r="AE363" i="5"/>
  <c r="AE364" i="5"/>
  <c r="AE365" i="5"/>
  <c r="AE366" i="5"/>
  <c r="AE367" i="5"/>
  <c r="AE368" i="5"/>
  <c r="AE369" i="5"/>
  <c r="AE370" i="5"/>
  <c r="AE371" i="5"/>
  <c r="AE372" i="5"/>
  <c r="AE373" i="5"/>
  <c r="AE374" i="5"/>
  <c r="AE375" i="5"/>
  <c r="AE376" i="5"/>
  <c r="AE377" i="5"/>
  <c r="AE378" i="5"/>
  <c r="AE379" i="5"/>
  <c r="AE380" i="5"/>
  <c r="AE381" i="5"/>
  <c r="AE382" i="5"/>
  <c r="AE383" i="5"/>
  <c r="AE384" i="5"/>
  <c r="AE385" i="5"/>
  <c r="AE386" i="5"/>
  <c r="AE387" i="5"/>
  <c r="AE388" i="5"/>
  <c r="AE389" i="5"/>
  <c r="AE390" i="5"/>
  <c r="AE391" i="5"/>
  <c r="AE392" i="5"/>
  <c r="AE393" i="5"/>
  <c r="AE394" i="5"/>
  <c r="AE395" i="5"/>
  <c r="AE396" i="5"/>
  <c r="AE397" i="5"/>
  <c r="AE398" i="5"/>
  <c r="AE399" i="5"/>
  <c r="AE400" i="5"/>
  <c r="AE401" i="5"/>
  <c r="AE402" i="5"/>
  <c r="AE403" i="5"/>
  <c r="AE404" i="5"/>
  <c r="AE405" i="5"/>
  <c r="AE406" i="5"/>
  <c r="AE407" i="5"/>
  <c r="AE408" i="5"/>
  <c r="AE409" i="5"/>
  <c r="AE410" i="5"/>
  <c r="AE411" i="5"/>
  <c r="AE412" i="5"/>
  <c r="AE413" i="5"/>
  <c r="AE414" i="5"/>
  <c r="AE415" i="5"/>
  <c r="AE416" i="5"/>
  <c r="AE417" i="5"/>
  <c r="AE418" i="5"/>
  <c r="AE419" i="5"/>
  <c r="AE420" i="5"/>
  <c r="AE421" i="5"/>
  <c r="AE422" i="5"/>
  <c r="AE423" i="5"/>
  <c r="AE424" i="5"/>
  <c r="AE425" i="5"/>
  <c r="AE426" i="5"/>
  <c r="AE427" i="5"/>
  <c r="AE428" i="5"/>
  <c r="AE429" i="5"/>
  <c r="AE430" i="5"/>
  <c r="AE431" i="5"/>
  <c r="AE432" i="5"/>
  <c r="AE433" i="5"/>
  <c r="AE434" i="5"/>
  <c r="AE435" i="5"/>
  <c r="AE436" i="5"/>
  <c r="AE437" i="5"/>
  <c r="AE438" i="5"/>
  <c r="AE439" i="5"/>
  <c r="AE440" i="5"/>
  <c r="AE441" i="5"/>
  <c r="AE442" i="5"/>
  <c r="AE443" i="5"/>
  <c r="AE444" i="5"/>
  <c r="AE445" i="5"/>
  <c r="AE446" i="5"/>
  <c r="AE447" i="5"/>
  <c r="AE448" i="5"/>
  <c r="AE449" i="5"/>
  <c r="AE450" i="5"/>
  <c r="AE451" i="5"/>
  <c r="AE452" i="5"/>
  <c r="AE453" i="5"/>
  <c r="AE454" i="5"/>
  <c r="AE455" i="5"/>
  <c r="AE456" i="5"/>
  <c r="AE457" i="5"/>
  <c r="AE458" i="5"/>
  <c r="AE459" i="5"/>
  <c r="AE460" i="5"/>
  <c r="AE461" i="5"/>
  <c r="AE462" i="5"/>
  <c r="AE463" i="5"/>
  <c r="AE464" i="5"/>
  <c r="AE465" i="5"/>
  <c r="AE466" i="5"/>
  <c r="AE467" i="5"/>
  <c r="AE468" i="5"/>
  <c r="AE469" i="5"/>
  <c r="AE470" i="5"/>
  <c r="AE471" i="5"/>
  <c r="AE472" i="5"/>
  <c r="AE473" i="5"/>
  <c r="AE474" i="5"/>
  <c r="AE475" i="5"/>
  <c r="AE476" i="5"/>
  <c r="AE477" i="5"/>
  <c r="AE478" i="5"/>
  <c r="AE479" i="5"/>
  <c r="AE480" i="5"/>
  <c r="AE481" i="5"/>
  <c r="AE482" i="5"/>
  <c r="AE483" i="5"/>
  <c r="AE484" i="5"/>
  <c r="AE485" i="5"/>
  <c r="AE486" i="5"/>
  <c r="AE487" i="5"/>
  <c r="AE488" i="5"/>
  <c r="AE489" i="5"/>
  <c r="AE490" i="5"/>
  <c r="AE491" i="5"/>
  <c r="AE492" i="5"/>
  <c r="AE493" i="5"/>
  <c r="AE494" i="5"/>
  <c r="AE495" i="5"/>
  <c r="AE496" i="5"/>
  <c r="AE497" i="5"/>
  <c r="AE498" i="5"/>
  <c r="AE499" i="5"/>
  <c r="AE500" i="5"/>
  <c r="AE501" i="5"/>
  <c r="AE502" i="5"/>
  <c r="AE503" i="5"/>
  <c r="AE504" i="5"/>
  <c r="AE505" i="5"/>
  <c r="AE506" i="5"/>
  <c r="AE507" i="5"/>
  <c r="AE508" i="5"/>
  <c r="AE509" i="5"/>
  <c r="AE510" i="5"/>
  <c r="AE511" i="5"/>
  <c r="AE512" i="5"/>
  <c r="AE513" i="5"/>
  <c r="AE514" i="5"/>
  <c r="AE515" i="5"/>
  <c r="AE516" i="5"/>
  <c r="AE517" i="5"/>
  <c r="AE518" i="5"/>
  <c r="AE519" i="5"/>
  <c r="AE520" i="5"/>
  <c r="AE521" i="5"/>
  <c r="AE522" i="5"/>
  <c r="AE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87" i="5"/>
  <c r="AD88" i="5"/>
  <c r="AD89" i="5"/>
  <c r="AD90" i="5"/>
  <c r="AD91" i="5"/>
  <c r="AD92" i="5"/>
  <c r="AD93" i="5"/>
  <c r="AD94" i="5"/>
  <c r="AD95" i="5"/>
  <c r="AD96" i="5"/>
  <c r="AD97" i="5"/>
  <c r="AD98" i="5"/>
  <c r="AD99" i="5"/>
  <c r="AD100" i="5"/>
  <c r="AD101" i="5"/>
  <c r="AD102" i="5"/>
  <c r="AD103" i="5"/>
  <c r="AD104" i="5"/>
  <c r="AD105" i="5"/>
  <c r="AD106" i="5"/>
  <c r="AD107" i="5"/>
  <c r="AD108" i="5"/>
  <c r="AD109" i="5"/>
  <c r="AD110" i="5"/>
  <c r="AD111" i="5"/>
  <c r="AD112" i="5"/>
  <c r="AD113" i="5"/>
  <c r="AD114" i="5"/>
  <c r="AD115" i="5"/>
  <c r="AD116" i="5"/>
  <c r="AD117" i="5"/>
  <c r="AD118" i="5"/>
  <c r="AD119" i="5"/>
  <c r="AD120" i="5"/>
  <c r="AD121" i="5"/>
  <c r="AD122" i="5"/>
  <c r="AD123" i="5"/>
  <c r="AD124" i="5"/>
  <c r="AD125" i="5"/>
  <c r="AD126" i="5"/>
  <c r="AD127" i="5"/>
  <c r="AD128" i="5"/>
  <c r="AD129" i="5"/>
  <c r="AD130" i="5"/>
  <c r="AD131" i="5"/>
  <c r="AD132" i="5"/>
  <c r="AD133" i="5"/>
  <c r="AD134" i="5"/>
  <c r="AD135" i="5"/>
  <c r="AD136" i="5"/>
  <c r="AD137" i="5"/>
  <c r="AD138" i="5"/>
  <c r="AD139" i="5"/>
  <c r="AD140" i="5"/>
  <c r="AD141" i="5"/>
  <c r="AD142" i="5"/>
  <c r="AD143" i="5"/>
  <c r="AD144" i="5"/>
  <c r="AD145" i="5"/>
  <c r="AD146" i="5"/>
  <c r="AD147" i="5"/>
  <c r="AD148" i="5"/>
  <c r="AD149" i="5"/>
  <c r="AD150" i="5"/>
  <c r="AD151" i="5"/>
  <c r="AD152" i="5"/>
  <c r="AD153" i="5"/>
  <c r="AD154" i="5"/>
  <c r="AD155" i="5"/>
  <c r="AD156" i="5"/>
  <c r="AD157" i="5"/>
  <c r="AD158" i="5"/>
  <c r="AD159" i="5"/>
  <c r="AD160" i="5"/>
  <c r="AD161" i="5"/>
  <c r="AD162" i="5"/>
  <c r="AD163" i="5"/>
  <c r="AD164" i="5"/>
  <c r="AD165" i="5"/>
  <c r="AD166" i="5"/>
  <c r="AD167" i="5"/>
  <c r="AD168" i="5"/>
  <c r="AD169" i="5"/>
  <c r="AD170" i="5"/>
  <c r="AD171" i="5"/>
  <c r="AD172" i="5"/>
  <c r="AD173" i="5"/>
  <c r="AD174" i="5"/>
  <c r="AD175" i="5"/>
  <c r="AD176" i="5"/>
  <c r="AD177" i="5"/>
  <c r="AD178" i="5"/>
  <c r="AD179" i="5"/>
  <c r="AD180" i="5"/>
  <c r="AD181" i="5"/>
  <c r="AD182" i="5"/>
  <c r="AD183" i="5"/>
  <c r="AD184" i="5"/>
  <c r="AD185" i="5"/>
  <c r="AD186" i="5"/>
  <c r="AD187" i="5"/>
  <c r="AD188" i="5"/>
  <c r="AD189" i="5"/>
  <c r="AD190" i="5"/>
  <c r="AD191" i="5"/>
  <c r="AD192" i="5"/>
  <c r="AD193" i="5"/>
  <c r="AD194" i="5"/>
  <c r="AD195" i="5"/>
  <c r="AD196" i="5"/>
  <c r="AD197" i="5"/>
  <c r="AD198" i="5"/>
  <c r="AD199" i="5"/>
  <c r="AD200" i="5"/>
  <c r="AD201" i="5"/>
  <c r="AD202" i="5"/>
  <c r="AD203" i="5"/>
  <c r="AD204" i="5"/>
  <c r="AD205" i="5"/>
  <c r="AD206" i="5"/>
  <c r="AD207" i="5"/>
  <c r="AD208" i="5"/>
  <c r="AD209" i="5"/>
  <c r="AD210" i="5"/>
  <c r="AD211" i="5"/>
  <c r="AD212" i="5"/>
  <c r="AD213" i="5"/>
  <c r="AD214" i="5"/>
  <c r="AD215" i="5"/>
  <c r="AD216" i="5"/>
  <c r="AD217" i="5"/>
  <c r="AD218" i="5"/>
  <c r="AD219" i="5"/>
  <c r="AD220" i="5"/>
  <c r="AD221" i="5"/>
  <c r="AD222" i="5"/>
  <c r="AD223" i="5"/>
  <c r="AD224" i="5"/>
  <c r="AD225" i="5"/>
  <c r="AD226" i="5"/>
  <c r="AD227" i="5"/>
  <c r="AD228" i="5"/>
  <c r="AD229" i="5"/>
  <c r="AD230" i="5"/>
  <c r="AD231" i="5"/>
  <c r="AD232" i="5"/>
  <c r="AD233" i="5"/>
  <c r="AD234" i="5"/>
  <c r="AD235" i="5"/>
  <c r="AD236" i="5"/>
  <c r="AD237" i="5"/>
  <c r="AD238" i="5"/>
  <c r="AD239" i="5"/>
  <c r="AD240" i="5"/>
  <c r="AD241" i="5"/>
  <c r="AD242" i="5"/>
  <c r="AD243" i="5"/>
  <c r="AD244" i="5"/>
  <c r="AD245" i="5"/>
  <c r="AD246" i="5"/>
  <c r="AD247" i="5"/>
  <c r="AD248" i="5"/>
  <c r="AD249" i="5"/>
  <c r="AD250" i="5"/>
  <c r="AD251" i="5"/>
  <c r="AD252" i="5"/>
  <c r="AD253" i="5"/>
  <c r="AD254" i="5"/>
  <c r="AD255" i="5"/>
  <c r="AD256" i="5"/>
  <c r="AD257" i="5"/>
  <c r="AD258" i="5"/>
  <c r="AD259" i="5"/>
  <c r="AD260" i="5"/>
  <c r="AD261" i="5"/>
  <c r="AD262" i="5"/>
  <c r="AD263" i="5"/>
  <c r="AD264" i="5"/>
  <c r="AD265" i="5"/>
  <c r="AD266" i="5"/>
  <c r="AD267" i="5"/>
  <c r="AD268" i="5"/>
  <c r="AD269" i="5"/>
  <c r="AD270" i="5"/>
  <c r="AD271" i="5"/>
  <c r="AD272" i="5"/>
  <c r="AD273" i="5"/>
  <c r="AD274" i="5"/>
  <c r="AD275" i="5"/>
  <c r="AD276" i="5"/>
  <c r="AD277" i="5"/>
  <c r="AD278" i="5"/>
  <c r="AD279" i="5"/>
  <c r="AD280" i="5"/>
  <c r="AD281" i="5"/>
  <c r="AD282" i="5"/>
  <c r="AD283" i="5"/>
  <c r="AD284" i="5"/>
  <c r="AD285" i="5"/>
  <c r="AD286" i="5"/>
  <c r="AD287" i="5"/>
  <c r="AD288" i="5"/>
  <c r="AD289" i="5"/>
  <c r="AD290" i="5"/>
  <c r="AD291" i="5"/>
  <c r="AD292" i="5"/>
  <c r="AD293" i="5"/>
  <c r="AD294" i="5"/>
  <c r="AD295" i="5"/>
  <c r="AD296" i="5"/>
  <c r="AD297" i="5"/>
  <c r="AD298" i="5"/>
  <c r="AD299" i="5"/>
  <c r="AD300" i="5"/>
  <c r="AD301" i="5"/>
  <c r="AD302" i="5"/>
  <c r="AD303" i="5"/>
  <c r="AD304" i="5"/>
  <c r="AD305" i="5"/>
  <c r="AD306" i="5"/>
  <c r="AD307" i="5"/>
  <c r="AD308" i="5"/>
  <c r="AD309" i="5"/>
  <c r="AD310" i="5"/>
  <c r="AD311" i="5"/>
  <c r="AD312" i="5"/>
  <c r="AD313" i="5"/>
  <c r="AD314" i="5"/>
  <c r="AD315" i="5"/>
  <c r="AD316" i="5"/>
  <c r="AD317" i="5"/>
  <c r="AD318" i="5"/>
  <c r="AD319" i="5"/>
  <c r="AD320" i="5"/>
  <c r="AD321" i="5"/>
  <c r="AD322" i="5"/>
  <c r="AD323" i="5"/>
  <c r="AD324" i="5"/>
  <c r="AD325" i="5"/>
  <c r="AD326" i="5"/>
  <c r="AD327" i="5"/>
  <c r="AD328" i="5"/>
  <c r="AD329" i="5"/>
  <c r="AD330" i="5"/>
  <c r="AD331" i="5"/>
  <c r="AD332" i="5"/>
  <c r="AD333" i="5"/>
  <c r="AD334" i="5"/>
  <c r="AD335" i="5"/>
  <c r="AD336" i="5"/>
  <c r="AD337" i="5"/>
  <c r="AD338" i="5"/>
  <c r="AD339" i="5"/>
  <c r="AD340" i="5"/>
  <c r="AD341" i="5"/>
  <c r="AD342" i="5"/>
  <c r="AD343" i="5"/>
  <c r="AD344" i="5"/>
  <c r="AD345" i="5"/>
  <c r="AD346" i="5"/>
  <c r="AD347" i="5"/>
  <c r="AD348" i="5"/>
  <c r="AD349" i="5"/>
  <c r="AD350" i="5"/>
  <c r="AD351" i="5"/>
  <c r="AD352" i="5"/>
  <c r="AD353" i="5"/>
  <c r="AD354" i="5"/>
  <c r="AD355" i="5"/>
  <c r="AD356" i="5"/>
  <c r="AD357" i="5"/>
  <c r="AD358" i="5"/>
  <c r="AD359" i="5"/>
  <c r="AD360" i="5"/>
  <c r="AD361" i="5"/>
  <c r="AD362" i="5"/>
  <c r="AD363" i="5"/>
  <c r="AD364" i="5"/>
  <c r="AD365" i="5"/>
  <c r="AD366" i="5"/>
  <c r="AD367" i="5"/>
  <c r="AD368" i="5"/>
  <c r="AD369" i="5"/>
  <c r="AD370" i="5"/>
  <c r="AD371" i="5"/>
  <c r="AD372" i="5"/>
  <c r="AD373" i="5"/>
  <c r="AD374" i="5"/>
  <c r="AD375" i="5"/>
  <c r="AD376" i="5"/>
  <c r="AD377" i="5"/>
  <c r="AD378" i="5"/>
  <c r="AD379" i="5"/>
  <c r="AD380" i="5"/>
  <c r="AD381" i="5"/>
  <c r="AD382" i="5"/>
  <c r="AD383" i="5"/>
  <c r="AD384" i="5"/>
  <c r="AD385" i="5"/>
  <c r="AD386" i="5"/>
  <c r="AD387" i="5"/>
  <c r="AD388" i="5"/>
  <c r="AD389" i="5"/>
  <c r="AD390" i="5"/>
  <c r="AD391" i="5"/>
  <c r="AD392" i="5"/>
  <c r="AD393" i="5"/>
  <c r="AD394" i="5"/>
  <c r="AD395" i="5"/>
  <c r="AD396" i="5"/>
  <c r="AD397" i="5"/>
  <c r="AD398" i="5"/>
  <c r="AD399" i="5"/>
  <c r="AD400" i="5"/>
  <c r="AD401" i="5"/>
  <c r="AD402" i="5"/>
  <c r="AD403" i="5"/>
  <c r="AD404" i="5"/>
  <c r="AD405" i="5"/>
  <c r="AD406" i="5"/>
  <c r="AD407" i="5"/>
  <c r="AD408" i="5"/>
  <c r="AD409" i="5"/>
  <c r="AD410" i="5"/>
  <c r="AD411" i="5"/>
  <c r="AD412" i="5"/>
  <c r="AD413" i="5"/>
  <c r="AD414" i="5"/>
  <c r="AD415" i="5"/>
  <c r="AD416" i="5"/>
  <c r="AD417" i="5"/>
  <c r="AD418" i="5"/>
  <c r="AD419" i="5"/>
  <c r="AD420" i="5"/>
  <c r="AD421" i="5"/>
  <c r="AD422" i="5"/>
  <c r="AD423" i="5"/>
  <c r="AD424" i="5"/>
  <c r="AD425" i="5"/>
  <c r="AD426" i="5"/>
  <c r="AD427" i="5"/>
  <c r="AD428" i="5"/>
  <c r="AD429" i="5"/>
  <c r="AD430" i="5"/>
  <c r="AD431" i="5"/>
  <c r="AD432" i="5"/>
  <c r="AD433" i="5"/>
  <c r="AD434" i="5"/>
  <c r="AD435" i="5"/>
  <c r="AD436" i="5"/>
  <c r="AD437" i="5"/>
  <c r="AD438" i="5"/>
  <c r="AD439" i="5"/>
  <c r="AD440" i="5"/>
  <c r="AD441" i="5"/>
  <c r="AD442" i="5"/>
  <c r="AD443" i="5"/>
  <c r="AD444" i="5"/>
  <c r="AD445" i="5"/>
  <c r="AD446" i="5"/>
  <c r="AD447" i="5"/>
  <c r="AD448" i="5"/>
  <c r="AD449" i="5"/>
  <c r="AD450" i="5"/>
  <c r="AD451" i="5"/>
  <c r="AD452" i="5"/>
  <c r="AD453" i="5"/>
  <c r="AD454" i="5"/>
  <c r="AD455" i="5"/>
  <c r="AD456" i="5"/>
  <c r="AD457" i="5"/>
  <c r="AD458" i="5"/>
  <c r="AD459" i="5"/>
  <c r="AD460" i="5"/>
  <c r="AD461" i="5"/>
  <c r="AD462" i="5"/>
  <c r="AD463" i="5"/>
  <c r="AD464" i="5"/>
  <c r="AD465" i="5"/>
  <c r="AD466" i="5"/>
  <c r="AD467" i="5"/>
  <c r="AD468" i="5"/>
  <c r="AD469" i="5"/>
  <c r="AD470" i="5"/>
  <c r="AD471" i="5"/>
  <c r="AD472" i="5"/>
  <c r="AD473" i="5"/>
  <c r="AD474" i="5"/>
  <c r="AD475" i="5"/>
  <c r="AD476" i="5"/>
  <c r="AD477" i="5"/>
  <c r="AD478" i="5"/>
  <c r="AD479" i="5"/>
  <c r="AD480" i="5"/>
  <c r="AD481" i="5"/>
  <c r="AD482" i="5"/>
  <c r="AD483" i="5"/>
  <c r="AD484" i="5"/>
  <c r="AD485" i="5"/>
  <c r="AD486" i="5"/>
  <c r="AD487" i="5"/>
  <c r="AD488" i="5"/>
  <c r="AD489" i="5"/>
  <c r="AD490" i="5"/>
  <c r="AD491" i="5"/>
  <c r="AD492" i="5"/>
  <c r="AD493" i="5"/>
  <c r="AD494" i="5"/>
  <c r="AD495" i="5"/>
  <c r="AD496" i="5"/>
  <c r="AD497" i="5"/>
  <c r="AD498" i="5"/>
  <c r="AD499" i="5"/>
  <c r="AD500" i="5"/>
  <c r="AD501" i="5"/>
  <c r="AD502" i="5"/>
  <c r="AD503" i="5"/>
  <c r="AD504" i="5"/>
  <c r="AD505" i="5"/>
  <c r="AD506" i="5"/>
  <c r="AD507" i="5"/>
  <c r="AD508" i="5"/>
  <c r="AD509" i="5"/>
  <c r="AD510" i="5"/>
  <c r="AD511" i="5"/>
  <c r="AD512" i="5"/>
  <c r="AD513" i="5"/>
  <c r="AD514" i="5"/>
  <c r="AD515" i="5"/>
  <c r="AD516" i="5"/>
  <c r="AD517" i="5"/>
  <c r="AD518" i="5"/>
  <c r="AD519" i="5"/>
  <c r="AD520" i="5"/>
  <c r="AD521" i="5"/>
  <c r="AD522" i="5"/>
  <c r="AD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G86" i="5"/>
  <c r="AG87" i="5"/>
  <c r="AG88" i="5"/>
  <c r="AG89" i="5"/>
  <c r="AG90" i="5"/>
  <c r="AG91" i="5"/>
  <c r="AG92" i="5"/>
  <c r="AG93" i="5"/>
  <c r="AG94" i="5"/>
  <c r="AG95" i="5"/>
  <c r="AG96" i="5"/>
  <c r="AG97" i="5"/>
  <c r="AG98" i="5"/>
  <c r="AG99" i="5"/>
  <c r="AG100" i="5"/>
  <c r="AG101" i="5"/>
  <c r="AG102" i="5"/>
  <c r="AG103" i="5"/>
  <c r="AG104" i="5"/>
  <c r="AG105" i="5"/>
  <c r="AG106" i="5"/>
  <c r="AG107" i="5"/>
  <c r="AG108" i="5"/>
  <c r="AG109" i="5"/>
  <c r="AG110" i="5"/>
  <c r="AG111" i="5"/>
  <c r="AG112" i="5"/>
  <c r="AG113" i="5"/>
  <c r="AG114" i="5"/>
  <c r="AG115" i="5"/>
  <c r="AG116" i="5"/>
  <c r="AG117" i="5"/>
  <c r="AG118" i="5"/>
  <c r="AG119" i="5"/>
  <c r="AG120" i="5"/>
  <c r="AG121" i="5"/>
  <c r="AG122" i="5"/>
  <c r="AG123" i="5"/>
  <c r="AG124" i="5"/>
  <c r="AG125" i="5"/>
  <c r="AG126" i="5"/>
  <c r="AG127" i="5"/>
  <c r="AG128" i="5"/>
  <c r="AG129" i="5"/>
  <c r="AG130" i="5"/>
  <c r="AG131" i="5"/>
  <c r="AG132" i="5"/>
  <c r="AG133" i="5"/>
  <c r="AG134" i="5"/>
  <c r="AG135" i="5"/>
  <c r="AG136" i="5"/>
  <c r="AG137" i="5"/>
  <c r="AG138" i="5"/>
  <c r="AG139" i="5"/>
  <c r="AG140" i="5"/>
  <c r="AG141" i="5"/>
  <c r="AG142" i="5"/>
  <c r="AG143" i="5"/>
  <c r="AG144" i="5"/>
  <c r="AG145" i="5"/>
  <c r="AG146" i="5"/>
  <c r="AG147" i="5"/>
  <c r="AG148" i="5"/>
  <c r="AG149" i="5"/>
  <c r="AG150" i="5"/>
  <c r="AG151" i="5"/>
  <c r="AG152" i="5"/>
  <c r="AG153" i="5"/>
  <c r="AG154" i="5"/>
  <c r="AG155" i="5"/>
  <c r="AG156" i="5"/>
  <c r="AG157" i="5"/>
  <c r="AG158" i="5"/>
  <c r="AG159" i="5"/>
  <c r="AG160" i="5"/>
  <c r="AG161" i="5"/>
  <c r="AG162" i="5"/>
  <c r="AG163" i="5"/>
  <c r="AG164" i="5"/>
  <c r="AG165" i="5"/>
  <c r="AG166" i="5"/>
  <c r="AG167" i="5"/>
  <c r="AG168" i="5"/>
  <c r="AG169" i="5"/>
  <c r="AG170" i="5"/>
  <c r="AG171" i="5"/>
  <c r="AG172" i="5"/>
  <c r="AG173" i="5"/>
  <c r="AG174" i="5"/>
  <c r="AG175" i="5"/>
  <c r="AG176" i="5"/>
  <c r="AG177" i="5"/>
  <c r="AG178" i="5"/>
  <c r="AG179" i="5"/>
  <c r="AG180" i="5"/>
  <c r="AG181" i="5"/>
  <c r="AG182" i="5"/>
  <c r="AG183" i="5"/>
  <c r="AG184" i="5"/>
  <c r="AG185" i="5"/>
  <c r="AG186" i="5"/>
  <c r="AG187" i="5"/>
  <c r="AG188" i="5"/>
  <c r="AG189" i="5"/>
  <c r="AG190" i="5"/>
  <c r="AG191" i="5"/>
  <c r="AG192" i="5"/>
  <c r="AG193" i="5"/>
  <c r="AG194" i="5"/>
  <c r="AG195" i="5"/>
  <c r="AG196" i="5"/>
  <c r="AG197" i="5"/>
  <c r="AG198" i="5"/>
  <c r="AG199" i="5"/>
  <c r="AG200" i="5"/>
  <c r="AG201" i="5"/>
  <c r="AG202" i="5"/>
  <c r="AG203" i="5"/>
  <c r="AG204" i="5"/>
  <c r="AG205" i="5"/>
  <c r="AG206" i="5"/>
  <c r="AG207" i="5"/>
  <c r="AG208" i="5"/>
  <c r="AG209" i="5"/>
  <c r="AG210" i="5"/>
  <c r="AG211" i="5"/>
  <c r="AG212" i="5"/>
  <c r="AG213" i="5"/>
  <c r="AG214" i="5"/>
  <c r="AG215" i="5"/>
  <c r="AG216" i="5"/>
  <c r="AG217" i="5"/>
  <c r="AG218" i="5"/>
  <c r="AG219" i="5"/>
  <c r="AG220" i="5"/>
  <c r="AG221" i="5"/>
  <c r="AG222" i="5"/>
  <c r="AG223" i="5"/>
  <c r="AG224" i="5"/>
  <c r="AG225" i="5"/>
  <c r="AG226" i="5"/>
  <c r="AG227" i="5"/>
  <c r="AG228" i="5"/>
  <c r="AG229" i="5"/>
  <c r="AG230" i="5"/>
  <c r="AG231" i="5"/>
  <c r="AG232" i="5"/>
  <c r="AG233" i="5"/>
  <c r="AG234" i="5"/>
  <c r="AG235" i="5"/>
  <c r="AG236" i="5"/>
  <c r="AG237" i="5"/>
  <c r="AG238" i="5"/>
  <c r="AG239" i="5"/>
  <c r="AG240" i="5"/>
  <c r="AG241" i="5"/>
  <c r="AG242" i="5"/>
  <c r="AG243" i="5"/>
  <c r="AG244" i="5"/>
  <c r="AG245" i="5"/>
  <c r="AG246" i="5"/>
  <c r="AG247" i="5"/>
  <c r="AG248" i="5"/>
  <c r="AG249" i="5"/>
  <c r="AG250" i="5"/>
  <c r="AG251" i="5"/>
  <c r="AG252" i="5"/>
  <c r="AG253" i="5"/>
  <c r="AG254" i="5"/>
  <c r="AG255" i="5"/>
  <c r="AG256" i="5"/>
  <c r="AG257" i="5"/>
  <c r="AG258" i="5"/>
  <c r="AG259" i="5"/>
  <c r="AG260" i="5"/>
  <c r="AG261" i="5"/>
  <c r="AG262" i="5"/>
  <c r="AG263" i="5"/>
  <c r="AG264" i="5"/>
  <c r="AG265" i="5"/>
  <c r="AG266" i="5"/>
  <c r="AG267" i="5"/>
  <c r="AG268" i="5"/>
  <c r="AG269" i="5"/>
  <c r="AG270" i="5"/>
  <c r="AG271" i="5"/>
  <c r="AG272" i="5"/>
  <c r="AG273" i="5"/>
  <c r="AG274" i="5"/>
  <c r="AG275" i="5"/>
  <c r="AG276" i="5"/>
  <c r="AG277" i="5"/>
  <c r="AG278" i="5"/>
  <c r="AG279" i="5"/>
  <c r="AG280" i="5"/>
  <c r="AG281" i="5"/>
  <c r="AG282" i="5"/>
  <c r="AG283" i="5"/>
  <c r="AG284" i="5"/>
  <c r="AG285" i="5"/>
  <c r="AG286" i="5"/>
  <c r="AG287" i="5"/>
  <c r="AG288" i="5"/>
  <c r="AG289" i="5"/>
  <c r="AG290" i="5"/>
  <c r="AG291" i="5"/>
  <c r="AG292" i="5"/>
  <c r="AG293" i="5"/>
  <c r="AG294" i="5"/>
  <c r="AG295" i="5"/>
  <c r="AG296" i="5"/>
  <c r="AG297" i="5"/>
  <c r="AG298" i="5"/>
  <c r="AG299" i="5"/>
  <c r="AG300" i="5"/>
  <c r="AG301" i="5"/>
  <c r="AG302" i="5"/>
  <c r="AG303" i="5"/>
  <c r="AG304" i="5"/>
  <c r="AG305" i="5"/>
  <c r="AG306" i="5"/>
  <c r="AG307" i="5"/>
  <c r="AG308" i="5"/>
  <c r="AG309" i="5"/>
  <c r="AG310" i="5"/>
  <c r="AG311" i="5"/>
  <c r="AG312" i="5"/>
  <c r="AG313" i="5"/>
  <c r="AG314" i="5"/>
  <c r="AG315" i="5"/>
  <c r="AG316" i="5"/>
  <c r="AG317" i="5"/>
  <c r="AG318" i="5"/>
  <c r="AG319" i="5"/>
  <c r="AG320" i="5"/>
  <c r="AG321" i="5"/>
  <c r="AG322" i="5"/>
  <c r="AG323" i="5"/>
  <c r="AG324" i="5"/>
  <c r="AG325" i="5"/>
  <c r="AG326" i="5"/>
  <c r="AG327" i="5"/>
  <c r="AG328" i="5"/>
  <c r="AG329" i="5"/>
  <c r="AG330" i="5"/>
  <c r="AG331" i="5"/>
  <c r="AG332" i="5"/>
  <c r="AG333" i="5"/>
  <c r="AG334" i="5"/>
  <c r="AG335" i="5"/>
  <c r="AG336" i="5"/>
  <c r="AG337" i="5"/>
  <c r="AG338" i="5"/>
  <c r="AG339" i="5"/>
  <c r="AG340" i="5"/>
  <c r="AG341" i="5"/>
  <c r="AG342" i="5"/>
  <c r="AG343" i="5"/>
  <c r="AG344" i="5"/>
  <c r="AG345" i="5"/>
  <c r="AG346" i="5"/>
  <c r="AG347" i="5"/>
  <c r="AG348" i="5"/>
  <c r="AG349" i="5"/>
  <c r="AG350" i="5"/>
  <c r="AG351" i="5"/>
  <c r="AG352" i="5"/>
  <c r="AG353" i="5"/>
  <c r="AG354" i="5"/>
  <c r="AG355" i="5"/>
  <c r="AG356" i="5"/>
  <c r="AG357" i="5"/>
  <c r="AG358" i="5"/>
  <c r="AG359" i="5"/>
  <c r="AG360" i="5"/>
  <c r="AG361" i="5"/>
  <c r="AG362" i="5"/>
  <c r="AG363" i="5"/>
  <c r="AG364" i="5"/>
  <c r="AG365" i="5"/>
  <c r="AG366" i="5"/>
  <c r="AG367" i="5"/>
  <c r="AG368" i="5"/>
  <c r="AG369" i="5"/>
  <c r="AG370" i="5"/>
  <c r="AG371" i="5"/>
  <c r="AG372" i="5"/>
  <c r="AG373" i="5"/>
  <c r="AG374" i="5"/>
  <c r="AG375" i="5"/>
  <c r="AG376" i="5"/>
  <c r="AG377" i="5"/>
  <c r="AG378" i="5"/>
  <c r="AG379" i="5"/>
  <c r="AG380" i="5"/>
  <c r="AG381" i="5"/>
  <c r="AG382" i="5"/>
  <c r="AG383" i="5"/>
  <c r="AG384" i="5"/>
  <c r="AG385" i="5"/>
  <c r="AG386" i="5"/>
  <c r="AG387" i="5"/>
  <c r="AG388" i="5"/>
  <c r="AG389" i="5"/>
  <c r="AG390" i="5"/>
  <c r="AG391" i="5"/>
  <c r="AG392" i="5"/>
  <c r="AG393" i="5"/>
  <c r="AG394" i="5"/>
  <c r="AG395" i="5"/>
  <c r="AG396" i="5"/>
  <c r="AG397" i="5"/>
  <c r="AG398" i="5"/>
  <c r="AG399" i="5"/>
  <c r="AG400" i="5"/>
  <c r="AG401" i="5"/>
  <c r="AG402" i="5"/>
  <c r="AG403" i="5"/>
  <c r="AG404" i="5"/>
  <c r="AG405" i="5"/>
  <c r="AG406" i="5"/>
  <c r="AG407" i="5"/>
  <c r="AG408" i="5"/>
  <c r="AG409" i="5"/>
  <c r="AG410" i="5"/>
  <c r="AG411" i="5"/>
  <c r="AG412" i="5"/>
  <c r="AG413" i="5"/>
  <c r="AG414" i="5"/>
  <c r="AG415" i="5"/>
  <c r="AG416" i="5"/>
  <c r="AG417" i="5"/>
  <c r="AG418" i="5"/>
  <c r="AG419" i="5"/>
  <c r="AG420" i="5"/>
  <c r="AG421" i="5"/>
  <c r="AG422" i="5"/>
  <c r="AG423" i="5"/>
  <c r="AG424" i="5"/>
  <c r="AG425" i="5"/>
  <c r="AG426" i="5"/>
  <c r="AG427" i="5"/>
  <c r="AG428" i="5"/>
  <c r="AG429" i="5"/>
  <c r="AG430" i="5"/>
  <c r="AG431" i="5"/>
  <c r="AG432" i="5"/>
  <c r="AG433" i="5"/>
  <c r="AG434" i="5"/>
  <c r="AG435" i="5"/>
  <c r="AG436" i="5"/>
  <c r="AG437" i="5"/>
  <c r="AG438" i="5"/>
  <c r="AG439" i="5"/>
  <c r="AG440" i="5"/>
  <c r="AG441" i="5"/>
  <c r="AG442" i="5"/>
  <c r="AG443" i="5"/>
  <c r="AG444" i="5"/>
  <c r="AG445" i="5"/>
  <c r="AG446" i="5"/>
  <c r="AG447" i="5"/>
  <c r="AG448" i="5"/>
  <c r="AG449" i="5"/>
  <c r="AG450" i="5"/>
  <c r="AG451" i="5"/>
  <c r="AG452" i="5"/>
  <c r="AG453" i="5"/>
  <c r="AG454" i="5"/>
  <c r="AG455" i="5"/>
  <c r="AG456" i="5"/>
  <c r="AG457" i="5"/>
  <c r="AG458" i="5"/>
  <c r="AG459" i="5"/>
  <c r="AG460" i="5"/>
  <c r="AG461" i="5"/>
  <c r="AG462" i="5"/>
  <c r="AG463" i="5"/>
  <c r="AG464" i="5"/>
  <c r="AG465" i="5"/>
  <c r="AG466" i="5"/>
  <c r="AG467" i="5"/>
  <c r="AG468" i="5"/>
  <c r="AG469" i="5"/>
  <c r="AG470" i="5"/>
  <c r="AG471" i="5"/>
  <c r="AG472" i="5"/>
  <c r="AG473" i="5"/>
  <c r="AG474" i="5"/>
  <c r="AG475" i="5"/>
  <c r="AG476" i="5"/>
  <c r="AG477" i="5"/>
  <c r="AG478" i="5"/>
  <c r="AG479" i="5"/>
  <c r="AG480" i="5"/>
  <c r="AG481" i="5"/>
  <c r="AG482" i="5"/>
  <c r="AG483" i="5"/>
  <c r="AG484" i="5"/>
  <c r="AG485" i="5"/>
  <c r="AG486" i="5"/>
  <c r="AG487" i="5"/>
  <c r="AG488" i="5"/>
  <c r="AG489" i="5"/>
  <c r="AG490" i="5"/>
  <c r="AG491" i="5"/>
  <c r="AG492" i="5"/>
  <c r="AG493" i="5"/>
  <c r="AG494" i="5"/>
  <c r="AG495" i="5"/>
  <c r="AG496" i="5"/>
  <c r="AG497" i="5"/>
  <c r="AG498" i="5"/>
  <c r="AG499" i="5"/>
  <c r="AG500" i="5"/>
  <c r="AG501" i="5"/>
  <c r="AG502" i="5"/>
  <c r="AG503" i="5"/>
  <c r="AG504" i="5"/>
  <c r="AG505" i="5"/>
  <c r="AG506" i="5"/>
  <c r="AG507" i="5"/>
  <c r="AG508" i="5"/>
  <c r="AG509" i="5"/>
  <c r="AG510" i="5"/>
  <c r="AG511" i="5"/>
  <c r="AG512" i="5"/>
  <c r="AG513" i="5"/>
  <c r="AG514" i="5"/>
  <c r="AG515" i="5"/>
  <c r="AG516" i="5"/>
  <c r="AG517" i="5"/>
  <c r="AG518" i="5"/>
  <c r="AG519" i="5"/>
  <c r="AG520" i="5"/>
  <c r="AG521" i="5"/>
  <c r="AG522" i="5"/>
  <c r="AG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86" i="5"/>
  <c r="AF87" i="5"/>
  <c r="AF88" i="5"/>
  <c r="AF89" i="5"/>
  <c r="AF90" i="5"/>
  <c r="AF91" i="5"/>
  <c r="AF92" i="5"/>
  <c r="AF93" i="5"/>
  <c r="AF94" i="5"/>
  <c r="AF95" i="5"/>
  <c r="AF96" i="5"/>
  <c r="AF97" i="5"/>
  <c r="AF98" i="5"/>
  <c r="AF99" i="5"/>
  <c r="AF100" i="5"/>
  <c r="AF101" i="5"/>
  <c r="AF102" i="5"/>
  <c r="AF103" i="5"/>
  <c r="AF104" i="5"/>
  <c r="AF105" i="5"/>
  <c r="AF106" i="5"/>
  <c r="AF107" i="5"/>
  <c r="AF108" i="5"/>
  <c r="AF109" i="5"/>
  <c r="AF110" i="5"/>
  <c r="AF111" i="5"/>
  <c r="AF112" i="5"/>
  <c r="AF113" i="5"/>
  <c r="AF114" i="5"/>
  <c r="AF115" i="5"/>
  <c r="AF116" i="5"/>
  <c r="AF117" i="5"/>
  <c r="AF118" i="5"/>
  <c r="AF119" i="5"/>
  <c r="AF120" i="5"/>
  <c r="AF121" i="5"/>
  <c r="AF122" i="5"/>
  <c r="AF123" i="5"/>
  <c r="AF124" i="5"/>
  <c r="AF125" i="5"/>
  <c r="AF126" i="5"/>
  <c r="AF127" i="5"/>
  <c r="AF128" i="5"/>
  <c r="AF129" i="5"/>
  <c r="AF130" i="5"/>
  <c r="AF131" i="5"/>
  <c r="AF132" i="5"/>
  <c r="AF133" i="5"/>
  <c r="AF134" i="5"/>
  <c r="AF135" i="5"/>
  <c r="AF136" i="5"/>
  <c r="AF137" i="5"/>
  <c r="AF138" i="5"/>
  <c r="AF139" i="5"/>
  <c r="AF140" i="5"/>
  <c r="AF141" i="5"/>
  <c r="AF142" i="5"/>
  <c r="AF143" i="5"/>
  <c r="AF144" i="5"/>
  <c r="AF145" i="5"/>
  <c r="AF146" i="5"/>
  <c r="AF147" i="5"/>
  <c r="AF148" i="5"/>
  <c r="AF149" i="5"/>
  <c r="AF150" i="5"/>
  <c r="AF151" i="5"/>
  <c r="AF152" i="5"/>
  <c r="AF153" i="5"/>
  <c r="AF154" i="5"/>
  <c r="AF155" i="5"/>
  <c r="AF156" i="5"/>
  <c r="AF157" i="5"/>
  <c r="AF158" i="5"/>
  <c r="AF159" i="5"/>
  <c r="AF160" i="5"/>
  <c r="AF161" i="5"/>
  <c r="AF162" i="5"/>
  <c r="AF163" i="5"/>
  <c r="AF164" i="5"/>
  <c r="AF165" i="5"/>
  <c r="AF166" i="5"/>
  <c r="AF167" i="5"/>
  <c r="AF168" i="5"/>
  <c r="AF169" i="5"/>
  <c r="AF170" i="5"/>
  <c r="AF171" i="5"/>
  <c r="AF172" i="5"/>
  <c r="AF173" i="5"/>
  <c r="AF174" i="5"/>
  <c r="AF175" i="5"/>
  <c r="AF176" i="5"/>
  <c r="AF177" i="5"/>
  <c r="AF178" i="5"/>
  <c r="AF179" i="5"/>
  <c r="AF180" i="5"/>
  <c r="AF181" i="5"/>
  <c r="AF182" i="5"/>
  <c r="AF183" i="5"/>
  <c r="AF184" i="5"/>
  <c r="AF185" i="5"/>
  <c r="AF186" i="5"/>
  <c r="AF187" i="5"/>
  <c r="AF188" i="5"/>
  <c r="AF189" i="5"/>
  <c r="AF190" i="5"/>
  <c r="AF191" i="5"/>
  <c r="AF192" i="5"/>
  <c r="AF193" i="5"/>
  <c r="AF194" i="5"/>
  <c r="AF195" i="5"/>
  <c r="AF196" i="5"/>
  <c r="AF197" i="5"/>
  <c r="AF198" i="5"/>
  <c r="AF199" i="5"/>
  <c r="AF200" i="5"/>
  <c r="AF201" i="5"/>
  <c r="AF202" i="5"/>
  <c r="AF203" i="5"/>
  <c r="AF204" i="5"/>
  <c r="AF205" i="5"/>
  <c r="AF206" i="5"/>
  <c r="AF207" i="5"/>
  <c r="AF208" i="5"/>
  <c r="AF209" i="5"/>
  <c r="AF210" i="5"/>
  <c r="AF211" i="5"/>
  <c r="AF212" i="5"/>
  <c r="AF213" i="5"/>
  <c r="AF214" i="5"/>
  <c r="AF215" i="5"/>
  <c r="AF216" i="5"/>
  <c r="AF217" i="5"/>
  <c r="AF218" i="5"/>
  <c r="AF219" i="5"/>
  <c r="AF220" i="5"/>
  <c r="AF221" i="5"/>
  <c r="AF222" i="5"/>
  <c r="AF223" i="5"/>
  <c r="AF224" i="5"/>
  <c r="AF225" i="5"/>
  <c r="AF226" i="5"/>
  <c r="AF227" i="5"/>
  <c r="AF228" i="5"/>
  <c r="AF229" i="5"/>
  <c r="AF230" i="5"/>
  <c r="AF231" i="5"/>
  <c r="AF232" i="5"/>
  <c r="AF233" i="5"/>
  <c r="AF234" i="5"/>
  <c r="AF235" i="5"/>
  <c r="AF236" i="5"/>
  <c r="AF237" i="5"/>
  <c r="AF238" i="5"/>
  <c r="AF239" i="5"/>
  <c r="AF240" i="5"/>
  <c r="AF241" i="5"/>
  <c r="AF242" i="5"/>
  <c r="AF243" i="5"/>
  <c r="AF244" i="5"/>
  <c r="AF245" i="5"/>
  <c r="AF246" i="5"/>
  <c r="AF247" i="5"/>
  <c r="AF248" i="5"/>
  <c r="AF249" i="5"/>
  <c r="AF250" i="5"/>
  <c r="AF251" i="5"/>
  <c r="AF252" i="5"/>
  <c r="AF253" i="5"/>
  <c r="AF254" i="5"/>
  <c r="AF255" i="5"/>
  <c r="AF256" i="5"/>
  <c r="AF257" i="5"/>
  <c r="AF258" i="5"/>
  <c r="AF259" i="5"/>
  <c r="AF260" i="5"/>
  <c r="AF261" i="5"/>
  <c r="AF262" i="5"/>
  <c r="AF263" i="5"/>
  <c r="AF264" i="5"/>
  <c r="AF265" i="5"/>
  <c r="AF266" i="5"/>
  <c r="AF267" i="5"/>
  <c r="AF268" i="5"/>
  <c r="AF269" i="5"/>
  <c r="AF270" i="5"/>
  <c r="AF271" i="5"/>
  <c r="AF272" i="5"/>
  <c r="AF273" i="5"/>
  <c r="AF274" i="5"/>
  <c r="AF275" i="5"/>
  <c r="AF276" i="5"/>
  <c r="AF277" i="5"/>
  <c r="AF278" i="5"/>
  <c r="AF279" i="5"/>
  <c r="AF280" i="5"/>
  <c r="AF281" i="5"/>
  <c r="AF282" i="5"/>
  <c r="AF283" i="5"/>
  <c r="AF284" i="5"/>
  <c r="AF285" i="5"/>
  <c r="AF286" i="5"/>
  <c r="AF287" i="5"/>
  <c r="AF288" i="5"/>
  <c r="AF289" i="5"/>
  <c r="AF290" i="5"/>
  <c r="AF291" i="5"/>
  <c r="AF292" i="5"/>
  <c r="AF293" i="5"/>
  <c r="AF294" i="5"/>
  <c r="AF295" i="5"/>
  <c r="AF296" i="5"/>
  <c r="AF297" i="5"/>
  <c r="AF298" i="5"/>
  <c r="AF299" i="5"/>
  <c r="AF300" i="5"/>
  <c r="AF301" i="5"/>
  <c r="AF302" i="5"/>
  <c r="AF303" i="5"/>
  <c r="AF304" i="5"/>
  <c r="AF305" i="5"/>
  <c r="AF306" i="5"/>
  <c r="AF307" i="5"/>
  <c r="AF308" i="5"/>
  <c r="AF309" i="5"/>
  <c r="AF310" i="5"/>
  <c r="AF311" i="5"/>
  <c r="AF312" i="5"/>
  <c r="AF313" i="5"/>
  <c r="AF314" i="5"/>
  <c r="AF315" i="5"/>
  <c r="AF316" i="5"/>
  <c r="AF317" i="5"/>
  <c r="AF318" i="5"/>
  <c r="AF319" i="5"/>
  <c r="AF320" i="5"/>
  <c r="AF321" i="5"/>
  <c r="AF322" i="5"/>
  <c r="AF323" i="5"/>
  <c r="AF324" i="5"/>
  <c r="AF325" i="5"/>
  <c r="AF326" i="5"/>
  <c r="AF327" i="5"/>
  <c r="AF328" i="5"/>
  <c r="AF329" i="5"/>
  <c r="AF330" i="5"/>
  <c r="AF331" i="5"/>
  <c r="AF332" i="5"/>
  <c r="AF333" i="5"/>
  <c r="AF334" i="5"/>
  <c r="AF335" i="5"/>
  <c r="AF336" i="5"/>
  <c r="AF337" i="5"/>
  <c r="AF338" i="5"/>
  <c r="AF339" i="5"/>
  <c r="AF340" i="5"/>
  <c r="AF341" i="5"/>
  <c r="AF342" i="5"/>
  <c r="AF343" i="5"/>
  <c r="AF344" i="5"/>
  <c r="AF345" i="5"/>
  <c r="AF346" i="5"/>
  <c r="AF347" i="5"/>
  <c r="AF348" i="5"/>
  <c r="AF349" i="5"/>
  <c r="AF350" i="5"/>
  <c r="AF351" i="5"/>
  <c r="AF352" i="5"/>
  <c r="AF353" i="5"/>
  <c r="AF354" i="5"/>
  <c r="AF355" i="5"/>
  <c r="AF356" i="5"/>
  <c r="AF357" i="5"/>
  <c r="AF358" i="5"/>
  <c r="AF359" i="5"/>
  <c r="AF360" i="5"/>
  <c r="AF361" i="5"/>
  <c r="AF362" i="5"/>
  <c r="AF363" i="5"/>
  <c r="AF364" i="5"/>
  <c r="AF365" i="5"/>
  <c r="AF366" i="5"/>
  <c r="AF367" i="5"/>
  <c r="AF368" i="5"/>
  <c r="AF369" i="5"/>
  <c r="AF370" i="5"/>
  <c r="AF371" i="5"/>
  <c r="AF372" i="5"/>
  <c r="AF373" i="5"/>
  <c r="AF374" i="5"/>
  <c r="AF375" i="5"/>
  <c r="AF376" i="5"/>
  <c r="AF377" i="5"/>
  <c r="AF378" i="5"/>
  <c r="AF379" i="5"/>
  <c r="AF380" i="5"/>
  <c r="AF381" i="5"/>
  <c r="AF382" i="5"/>
  <c r="AF383" i="5"/>
  <c r="AF384" i="5"/>
  <c r="AF385" i="5"/>
  <c r="AF386" i="5"/>
  <c r="AF387" i="5"/>
  <c r="AF388" i="5"/>
  <c r="AF389" i="5"/>
  <c r="AF390" i="5"/>
  <c r="AF391" i="5"/>
  <c r="AF392" i="5"/>
  <c r="AF393" i="5"/>
  <c r="AF394" i="5"/>
  <c r="AF395" i="5"/>
  <c r="AF396" i="5"/>
  <c r="AF397" i="5"/>
  <c r="AF398" i="5"/>
  <c r="AF399" i="5"/>
  <c r="AF400" i="5"/>
  <c r="AF401" i="5"/>
  <c r="AF402" i="5"/>
  <c r="AF403" i="5"/>
  <c r="AF404" i="5"/>
  <c r="AF405" i="5"/>
  <c r="AF406" i="5"/>
  <c r="AF407" i="5"/>
  <c r="AF408" i="5"/>
  <c r="AF409" i="5"/>
  <c r="AF410" i="5"/>
  <c r="AF411" i="5"/>
  <c r="AF412" i="5"/>
  <c r="AF413" i="5"/>
  <c r="AF414" i="5"/>
  <c r="AF415" i="5"/>
  <c r="AF416" i="5"/>
  <c r="AF417" i="5"/>
  <c r="AF418" i="5"/>
  <c r="AF419" i="5"/>
  <c r="AF420" i="5"/>
  <c r="AF421" i="5"/>
  <c r="AF422" i="5"/>
  <c r="AF423" i="5"/>
  <c r="AF424" i="5"/>
  <c r="AF425" i="5"/>
  <c r="AF426" i="5"/>
  <c r="AF427" i="5"/>
  <c r="AF428" i="5"/>
  <c r="AF429" i="5"/>
  <c r="AF430" i="5"/>
  <c r="AF431" i="5"/>
  <c r="AF432" i="5"/>
  <c r="AF433" i="5"/>
  <c r="AF434" i="5"/>
  <c r="AF435" i="5"/>
  <c r="AF436" i="5"/>
  <c r="AF437" i="5"/>
  <c r="AF438" i="5"/>
  <c r="AF439" i="5"/>
  <c r="AF440" i="5"/>
  <c r="AF441" i="5"/>
  <c r="AF442" i="5"/>
  <c r="AF443" i="5"/>
  <c r="AF444" i="5"/>
  <c r="AF445" i="5"/>
  <c r="AF446" i="5"/>
  <c r="AF447" i="5"/>
  <c r="AF448" i="5"/>
  <c r="AF449" i="5"/>
  <c r="AF450" i="5"/>
  <c r="AF451" i="5"/>
  <c r="AF452" i="5"/>
  <c r="AF453" i="5"/>
  <c r="AF454" i="5"/>
  <c r="AF455" i="5"/>
  <c r="AF456" i="5"/>
  <c r="AF457" i="5"/>
  <c r="AF458" i="5"/>
  <c r="AF459" i="5"/>
  <c r="AF460" i="5"/>
  <c r="AF461" i="5"/>
  <c r="AF462" i="5"/>
  <c r="AF463" i="5"/>
  <c r="AF464" i="5"/>
  <c r="AF465" i="5"/>
  <c r="AF466" i="5"/>
  <c r="AF467" i="5"/>
  <c r="AF468" i="5"/>
  <c r="AF469" i="5"/>
  <c r="AF470" i="5"/>
  <c r="AF471" i="5"/>
  <c r="AF472" i="5"/>
  <c r="AF473" i="5"/>
  <c r="AF474" i="5"/>
  <c r="AF475" i="5"/>
  <c r="AF476" i="5"/>
  <c r="AF477" i="5"/>
  <c r="AF478" i="5"/>
  <c r="AF479" i="5"/>
  <c r="AF480" i="5"/>
  <c r="AF481" i="5"/>
  <c r="AF482" i="5"/>
  <c r="AF483" i="5"/>
  <c r="AF484" i="5"/>
  <c r="AF485" i="5"/>
  <c r="AF486" i="5"/>
  <c r="AF487" i="5"/>
  <c r="AF488" i="5"/>
  <c r="AF489" i="5"/>
  <c r="AF490" i="5"/>
  <c r="AF491" i="5"/>
  <c r="AF492" i="5"/>
  <c r="AF493" i="5"/>
  <c r="AF494" i="5"/>
  <c r="AF495" i="5"/>
  <c r="AF496" i="5"/>
  <c r="AF497" i="5"/>
  <c r="AF498" i="5"/>
  <c r="AF499" i="5"/>
  <c r="AF500" i="5"/>
  <c r="AF501" i="5"/>
  <c r="AF502" i="5"/>
  <c r="AF503" i="5"/>
  <c r="AF504" i="5"/>
  <c r="AF505" i="5"/>
  <c r="AF506" i="5"/>
  <c r="AF507" i="5"/>
  <c r="AF508" i="5"/>
  <c r="AF509" i="5"/>
  <c r="AF510" i="5"/>
  <c r="AF511" i="5"/>
  <c r="AF512" i="5"/>
  <c r="AF513" i="5"/>
  <c r="AF514" i="5"/>
  <c r="AF515" i="5"/>
  <c r="AF516" i="5"/>
  <c r="AF517" i="5"/>
  <c r="AF518" i="5"/>
  <c r="AF519" i="5"/>
  <c r="AF520" i="5"/>
  <c r="AF521" i="5"/>
  <c r="AF522" i="5"/>
  <c r="AF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118" i="5"/>
  <c r="S119" i="5"/>
  <c r="S120" i="5"/>
  <c r="S121" i="5"/>
  <c r="S122" i="5"/>
  <c r="S123" i="5"/>
  <c r="S124" i="5"/>
  <c r="S125" i="5"/>
  <c r="S126" i="5"/>
  <c r="S127" i="5"/>
  <c r="S128" i="5"/>
  <c r="S129" i="5"/>
  <c r="S130" i="5"/>
  <c r="S131" i="5"/>
  <c r="S132" i="5"/>
  <c r="S133" i="5"/>
  <c r="S134" i="5"/>
  <c r="S135" i="5"/>
  <c r="S136" i="5"/>
  <c r="S137" i="5"/>
  <c r="S138" i="5"/>
  <c r="S139" i="5"/>
  <c r="S140" i="5"/>
  <c r="S141" i="5"/>
  <c r="S142" i="5"/>
  <c r="S143" i="5"/>
  <c r="S144" i="5"/>
  <c r="S145" i="5"/>
  <c r="S146" i="5"/>
  <c r="S147" i="5"/>
  <c r="S148" i="5"/>
  <c r="S149" i="5"/>
  <c r="S150" i="5"/>
  <c r="S151" i="5"/>
  <c r="S152" i="5"/>
  <c r="S153" i="5"/>
  <c r="S154" i="5"/>
  <c r="S155" i="5"/>
  <c r="S156" i="5"/>
  <c r="S157" i="5"/>
  <c r="S158" i="5"/>
  <c r="S159" i="5"/>
  <c r="S160" i="5"/>
  <c r="S161" i="5"/>
  <c r="S162" i="5"/>
  <c r="S163" i="5"/>
  <c r="S164" i="5"/>
  <c r="S165" i="5"/>
  <c r="S166" i="5"/>
  <c r="S167" i="5"/>
  <c r="S168" i="5"/>
  <c r="S169" i="5"/>
  <c r="S170" i="5"/>
  <c r="S171" i="5"/>
  <c r="S172" i="5"/>
  <c r="S173" i="5"/>
  <c r="S174" i="5"/>
  <c r="S175" i="5"/>
  <c r="S176" i="5"/>
  <c r="S177" i="5"/>
  <c r="S178" i="5"/>
  <c r="S179" i="5"/>
  <c r="S180" i="5"/>
  <c r="S181" i="5"/>
  <c r="S182" i="5"/>
  <c r="S183" i="5"/>
  <c r="S184" i="5"/>
  <c r="S185" i="5"/>
  <c r="S186" i="5"/>
  <c r="S187" i="5"/>
  <c r="S188" i="5"/>
  <c r="S189" i="5"/>
  <c r="S190" i="5"/>
  <c r="S191" i="5"/>
  <c r="S192" i="5"/>
  <c r="S193" i="5"/>
  <c r="S194" i="5"/>
  <c r="S195" i="5"/>
  <c r="S196" i="5"/>
  <c r="S197" i="5"/>
  <c r="S198" i="5"/>
  <c r="S199" i="5"/>
  <c r="S200" i="5"/>
  <c r="S201" i="5"/>
  <c r="S202" i="5"/>
  <c r="S203" i="5"/>
  <c r="S204" i="5"/>
  <c r="S205" i="5"/>
  <c r="S206" i="5"/>
  <c r="S207" i="5"/>
  <c r="S208" i="5"/>
  <c r="S209" i="5"/>
  <c r="S210" i="5"/>
  <c r="S211" i="5"/>
  <c r="S212" i="5"/>
  <c r="S213" i="5"/>
  <c r="S214" i="5"/>
  <c r="S215" i="5"/>
  <c r="S216" i="5"/>
  <c r="S217" i="5"/>
  <c r="S218" i="5"/>
  <c r="S219" i="5"/>
  <c r="S220" i="5"/>
  <c r="S221" i="5"/>
  <c r="S222" i="5"/>
  <c r="S223" i="5"/>
  <c r="S224" i="5"/>
  <c r="S225" i="5"/>
  <c r="S226" i="5"/>
  <c r="S227" i="5"/>
  <c r="S228" i="5"/>
  <c r="S229" i="5"/>
  <c r="S230" i="5"/>
  <c r="S231" i="5"/>
  <c r="S232" i="5"/>
  <c r="S233" i="5"/>
  <c r="S234" i="5"/>
  <c r="S235" i="5"/>
  <c r="S236" i="5"/>
  <c r="S237" i="5"/>
  <c r="S238" i="5"/>
  <c r="S239" i="5"/>
  <c r="S240" i="5"/>
  <c r="S241" i="5"/>
  <c r="S242" i="5"/>
  <c r="S243" i="5"/>
  <c r="S244" i="5"/>
  <c r="S245" i="5"/>
  <c r="S246" i="5"/>
  <c r="S247" i="5"/>
  <c r="S248" i="5"/>
  <c r="S249" i="5"/>
  <c r="S250" i="5"/>
  <c r="S251" i="5"/>
  <c r="S252" i="5"/>
  <c r="S253" i="5"/>
  <c r="S254" i="5"/>
  <c r="S255" i="5"/>
  <c r="S256" i="5"/>
  <c r="S257" i="5"/>
  <c r="S258" i="5"/>
  <c r="S259" i="5"/>
  <c r="S260" i="5"/>
  <c r="S261" i="5"/>
  <c r="S262" i="5"/>
  <c r="S263" i="5"/>
  <c r="S264" i="5"/>
  <c r="S265" i="5"/>
  <c r="S266" i="5"/>
  <c r="S267" i="5"/>
  <c r="S268" i="5"/>
  <c r="S269" i="5"/>
  <c r="S270" i="5"/>
  <c r="S271" i="5"/>
  <c r="S272" i="5"/>
  <c r="S273" i="5"/>
  <c r="S274" i="5"/>
  <c r="S275" i="5"/>
  <c r="S276" i="5"/>
  <c r="S277" i="5"/>
  <c r="S278" i="5"/>
  <c r="S279" i="5"/>
  <c r="S280" i="5"/>
  <c r="S281" i="5"/>
  <c r="S282" i="5"/>
  <c r="S283" i="5"/>
  <c r="S284" i="5"/>
  <c r="S285" i="5"/>
  <c r="S286" i="5"/>
  <c r="S287" i="5"/>
  <c r="S288" i="5"/>
  <c r="S289" i="5"/>
  <c r="S290" i="5"/>
  <c r="S291" i="5"/>
  <c r="S292" i="5"/>
  <c r="S293" i="5"/>
  <c r="S294" i="5"/>
  <c r="S295" i="5"/>
  <c r="S296" i="5"/>
  <c r="S297" i="5"/>
  <c r="S298" i="5"/>
  <c r="S299" i="5"/>
  <c r="S300" i="5"/>
  <c r="S301" i="5"/>
  <c r="S302" i="5"/>
  <c r="S303" i="5"/>
  <c r="S304" i="5"/>
  <c r="S305" i="5"/>
  <c r="S306" i="5"/>
  <c r="S307" i="5"/>
  <c r="S308" i="5"/>
  <c r="S309" i="5"/>
  <c r="S310" i="5"/>
  <c r="S311" i="5"/>
  <c r="S312" i="5"/>
  <c r="S313" i="5"/>
  <c r="S314" i="5"/>
  <c r="S315" i="5"/>
  <c r="S316" i="5"/>
  <c r="S317" i="5"/>
  <c r="S318" i="5"/>
  <c r="S319" i="5"/>
  <c r="S320" i="5"/>
  <c r="S321" i="5"/>
  <c r="S322" i="5"/>
  <c r="S323" i="5"/>
  <c r="S324" i="5"/>
  <c r="S325" i="5"/>
  <c r="S326" i="5"/>
  <c r="S327" i="5"/>
  <c r="S328" i="5"/>
  <c r="S329" i="5"/>
  <c r="S330" i="5"/>
  <c r="S331" i="5"/>
  <c r="S332" i="5"/>
  <c r="S333" i="5"/>
  <c r="S334" i="5"/>
  <c r="S335" i="5"/>
  <c r="S336" i="5"/>
  <c r="S337" i="5"/>
  <c r="S338" i="5"/>
  <c r="S339" i="5"/>
  <c r="S340" i="5"/>
  <c r="S341" i="5"/>
  <c r="S342" i="5"/>
  <c r="S343" i="5"/>
  <c r="S344" i="5"/>
  <c r="S345" i="5"/>
  <c r="S346" i="5"/>
  <c r="S347" i="5"/>
  <c r="S348" i="5"/>
  <c r="S349" i="5"/>
  <c r="S350" i="5"/>
  <c r="S351" i="5"/>
  <c r="S352" i="5"/>
  <c r="S353" i="5"/>
  <c r="S354" i="5"/>
  <c r="S355" i="5"/>
  <c r="S356" i="5"/>
  <c r="S357" i="5"/>
  <c r="S358" i="5"/>
  <c r="S359" i="5"/>
  <c r="S360" i="5"/>
  <c r="S361" i="5"/>
  <c r="S362" i="5"/>
  <c r="S363" i="5"/>
  <c r="S364" i="5"/>
  <c r="S365" i="5"/>
  <c r="S366" i="5"/>
  <c r="S367" i="5"/>
  <c r="S368" i="5"/>
  <c r="S369" i="5"/>
  <c r="S370" i="5"/>
  <c r="S371" i="5"/>
  <c r="S372" i="5"/>
  <c r="S373" i="5"/>
  <c r="S374" i="5"/>
  <c r="S375" i="5"/>
  <c r="S376" i="5"/>
  <c r="S377" i="5"/>
  <c r="S378" i="5"/>
  <c r="S379" i="5"/>
  <c r="S380" i="5"/>
  <c r="S381" i="5"/>
  <c r="S382" i="5"/>
  <c r="S383" i="5"/>
  <c r="S384" i="5"/>
  <c r="S385" i="5"/>
  <c r="S386" i="5"/>
  <c r="S387" i="5"/>
  <c r="S388" i="5"/>
  <c r="S389" i="5"/>
  <c r="S390" i="5"/>
  <c r="S391" i="5"/>
  <c r="S392" i="5"/>
  <c r="S393" i="5"/>
  <c r="S394" i="5"/>
  <c r="S395" i="5"/>
  <c r="S396" i="5"/>
  <c r="S397" i="5"/>
  <c r="S398" i="5"/>
  <c r="S399" i="5"/>
  <c r="S400" i="5"/>
  <c r="S401" i="5"/>
  <c r="S402" i="5"/>
  <c r="S403" i="5"/>
  <c r="S404" i="5"/>
  <c r="S405" i="5"/>
  <c r="S406" i="5"/>
  <c r="S407" i="5"/>
  <c r="S408" i="5"/>
  <c r="S409" i="5"/>
  <c r="S410" i="5"/>
  <c r="S411" i="5"/>
  <c r="S412" i="5"/>
  <c r="S413" i="5"/>
  <c r="S414" i="5"/>
  <c r="S415" i="5"/>
  <c r="S416" i="5"/>
  <c r="S417" i="5"/>
  <c r="S418" i="5"/>
  <c r="S419" i="5"/>
  <c r="S420" i="5"/>
  <c r="S421" i="5"/>
  <c r="S422" i="5"/>
  <c r="S423" i="5"/>
  <c r="S424" i="5"/>
  <c r="S425" i="5"/>
  <c r="S426" i="5"/>
  <c r="S427" i="5"/>
  <c r="S428" i="5"/>
  <c r="S429" i="5"/>
  <c r="S430" i="5"/>
  <c r="S431" i="5"/>
  <c r="S432" i="5"/>
  <c r="S433" i="5"/>
  <c r="S434" i="5"/>
  <c r="S435" i="5"/>
  <c r="S436" i="5"/>
  <c r="S437" i="5"/>
  <c r="S438" i="5"/>
  <c r="S439" i="5"/>
  <c r="S440" i="5"/>
  <c r="S441" i="5"/>
  <c r="S442" i="5"/>
  <c r="S443" i="5"/>
  <c r="S444" i="5"/>
  <c r="S445" i="5"/>
  <c r="S446" i="5"/>
  <c r="S447" i="5"/>
  <c r="S448" i="5"/>
  <c r="S449" i="5"/>
  <c r="S450" i="5"/>
  <c r="S451" i="5"/>
  <c r="S452" i="5"/>
  <c r="S453" i="5"/>
  <c r="S454" i="5"/>
  <c r="S455" i="5"/>
  <c r="S456" i="5"/>
  <c r="S457" i="5"/>
  <c r="S458" i="5"/>
  <c r="S459" i="5"/>
  <c r="S460" i="5"/>
  <c r="S461" i="5"/>
  <c r="S462" i="5"/>
  <c r="S463" i="5"/>
  <c r="S464" i="5"/>
  <c r="S465" i="5"/>
  <c r="S466" i="5"/>
  <c r="S467" i="5"/>
  <c r="S468" i="5"/>
  <c r="S469" i="5"/>
  <c r="S470" i="5"/>
  <c r="S471" i="5"/>
  <c r="S472" i="5"/>
  <c r="S473" i="5"/>
  <c r="S474" i="5"/>
  <c r="S475" i="5"/>
  <c r="S476" i="5"/>
  <c r="S477" i="5"/>
  <c r="S478" i="5"/>
  <c r="S479" i="5"/>
  <c r="S480" i="5"/>
  <c r="S481" i="5"/>
  <c r="S482" i="5"/>
  <c r="S483" i="5"/>
  <c r="S484" i="5"/>
  <c r="S485" i="5"/>
  <c r="S486" i="5"/>
  <c r="S487" i="5"/>
  <c r="S488" i="5"/>
  <c r="S489" i="5"/>
  <c r="S490" i="5"/>
  <c r="S491" i="5"/>
  <c r="S492" i="5"/>
  <c r="S493" i="5"/>
  <c r="S494" i="5"/>
  <c r="S495" i="5"/>
  <c r="S496" i="5"/>
  <c r="S497" i="5"/>
  <c r="S498" i="5"/>
  <c r="S499" i="5"/>
  <c r="S500" i="5"/>
  <c r="S501" i="5"/>
  <c r="S502" i="5"/>
  <c r="S503" i="5"/>
  <c r="S504" i="5"/>
  <c r="S505" i="5"/>
  <c r="S506" i="5"/>
  <c r="S507" i="5"/>
  <c r="S508" i="5"/>
  <c r="S509" i="5"/>
  <c r="S510" i="5"/>
  <c r="S511" i="5"/>
  <c r="S512" i="5"/>
  <c r="S513" i="5"/>
  <c r="S514" i="5"/>
  <c r="S515" i="5"/>
  <c r="S516" i="5"/>
  <c r="S517" i="5"/>
  <c r="S518" i="5"/>
  <c r="S519" i="5"/>
  <c r="S520" i="5"/>
  <c r="S521" i="5"/>
  <c r="S522" i="5"/>
  <c r="S10" i="5"/>
  <c r="M11" i="1"/>
  <c r="M10" i="1"/>
  <c r="B10" i="1"/>
  <c r="B11" i="1"/>
  <c r="M12" i="1"/>
  <c r="B12" i="1"/>
  <c r="M13" i="1"/>
  <c r="B13" i="1"/>
  <c r="M14" i="1"/>
  <c r="B14" i="1"/>
  <c r="M15" i="1"/>
  <c r="B15" i="1"/>
  <c r="M16" i="1"/>
  <c r="B16" i="1"/>
  <c r="M17" i="1"/>
  <c r="B17" i="1"/>
  <c r="M18" i="1"/>
  <c r="B18" i="1"/>
  <c r="M19" i="1"/>
  <c r="B19" i="1"/>
  <c r="M20" i="1"/>
  <c r="B20" i="1"/>
  <c r="M21" i="1"/>
  <c r="B21" i="1"/>
  <c r="M22" i="1"/>
  <c r="B22" i="1"/>
  <c r="M23" i="1"/>
  <c r="B23" i="1"/>
  <c r="M24" i="1"/>
  <c r="B24" i="1"/>
  <c r="M25" i="1"/>
  <c r="B25" i="1"/>
  <c r="M26" i="1"/>
  <c r="B26" i="1"/>
  <c r="M27" i="1"/>
  <c r="B27" i="1"/>
  <c r="M28" i="1"/>
  <c r="B28" i="1"/>
  <c r="M29" i="1"/>
  <c r="B29" i="1"/>
  <c r="M30" i="1"/>
  <c r="B30" i="1"/>
  <c r="M31" i="1"/>
  <c r="B31" i="1"/>
  <c r="M32" i="1"/>
  <c r="B32" i="1"/>
  <c r="M33" i="1"/>
  <c r="B33" i="1"/>
  <c r="M34" i="1"/>
  <c r="B34" i="1"/>
  <c r="M35" i="1"/>
  <c r="B35" i="1"/>
  <c r="M36" i="1"/>
  <c r="B36" i="1"/>
  <c r="M37" i="1"/>
  <c r="B37" i="1"/>
  <c r="M38" i="1"/>
  <c r="B38" i="1"/>
  <c r="M39" i="1"/>
  <c r="B39" i="1"/>
  <c r="M40" i="1"/>
  <c r="B40" i="1"/>
  <c r="M41" i="1"/>
  <c r="B41" i="1"/>
  <c r="M42" i="1"/>
  <c r="B42" i="1"/>
  <c r="M43" i="1"/>
  <c r="B43" i="1"/>
  <c r="M44" i="1"/>
  <c r="B44" i="1"/>
  <c r="M45" i="1"/>
  <c r="B45" i="1"/>
  <c r="M46" i="1"/>
  <c r="B46" i="1"/>
  <c r="M47" i="1"/>
  <c r="B47" i="1"/>
  <c r="M48" i="1"/>
  <c r="B48" i="1"/>
  <c r="M49" i="1"/>
  <c r="B49" i="1"/>
  <c r="M50" i="1"/>
  <c r="B50" i="1"/>
  <c r="M51" i="1"/>
  <c r="B51" i="1"/>
  <c r="M52" i="1"/>
  <c r="B52" i="1"/>
  <c r="M53" i="1"/>
  <c r="B53" i="1"/>
  <c r="M54" i="1"/>
  <c r="B54" i="1"/>
  <c r="M55" i="1"/>
  <c r="B55" i="1"/>
  <c r="M56" i="1"/>
  <c r="B56" i="1"/>
  <c r="M57" i="1"/>
  <c r="B57" i="1"/>
  <c r="M58" i="1"/>
  <c r="B58" i="1"/>
  <c r="M59" i="1"/>
  <c r="B59" i="1"/>
  <c r="M60" i="1"/>
  <c r="B60" i="1"/>
  <c r="M61" i="1"/>
  <c r="B61" i="1"/>
  <c r="M62" i="1"/>
  <c r="B62" i="1"/>
  <c r="M63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F3" i="6"/>
  <c r="L3" i="5"/>
  <c r="K3" i="1"/>
  <c r="G493" i="5"/>
  <c r="B493" i="7"/>
  <c r="G494" i="5"/>
  <c r="B494" i="7"/>
  <c r="G495" i="5"/>
  <c r="B495" i="7"/>
  <c r="G496" i="5"/>
  <c r="B496" i="7"/>
  <c r="G497" i="5"/>
  <c r="B497" i="7"/>
  <c r="G498" i="5"/>
  <c r="B498" i="7"/>
  <c r="G499" i="5"/>
  <c r="B499" i="7"/>
  <c r="G500" i="5"/>
  <c r="B500" i="7"/>
  <c r="G501" i="5"/>
  <c r="B501" i="7"/>
  <c r="G502" i="5"/>
  <c r="B502" i="7"/>
  <c r="G503" i="5"/>
  <c r="B503" i="7"/>
  <c r="G504" i="5"/>
  <c r="B504" i="7"/>
  <c r="G505" i="5"/>
  <c r="B505" i="7"/>
  <c r="G506" i="5"/>
  <c r="B506" i="7"/>
  <c r="G507" i="5"/>
  <c r="B507" i="7"/>
  <c r="G508" i="5"/>
  <c r="B508" i="7"/>
  <c r="G509" i="5"/>
  <c r="B509" i="7"/>
  <c r="G510" i="5"/>
  <c r="B510" i="7"/>
  <c r="G511" i="5"/>
  <c r="B511" i="7"/>
  <c r="G512" i="5"/>
  <c r="B512" i="7"/>
  <c r="G513" i="5"/>
  <c r="B513" i="7"/>
  <c r="G514" i="5"/>
  <c r="B514" i="7"/>
  <c r="G515" i="5"/>
  <c r="B515" i="7"/>
  <c r="G516" i="5"/>
  <c r="B516" i="7"/>
  <c r="G517" i="5"/>
  <c r="B517" i="7"/>
  <c r="G518" i="5"/>
  <c r="B518" i="7"/>
  <c r="G519" i="5"/>
  <c r="B519" i="7"/>
  <c r="G520" i="5"/>
  <c r="B520" i="7"/>
  <c r="G521" i="5"/>
  <c r="B521" i="7"/>
  <c r="G522" i="5"/>
  <c r="B522" i="7"/>
  <c r="G460" i="5"/>
  <c r="B460" i="7"/>
  <c r="G461" i="5"/>
  <c r="B461" i="7"/>
  <c r="G462" i="5"/>
  <c r="B462" i="7"/>
  <c r="G463" i="5"/>
  <c r="B463" i="7"/>
  <c r="G464" i="5"/>
  <c r="B464" i="7"/>
  <c r="G465" i="5"/>
  <c r="B465" i="7"/>
  <c r="G466" i="5"/>
  <c r="B466" i="7"/>
  <c r="G467" i="5"/>
  <c r="B467" i="7"/>
  <c r="G468" i="5"/>
  <c r="B468" i="7"/>
  <c r="G469" i="5"/>
  <c r="B469" i="7"/>
  <c r="G470" i="5"/>
  <c r="B470" i="7"/>
  <c r="G471" i="5"/>
  <c r="B471" i="7"/>
  <c r="G472" i="5"/>
  <c r="B472" i="7"/>
  <c r="G473" i="5"/>
  <c r="B473" i="7"/>
  <c r="G474" i="5"/>
  <c r="B474" i="7"/>
  <c r="G475" i="5"/>
  <c r="B475" i="7"/>
  <c r="G476" i="5"/>
  <c r="B476" i="7"/>
  <c r="G477" i="5"/>
  <c r="B477" i="7"/>
  <c r="G478" i="5"/>
  <c r="B478" i="7"/>
  <c r="G479" i="5"/>
  <c r="B479" i="7"/>
  <c r="G480" i="5"/>
  <c r="B480" i="7"/>
  <c r="G481" i="5"/>
  <c r="B481" i="7"/>
  <c r="G482" i="5"/>
  <c r="B482" i="7"/>
  <c r="G483" i="5"/>
  <c r="B483" i="7"/>
  <c r="G484" i="5"/>
  <c r="B484" i="7"/>
  <c r="G485" i="5"/>
  <c r="B485" i="7"/>
  <c r="G486" i="5"/>
  <c r="B486" i="7"/>
  <c r="G487" i="5"/>
  <c r="B487" i="7"/>
  <c r="G488" i="5"/>
  <c r="B488" i="7"/>
  <c r="G489" i="5"/>
  <c r="B489" i="7"/>
  <c r="G490" i="5"/>
  <c r="B490" i="7"/>
  <c r="G491" i="5"/>
  <c r="B491" i="7"/>
  <c r="G492" i="5"/>
  <c r="B492" i="7"/>
  <c r="G424" i="5"/>
  <c r="B424" i="7"/>
  <c r="G425" i="5"/>
  <c r="B425" i="7"/>
  <c r="G426" i="5"/>
  <c r="B426" i="7"/>
  <c r="G427" i="5"/>
  <c r="B427" i="7"/>
  <c r="G428" i="5"/>
  <c r="B428" i="7"/>
  <c r="G429" i="5"/>
  <c r="B429" i="7"/>
  <c r="G430" i="5"/>
  <c r="B430" i="7"/>
  <c r="G431" i="5"/>
  <c r="B431" i="7"/>
  <c r="G432" i="5"/>
  <c r="B432" i="7"/>
  <c r="G433" i="5"/>
  <c r="B433" i="7"/>
  <c r="G434" i="5"/>
  <c r="B434" i="7"/>
  <c r="G435" i="5"/>
  <c r="B435" i="7"/>
  <c r="G436" i="5"/>
  <c r="B436" i="7"/>
  <c r="G437" i="5"/>
  <c r="B437" i="7"/>
  <c r="G438" i="5"/>
  <c r="B438" i="7"/>
  <c r="G439" i="5"/>
  <c r="B439" i="7"/>
  <c r="G440" i="5"/>
  <c r="B440" i="7"/>
  <c r="G441" i="5"/>
  <c r="B441" i="7"/>
  <c r="G442" i="5"/>
  <c r="B442" i="7"/>
  <c r="G443" i="5"/>
  <c r="B443" i="7"/>
  <c r="G444" i="5"/>
  <c r="B444" i="7"/>
  <c r="G445" i="5"/>
  <c r="B445" i="7"/>
  <c r="G446" i="5"/>
  <c r="B446" i="7"/>
  <c r="G447" i="5"/>
  <c r="B447" i="7"/>
  <c r="G448" i="5"/>
  <c r="B448" i="7"/>
  <c r="G449" i="5"/>
  <c r="B449" i="7"/>
  <c r="G450" i="5"/>
  <c r="B450" i="7"/>
  <c r="G451" i="5"/>
  <c r="B451" i="7"/>
  <c r="G452" i="5"/>
  <c r="B452" i="7"/>
  <c r="G453" i="5"/>
  <c r="B453" i="7"/>
  <c r="G454" i="5"/>
  <c r="B454" i="7"/>
  <c r="G455" i="5"/>
  <c r="B455" i="7"/>
  <c r="G456" i="5"/>
  <c r="B456" i="7"/>
  <c r="G457" i="5"/>
  <c r="B457" i="7"/>
  <c r="G458" i="5"/>
  <c r="B458" i="7"/>
  <c r="G459" i="5"/>
  <c r="B459" i="7"/>
  <c r="G388" i="5"/>
  <c r="B388" i="7"/>
  <c r="G389" i="5"/>
  <c r="B389" i="7"/>
  <c r="G390" i="5"/>
  <c r="B390" i="7"/>
  <c r="G391" i="5"/>
  <c r="B391" i="7"/>
  <c r="G392" i="5"/>
  <c r="B392" i="7"/>
  <c r="G393" i="5"/>
  <c r="B393" i="7"/>
  <c r="G394" i="5"/>
  <c r="B394" i="7"/>
  <c r="G395" i="5"/>
  <c r="B395" i="7"/>
  <c r="G396" i="5"/>
  <c r="B396" i="7"/>
  <c r="G397" i="5"/>
  <c r="B397" i="7"/>
  <c r="G398" i="5"/>
  <c r="B398" i="7"/>
  <c r="G399" i="5"/>
  <c r="B399" i="7"/>
  <c r="G400" i="5"/>
  <c r="B400" i="7"/>
  <c r="G401" i="5"/>
  <c r="B401" i="7"/>
  <c r="G402" i="5"/>
  <c r="B402" i="7"/>
  <c r="G403" i="5"/>
  <c r="B403" i="7"/>
  <c r="G404" i="5"/>
  <c r="B404" i="7"/>
  <c r="G405" i="5"/>
  <c r="B405" i="7"/>
  <c r="G406" i="5"/>
  <c r="B406" i="7"/>
  <c r="G407" i="5"/>
  <c r="B407" i="7"/>
  <c r="G408" i="5"/>
  <c r="B408" i="7"/>
  <c r="G409" i="5"/>
  <c r="B409" i="7"/>
  <c r="G410" i="5"/>
  <c r="B410" i="7"/>
  <c r="G411" i="5"/>
  <c r="B411" i="7"/>
  <c r="G412" i="5"/>
  <c r="B412" i="7"/>
  <c r="G413" i="5"/>
  <c r="B413" i="7"/>
  <c r="G414" i="5"/>
  <c r="B414" i="7"/>
  <c r="G415" i="5"/>
  <c r="B415" i="7"/>
  <c r="G416" i="5"/>
  <c r="B416" i="7"/>
  <c r="G417" i="5"/>
  <c r="B417" i="7"/>
  <c r="G418" i="5"/>
  <c r="B418" i="7"/>
  <c r="G419" i="5"/>
  <c r="B419" i="7"/>
  <c r="G420" i="5"/>
  <c r="B420" i="7"/>
  <c r="G421" i="5"/>
  <c r="B421" i="7"/>
  <c r="G422" i="5"/>
  <c r="B422" i="7"/>
  <c r="G423" i="5"/>
  <c r="B423" i="7"/>
  <c r="G353" i="5"/>
  <c r="B353" i="7"/>
  <c r="G354" i="5"/>
  <c r="B354" i="7"/>
  <c r="G355" i="5"/>
  <c r="B355" i="7"/>
  <c r="G356" i="5"/>
  <c r="B356" i="7"/>
  <c r="G357" i="5"/>
  <c r="B357" i="7"/>
  <c r="G358" i="5"/>
  <c r="B358" i="7"/>
  <c r="G359" i="5"/>
  <c r="B359" i="7"/>
  <c r="G360" i="5"/>
  <c r="B360" i="7"/>
  <c r="G361" i="5"/>
  <c r="B361" i="7"/>
  <c r="G362" i="5"/>
  <c r="B362" i="7"/>
  <c r="G363" i="5"/>
  <c r="B363" i="7"/>
  <c r="G364" i="5"/>
  <c r="B364" i="7"/>
  <c r="G365" i="5"/>
  <c r="B365" i="7"/>
  <c r="G366" i="5"/>
  <c r="B366" i="7"/>
  <c r="G367" i="5"/>
  <c r="B367" i="7"/>
  <c r="G368" i="5"/>
  <c r="B368" i="7"/>
  <c r="G369" i="5"/>
  <c r="B369" i="7"/>
  <c r="G370" i="5"/>
  <c r="B370" i="7"/>
  <c r="G371" i="5"/>
  <c r="B371" i="7"/>
  <c r="G372" i="5"/>
  <c r="B372" i="7"/>
  <c r="G373" i="5"/>
  <c r="B373" i="7"/>
  <c r="G374" i="5"/>
  <c r="B374" i="7"/>
  <c r="G375" i="5"/>
  <c r="B375" i="7"/>
  <c r="G376" i="5"/>
  <c r="B376" i="7"/>
  <c r="G377" i="5"/>
  <c r="B377" i="7"/>
  <c r="G378" i="5"/>
  <c r="B378" i="7"/>
  <c r="G379" i="5"/>
  <c r="B379" i="7"/>
  <c r="G380" i="5"/>
  <c r="B380" i="7"/>
  <c r="G381" i="5"/>
  <c r="B381" i="7"/>
  <c r="G382" i="5"/>
  <c r="B382" i="7"/>
  <c r="G383" i="5"/>
  <c r="B383" i="7"/>
  <c r="G384" i="5"/>
  <c r="B384" i="7"/>
  <c r="G385" i="5"/>
  <c r="B385" i="7"/>
  <c r="G386" i="5"/>
  <c r="B386" i="7"/>
  <c r="G387" i="5"/>
  <c r="B387" i="7"/>
  <c r="G317" i="5"/>
  <c r="B317" i="7"/>
  <c r="G318" i="5"/>
  <c r="B318" i="7"/>
  <c r="G319" i="5"/>
  <c r="B319" i="7"/>
  <c r="G320" i="5"/>
  <c r="B320" i="7"/>
  <c r="G321" i="5"/>
  <c r="B321" i="7"/>
  <c r="G322" i="5"/>
  <c r="B322" i="7"/>
  <c r="G323" i="5"/>
  <c r="B323" i="7"/>
  <c r="G324" i="5"/>
  <c r="B324" i="7"/>
  <c r="G325" i="5"/>
  <c r="B325" i="7"/>
  <c r="G326" i="5"/>
  <c r="B326" i="7"/>
  <c r="G327" i="5"/>
  <c r="B327" i="7"/>
  <c r="G328" i="5"/>
  <c r="B328" i="7"/>
  <c r="G329" i="5"/>
  <c r="B329" i="7"/>
  <c r="G330" i="5"/>
  <c r="B330" i="7"/>
  <c r="G331" i="5"/>
  <c r="B331" i="7"/>
  <c r="G332" i="5"/>
  <c r="B332" i="7"/>
  <c r="G333" i="5"/>
  <c r="B333" i="7"/>
  <c r="G334" i="5"/>
  <c r="B334" i="7"/>
  <c r="G335" i="5"/>
  <c r="B335" i="7"/>
  <c r="G336" i="5"/>
  <c r="B336" i="7"/>
  <c r="G337" i="5"/>
  <c r="B337" i="7"/>
  <c r="G338" i="5"/>
  <c r="B338" i="7"/>
  <c r="G339" i="5"/>
  <c r="B339" i="7"/>
  <c r="G340" i="5"/>
  <c r="B340" i="7"/>
  <c r="G341" i="5"/>
  <c r="B341" i="7"/>
  <c r="G342" i="5"/>
  <c r="B342" i="7"/>
  <c r="G343" i="5"/>
  <c r="B343" i="7"/>
  <c r="G344" i="5"/>
  <c r="B344" i="7"/>
  <c r="G345" i="5"/>
  <c r="B345" i="7"/>
  <c r="G346" i="5"/>
  <c r="B346" i="7"/>
  <c r="G347" i="5"/>
  <c r="B347" i="7"/>
  <c r="G348" i="5"/>
  <c r="B348" i="7"/>
  <c r="G349" i="5"/>
  <c r="B349" i="7"/>
  <c r="G350" i="5"/>
  <c r="B350" i="7"/>
  <c r="G351" i="5"/>
  <c r="B351" i="7"/>
  <c r="G352" i="5"/>
  <c r="B352" i="7"/>
  <c r="G283" i="5"/>
  <c r="B283" i="7"/>
  <c r="G284" i="5"/>
  <c r="B284" i="7"/>
  <c r="G285" i="5"/>
  <c r="B285" i="7"/>
  <c r="G286" i="5"/>
  <c r="B286" i="7"/>
  <c r="G287" i="5"/>
  <c r="B287" i="7"/>
  <c r="G288" i="5"/>
  <c r="B288" i="7"/>
  <c r="G289" i="5"/>
  <c r="B289" i="7"/>
  <c r="G290" i="5"/>
  <c r="B290" i="7"/>
  <c r="G291" i="5"/>
  <c r="B291" i="7"/>
  <c r="G292" i="5"/>
  <c r="B292" i="7"/>
  <c r="G293" i="5"/>
  <c r="B293" i="7"/>
  <c r="G294" i="5"/>
  <c r="B294" i="7"/>
  <c r="G295" i="5"/>
  <c r="B295" i="7"/>
  <c r="G296" i="5"/>
  <c r="B296" i="7"/>
  <c r="G297" i="5"/>
  <c r="B297" i="7"/>
  <c r="G298" i="5"/>
  <c r="B298" i="7"/>
  <c r="G299" i="5"/>
  <c r="B299" i="7"/>
  <c r="G300" i="5"/>
  <c r="B300" i="7"/>
  <c r="G301" i="5"/>
  <c r="B301" i="7"/>
  <c r="G302" i="5"/>
  <c r="B302" i="7"/>
  <c r="G303" i="5"/>
  <c r="B303" i="7"/>
  <c r="G304" i="5"/>
  <c r="B304" i="7"/>
  <c r="G305" i="5"/>
  <c r="B305" i="7"/>
  <c r="G306" i="5"/>
  <c r="B306" i="7"/>
  <c r="G307" i="5"/>
  <c r="B307" i="7"/>
  <c r="G308" i="5"/>
  <c r="B308" i="7"/>
  <c r="G309" i="5"/>
  <c r="B309" i="7"/>
  <c r="G310" i="5"/>
  <c r="B310" i="7"/>
  <c r="G311" i="5"/>
  <c r="B311" i="7"/>
  <c r="G312" i="5"/>
  <c r="B312" i="7"/>
  <c r="G313" i="5"/>
  <c r="B313" i="7"/>
  <c r="G314" i="5"/>
  <c r="B314" i="7"/>
  <c r="G315" i="5"/>
  <c r="B315" i="7"/>
  <c r="G316" i="5"/>
  <c r="B316" i="7"/>
  <c r="G245" i="5"/>
  <c r="B245" i="7"/>
  <c r="G246" i="5"/>
  <c r="B246" i="7"/>
  <c r="G247" i="5"/>
  <c r="B247" i="7"/>
  <c r="G248" i="5"/>
  <c r="B248" i="7"/>
  <c r="G249" i="5"/>
  <c r="B249" i="7"/>
  <c r="G250" i="5"/>
  <c r="B250" i="7"/>
  <c r="G251" i="5"/>
  <c r="B251" i="7"/>
  <c r="G252" i="5"/>
  <c r="B252" i="7"/>
  <c r="G253" i="5"/>
  <c r="B253" i="7"/>
  <c r="G254" i="5"/>
  <c r="B254" i="7"/>
  <c r="G255" i="5"/>
  <c r="B255" i="7"/>
  <c r="G256" i="5"/>
  <c r="B256" i="7"/>
  <c r="G257" i="5"/>
  <c r="B257" i="7"/>
  <c r="G258" i="5"/>
  <c r="B258" i="7"/>
  <c r="G259" i="5"/>
  <c r="B259" i="7"/>
  <c r="G260" i="5"/>
  <c r="B260" i="7"/>
  <c r="G261" i="5"/>
  <c r="B261" i="7"/>
  <c r="G262" i="5"/>
  <c r="B262" i="7"/>
  <c r="G263" i="5"/>
  <c r="B263" i="7"/>
  <c r="G264" i="5"/>
  <c r="B264" i="7"/>
  <c r="G265" i="5"/>
  <c r="B265" i="7"/>
  <c r="G266" i="5"/>
  <c r="B266" i="7"/>
  <c r="G267" i="5"/>
  <c r="B267" i="7"/>
  <c r="G268" i="5"/>
  <c r="B268" i="7"/>
  <c r="G269" i="5"/>
  <c r="B269" i="7"/>
  <c r="G270" i="5"/>
  <c r="B270" i="7"/>
  <c r="G271" i="5"/>
  <c r="B271" i="7"/>
  <c r="G272" i="5"/>
  <c r="B272" i="7"/>
  <c r="G273" i="5"/>
  <c r="B273" i="7"/>
  <c r="G274" i="5"/>
  <c r="B274" i="7"/>
  <c r="G275" i="5"/>
  <c r="B275" i="7"/>
  <c r="G276" i="5"/>
  <c r="B276" i="7"/>
  <c r="G277" i="5"/>
  <c r="B277" i="7"/>
  <c r="G278" i="5"/>
  <c r="B278" i="7"/>
  <c r="G279" i="5"/>
  <c r="B279" i="7"/>
  <c r="G280" i="5"/>
  <c r="B280" i="7"/>
  <c r="G281" i="5"/>
  <c r="B281" i="7"/>
  <c r="G282" i="5"/>
  <c r="B282" i="7"/>
  <c r="G208" i="5"/>
  <c r="B208" i="7"/>
  <c r="G209" i="5"/>
  <c r="B209" i="7"/>
  <c r="G210" i="5"/>
  <c r="B210" i="7"/>
  <c r="G211" i="5"/>
  <c r="B211" i="7"/>
  <c r="G212" i="5"/>
  <c r="B212" i="7"/>
  <c r="G213" i="5"/>
  <c r="B213" i="7"/>
  <c r="G214" i="5"/>
  <c r="B214" i="7"/>
  <c r="G215" i="5"/>
  <c r="B215" i="7"/>
  <c r="G216" i="5"/>
  <c r="B216" i="7"/>
  <c r="G217" i="5"/>
  <c r="B217" i="7"/>
  <c r="G218" i="5"/>
  <c r="B218" i="7"/>
  <c r="G219" i="5"/>
  <c r="B219" i="7"/>
  <c r="G220" i="5"/>
  <c r="B220" i="7"/>
  <c r="G221" i="5"/>
  <c r="B221" i="7"/>
  <c r="G222" i="5"/>
  <c r="B222" i="7"/>
  <c r="G223" i="5"/>
  <c r="B223" i="7"/>
  <c r="G224" i="5"/>
  <c r="B224" i="7"/>
  <c r="G225" i="5"/>
  <c r="B225" i="7"/>
  <c r="G226" i="5"/>
  <c r="B226" i="7"/>
  <c r="G227" i="5"/>
  <c r="B227" i="7"/>
  <c r="G228" i="5"/>
  <c r="B228" i="7"/>
  <c r="G229" i="5"/>
  <c r="B229" i="7"/>
  <c r="G230" i="5"/>
  <c r="B230" i="7"/>
  <c r="G231" i="5"/>
  <c r="B231" i="7"/>
  <c r="G232" i="5"/>
  <c r="B232" i="7"/>
  <c r="G233" i="5"/>
  <c r="B233" i="7"/>
  <c r="G234" i="5"/>
  <c r="B234" i="7"/>
  <c r="G235" i="5"/>
  <c r="B235" i="7"/>
  <c r="G236" i="5"/>
  <c r="B236" i="7"/>
  <c r="G237" i="5"/>
  <c r="B237" i="7"/>
  <c r="G238" i="5"/>
  <c r="B238" i="7"/>
  <c r="G239" i="5"/>
  <c r="B239" i="7"/>
  <c r="G240" i="5"/>
  <c r="B240" i="7"/>
  <c r="G241" i="5"/>
  <c r="B241" i="7"/>
  <c r="G242" i="5"/>
  <c r="B242" i="7"/>
  <c r="G243" i="5"/>
  <c r="B243" i="7"/>
  <c r="G244" i="5"/>
  <c r="B244" i="7"/>
  <c r="G173" i="5"/>
  <c r="B173" i="7"/>
  <c r="G174" i="5"/>
  <c r="B174" i="7"/>
  <c r="G175" i="5"/>
  <c r="B175" i="7"/>
  <c r="G176" i="5"/>
  <c r="B176" i="7"/>
  <c r="G177" i="5"/>
  <c r="B177" i="7"/>
  <c r="G178" i="5"/>
  <c r="B178" i="7"/>
  <c r="G179" i="5"/>
  <c r="B179" i="7"/>
  <c r="G180" i="5"/>
  <c r="B180" i="7"/>
  <c r="G181" i="5"/>
  <c r="B181" i="7"/>
  <c r="G182" i="5"/>
  <c r="B182" i="7"/>
  <c r="G183" i="5"/>
  <c r="B183" i="7"/>
  <c r="G184" i="5"/>
  <c r="B184" i="7"/>
  <c r="G185" i="5"/>
  <c r="B185" i="7"/>
  <c r="G186" i="5"/>
  <c r="B186" i="7"/>
  <c r="G187" i="5"/>
  <c r="B187" i="7"/>
  <c r="G188" i="5"/>
  <c r="B188" i="7"/>
  <c r="G189" i="5"/>
  <c r="B189" i="7"/>
  <c r="G190" i="5"/>
  <c r="B190" i="7"/>
  <c r="G191" i="5"/>
  <c r="B191" i="7"/>
  <c r="G192" i="5"/>
  <c r="B192" i="7"/>
  <c r="G193" i="5"/>
  <c r="B193" i="7"/>
  <c r="G194" i="5"/>
  <c r="B194" i="7"/>
  <c r="G195" i="5"/>
  <c r="B195" i="7"/>
  <c r="G196" i="5"/>
  <c r="B196" i="7"/>
  <c r="G197" i="5"/>
  <c r="B197" i="7"/>
  <c r="G198" i="5"/>
  <c r="B198" i="7"/>
  <c r="G199" i="5"/>
  <c r="B199" i="7"/>
  <c r="G200" i="5"/>
  <c r="B200" i="7"/>
  <c r="G201" i="5"/>
  <c r="B201" i="7"/>
  <c r="G202" i="5"/>
  <c r="B202" i="7"/>
  <c r="G203" i="5"/>
  <c r="B203" i="7"/>
  <c r="G204" i="5"/>
  <c r="B204" i="7"/>
  <c r="G205" i="5"/>
  <c r="B205" i="7"/>
  <c r="G206" i="5"/>
  <c r="B206" i="7"/>
  <c r="G207" i="5"/>
  <c r="B207" i="7"/>
  <c r="T11" i="5"/>
  <c r="I11" i="5"/>
  <c r="G11" i="5"/>
  <c r="B11" i="7"/>
  <c r="T12" i="5"/>
  <c r="I12" i="5"/>
  <c r="G12" i="5"/>
  <c r="B12" i="7"/>
  <c r="T13" i="5"/>
  <c r="I13" i="5"/>
  <c r="G13" i="5"/>
  <c r="B13" i="7"/>
  <c r="T14" i="5"/>
  <c r="I14" i="5"/>
  <c r="B14" i="5"/>
  <c r="G14" i="5"/>
  <c r="B14" i="7"/>
  <c r="G15" i="5"/>
  <c r="B15" i="7"/>
  <c r="O16" i="5"/>
  <c r="T16" i="5"/>
  <c r="I16" i="5"/>
  <c r="V16" i="5"/>
  <c r="W16" i="5"/>
  <c r="Z16" i="5"/>
  <c r="AA16" i="5"/>
  <c r="G16" i="5"/>
  <c r="H16" i="5"/>
  <c r="B16" i="7"/>
  <c r="G17" i="5"/>
  <c r="B17" i="7"/>
  <c r="T18" i="5"/>
  <c r="I18" i="5"/>
  <c r="G18" i="5"/>
  <c r="B18" i="7"/>
  <c r="B19" i="5"/>
  <c r="T19" i="5"/>
  <c r="B16" i="5"/>
  <c r="B17" i="5"/>
  <c r="B18" i="5"/>
  <c r="B10" i="5"/>
  <c r="B11" i="5"/>
  <c r="B12" i="5"/>
  <c r="B13" i="5"/>
  <c r="B15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I19" i="5"/>
  <c r="G19" i="5"/>
  <c r="B19" i="7"/>
  <c r="G20" i="5"/>
  <c r="B20" i="7"/>
  <c r="T21" i="5"/>
  <c r="I21" i="5"/>
  <c r="G21" i="5"/>
  <c r="B21" i="7"/>
  <c r="T22" i="5"/>
  <c r="I22" i="5"/>
  <c r="G22" i="5"/>
  <c r="B22" i="7"/>
  <c r="T23" i="5"/>
  <c r="I23" i="5"/>
  <c r="G23" i="5"/>
  <c r="B23" i="7"/>
  <c r="T24" i="5"/>
  <c r="I24" i="5"/>
  <c r="G24" i="5"/>
  <c r="B24" i="7"/>
  <c r="T25" i="5"/>
  <c r="I25" i="5"/>
  <c r="G25" i="5"/>
  <c r="B25" i="7"/>
  <c r="G26" i="5"/>
  <c r="B26" i="7"/>
  <c r="T27" i="5"/>
  <c r="I27" i="5"/>
  <c r="G27" i="5"/>
  <c r="B27" i="7"/>
  <c r="T28" i="5"/>
  <c r="I28" i="5"/>
  <c r="G28" i="5"/>
  <c r="B28" i="7"/>
  <c r="T29" i="5"/>
  <c r="I29" i="5"/>
  <c r="G29" i="5"/>
  <c r="B29" i="7"/>
  <c r="T30" i="5"/>
  <c r="I30" i="5"/>
  <c r="G30" i="5"/>
  <c r="B30" i="7"/>
  <c r="T31" i="5"/>
  <c r="I31" i="5"/>
  <c r="G31" i="5"/>
  <c r="B31" i="7"/>
  <c r="T32" i="5"/>
  <c r="I32" i="5"/>
  <c r="G32" i="5"/>
  <c r="B32" i="7"/>
  <c r="T33" i="5"/>
  <c r="I33" i="5"/>
  <c r="G33" i="5"/>
  <c r="B33" i="7"/>
  <c r="T34" i="5"/>
  <c r="I34" i="5"/>
  <c r="G34" i="5"/>
  <c r="B34" i="7"/>
  <c r="T35" i="5"/>
  <c r="I35" i="5"/>
  <c r="G35" i="5"/>
  <c r="B35" i="7"/>
  <c r="T36" i="5"/>
  <c r="I36" i="5"/>
  <c r="G36" i="5"/>
  <c r="B36" i="7"/>
  <c r="G37" i="5"/>
  <c r="B37" i="7"/>
  <c r="T38" i="5"/>
  <c r="I38" i="5"/>
  <c r="G38" i="5"/>
  <c r="B38" i="7"/>
  <c r="G39" i="5"/>
  <c r="B39" i="7"/>
  <c r="T40" i="5"/>
  <c r="I40" i="5"/>
  <c r="G40" i="5"/>
  <c r="B40" i="7"/>
  <c r="T41" i="5"/>
  <c r="I41" i="5"/>
  <c r="G41" i="5"/>
  <c r="B41" i="7"/>
  <c r="T42" i="5"/>
  <c r="I42" i="5"/>
  <c r="G42" i="5"/>
  <c r="B42" i="7"/>
  <c r="T43" i="5"/>
  <c r="I43" i="5"/>
  <c r="G43" i="5"/>
  <c r="B43" i="7"/>
  <c r="T44" i="5"/>
  <c r="I44" i="5"/>
  <c r="G44" i="5"/>
  <c r="B44" i="7"/>
  <c r="T45" i="5"/>
  <c r="I45" i="5"/>
  <c r="G45" i="5"/>
  <c r="B45" i="7"/>
  <c r="T46" i="5"/>
  <c r="I46" i="5"/>
  <c r="G46" i="5"/>
  <c r="B46" i="7"/>
  <c r="G47" i="5"/>
  <c r="B47" i="7"/>
  <c r="T48" i="5"/>
  <c r="I48" i="5"/>
  <c r="G48" i="5"/>
  <c r="B48" i="7"/>
  <c r="G49" i="5"/>
  <c r="B49" i="7"/>
  <c r="T50" i="5"/>
  <c r="I50" i="5"/>
  <c r="G50" i="5"/>
  <c r="B50" i="7"/>
  <c r="T51" i="5"/>
  <c r="I51" i="5"/>
  <c r="G51" i="5"/>
  <c r="B51" i="7"/>
  <c r="G52" i="5"/>
  <c r="B52" i="7"/>
  <c r="T53" i="5"/>
  <c r="I53" i="5"/>
  <c r="G53" i="5"/>
  <c r="B53" i="7"/>
  <c r="T54" i="5"/>
  <c r="I54" i="5"/>
  <c r="G54" i="5"/>
  <c r="B54" i="7"/>
  <c r="T55" i="5"/>
  <c r="I55" i="5"/>
  <c r="G55" i="5"/>
  <c r="B55" i="7"/>
  <c r="G56" i="5"/>
  <c r="B56" i="7"/>
  <c r="T57" i="5"/>
  <c r="I57" i="5"/>
  <c r="G57" i="5"/>
  <c r="B57" i="7"/>
  <c r="T58" i="5"/>
  <c r="I58" i="5"/>
  <c r="G58" i="5"/>
  <c r="B58" i="7"/>
  <c r="T59" i="5"/>
  <c r="I59" i="5"/>
  <c r="G59" i="5"/>
  <c r="B59" i="7"/>
  <c r="T60" i="5"/>
  <c r="I60" i="5"/>
  <c r="G60" i="5"/>
  <c r="B60" i="7"/>
  <c r="T61" i="5"/>
  <c r="I61" i="5"/>
  <c r="G61" i="5"/>
  <c r="B61" i="7"/>
  <c r="T62" i="5"/>
  <c r="I62" i="5"/>
  <c r="G62" i="5"/>
  <c r="B62" i="7"/>
  <c r="G63" i="5"/>
  <c r="B63" i="7"/>
  <c r="T64" i="5"/>
  <c r="I64" i="5"/>
  <c r="G64" i="5"/>
  <c r="B64" i="7"/>
  <c r="T65" i="5"/>
  <c r="I65" i="5"/>
  <c r="G65" i="5"/>
  <c r="B65" i="7"/>
  <c r="T66" i="5"/>
  <c r="I66" i="5"/>
  <c r="G66" i="5"/>
  <c r="B66" i="7"/>
  <c r="G67" i="5"/>
  <c r="B67" i="7"/>
  <c r="T68" i="5"/>
  <c r="I68" i="5"/>
  <c r="G68" i="5"/>
  <c r="B68" i="7"/>
  <c r="T69" i="5"/>
  <c r="I69" i="5"/>
  <c r="G69" i="5"/>
  <c r="B69" i="7"/>
  <c r="T70" i="5"/>
  <c r="I70" i="5"/>
  <c r="G70" i="5"/>
  <c r="B70" i="7"/>
  <c r="T71" i="5"/>
  <c r="I71" i="5"/>
  <c r="G71" i="5"/>
  <c r="B71" i="7"/>
  <c r="G72" i="5"/>
  <c r="B72" i="7"/>
  <c r="T73" i="5"/>
  <c r="I73" i="5"/>
  <c r="G73" i="5"/>
  <c r="B73" i="7"/>
  <c r="G74" i="5"/>
  <c r="B74" i="7"/>
  <c r="T75" i="5"/>
  <c r="I75" i="5"/>
  <c r="G75" i="5"/>
  <c r="B75" i="7"/>
  <c r="T76" i="5"/>
  <c r="I76" i="5"/>
  <c r="G76" i="5"/>
  <c r="B76" i="7"/>
  <c r="G77" i="5"/>
  <c r="B77" i="7"/>
  <c r="T78" i="5"/>
  <c r="I78" i="5"/>
  <c r="G78" i="5"/>
  <c r="B78" i="7"/>
  <c r="T79" i="5"/>
  <c r="I79" i="5"/>
  <c r="G79" i="5"/>
  <c r="B79" i="7"/>
  <c r="T80" i="5"/>
  <c r="I80" i="5"/>
  <c r="G80" i="5"/>
  <c r="B80" i="7"/>
  <c r="T81" i="5"/>
  <c r="I81" i="5"/>
  <c r="G81" i="5"/>
  <c r="B81" i="7"/>
  <c r="T82" i="5"/>
  <c r="I82" i="5"/>
  <c r="G82" i="5"/>
  <c r="B82" i="7"/>
  <c r="G83" i="5"/>
  <c r="B83" i="7"/>
  <c r="T84" i="5"/>
  <c r="I84" i="5"/>
  <c r="G84" i="5"/>
  <c r="B84" i="7"/>
  <c r="T85" i="5"/>
  <c r="I85" i="5"/>
  <c r="G85" i="5"/>
  <c r="B85" i="7"/>
  <c r="G86" i="5"/>
  <c r="B86" i="7"/>
  <c r="T87" i="5"/>
  <c r="I87" i="5"/>
  <c r="G87" i="5"/>
  <c r="B87" i="7"/>
  <c r="T88" i="5"/>
  <c r="I88" i="5"/>
  <c r="G88" i="5"/>
  <c r="B88" i="7"/>
  <c r="T89" i="5"/>
  <c r="I89" i="5"/>
  <c r="G89" i="5"/>
  <c r="B89" i="7"/>
  <c r="T90" i="5"/>
  <c r="I90" i="5"/>
  <c r="G90" i="5"/>
  <c r="B90" i="7"/>
  <c r="T91" i="5"/>
  <c r="I91" i="5"/>
  <c r="G91" i="5"/>
  <c r="B91" i="7"/>
  <c r="T92" i="5"/>
  <c r="I92" i="5"/>
  <c r="G92" i="5"/>
  <c r="B92" i="7"/>
  <c r="T93" i="5"/>
  <c r="I93" i="5"/>
  <c r="G93" i="5"/>
  <c r="B93" i="7"/>
  <c r="G94" i="5"/>
  <c r="B94" i="7"/>
  <c r="G95" i="5"/>
  <c r="B95" i="7"/>
  <c r="G96" i="5"/>
  <c r="B96" i="7"/>
  <c r="T97" i="5"/>
  <c r="I97" i="5"/>
  <c r="G97" i="5"/>
  <c r="B97" i="7"/>
  <c r="T98" i="5"/>
  <c r="I98" i="5"/>
  <c r="G98" i="5"/>
  <c r="B98" i="7"/>
  <c r="T99" i="5"/>
  <c r="I99" i="5"/>
  <c r="G99" i="5"/>
  <c r="B99" i="7"/>
  <c r="T100" i="5"/>
  <c r="I100" i="5"/>
  <c r="G100" i="5"/>
  <c r="B100" i="7"/>
  <c r="T101" i="5"/>
  <c r="I101" i="5"/>
  <c r="G101" i="5"/>
  <c r="B101" i="7"/>
  <c r="T102" i="5"/>
  <c r="I102" i="5"/>
  <c r="G102" i="5"/>
  <c r="B102" i="7"/>
  <c r="T103" i="5"/>
  <c r="I103" i="5"/>
  <c r="G103" i="5"/>
  <c r="B103" i="7"/>
  <c r="T104" i="5"/>
  <c r="I104" i="5"/>
  <c r="G104" i="5"/>
  <c r="B104" i="7"/>
  <c r="T105" i="5"/>
  <c r="I105" i="5"/>
  <c r="G105" i="5"/>
  <c r="B105" i="7"/>
  <c r="G106" i="5"/>
  <c r="B106" i="7"/>
  <c r="O107" i="5"/>
  <c r="T107" i="5"/>
  <c r="I107" i="5"/>
  <c r="G107" i="5"/>
  <c r="H107" i="5"/>
  <c r="B107" i="7"/>
  <c r="T108" i="5"/>
  <c r="I108" i="5"/>
  <c r="G108" i="5"/>
  <c r="B108" i="7"/>
  <c r="T109" i="5"/>
  <c r="I109" i="5"/>
  <c r="G109" i="5"/>
  <c r="B109" i="7"/>
  <c r="T110" i="5"/>
  <c r="I110" i="5"/>
  <c r="G110" i="5"/>
  <c r="B110" i="7"/>
  <c r="T111" i="5"/>
  <c r="I111" i="5"/>
  <c r="G111" i="5"/>
  <c r="B111" i="7"/>
  <c r="T112" i="5"/>
  <c r="I112" i="5"/>
  <c r="G112" i="5"/>
  <c r="B112" i="7"/>
  <c r="T113" i="5"/>
  <c r="I113" i="5"/>
  <c r="G113" i="5"/>
  <c r="B113" i="7"/>
  <c r="G114" i="5"/>
  <c r="B114" i="7"/>
  <c r="T115" i="5"/>
  <c r="I115" i="5"/>
  <c r="G115" i="5"/>
  <c r="B115" i="7"/>
  <c r="T116" i="5"/>
  <c r="I116" i="5"/>
  <c r="G116" i="5"/>
  <c r="B116" i="7"/>
  <c r="T117" i="5"/>
  <c r="I117" i="5"/>
  <c r="G117" i="5"/>
  <c r="B117" i="7"/>
  <c r="T118" i="5"/>
  <c r="I118" i="5"/>
  <c r="G118" i="5"/>
  <c r="B118" i="7"/>
  <c r="T119" i="5"/>
  <c r="I119" i="5"/>
  <c r="G119" i="5"/>
  <c r="B119" i="7"/>
  <c r="T120" i="5"/>
  <c r="I120" i="5"/>
  <c r="G120" i="5"/>
  <c r="B120" i="7"/>
  <c r="T121" i="5"/>
  <c r="I121" i="5"/>
  <c r="G121" i="5"/>
  <c r="B121" i="7"/>
  <c r="T122" i="5"/>
  <c r="I122" i="5"/>
  <c r="G122" i="5"/>
  <c r="B122" i="7"/>
  <c r="G123" i="5"/>
  <c r="B123" i="7"/>
  <c r="G124" i="5"/>
  <c r="B124" i="7"/>
  <c r="G125" i="5"/>
  <c r="B125" i="7"/>
  <c r="G126" i="5"/>
  <c r="O126" i="5"/>
  <c r="H126" i="5"/>
  <c r="T126" i="5"/>
  <c r="I126" i="5"/>
  <c r="B126" i="7"/>
  <c r="G127" i="5"/>
  <c r="B127" i="7"/>
  <c r="O128" i="5"/>
  <c r="P128" i="5"/>
  <c r="G128" i="5"/>
  <c r="H128" i="5"/>
  <c r="N128" i="5"/>
  <c r="T128" i="5"/>
  <c r="I128" i="5"/>
  <c r="B128" i="7"/>
  <c r="O129" i="5"/>
  <c r="P129" i="5"/>
  <c r="G129" i="5"/>
  <c r="H129" i="5"/>
  <c r="N129" i="5"/>
  <c r="T129" i="5"/>
  <c r="I129" i="5"/>
  <c r="B129" i="7"/>
  <c r="O130" i="5"/>
  <c r="P130" i="5"/>
  <c r="G130" i="5"/>
  <c r="H130" i="5"/>
  <c r="N130" i="5"/>
  <c r="T130" i="5"/>
  <c r="I130" i="5"/>
  <c r="B130" i="7"/>
  <c r="G131" i="5"/>
  <c r="B131" i="7"/>
  <c r="G132" i="5"/>
  <c r="B132" i="7"/>
  <c r="G133" i="5"/>
  <c r="B133" i="7"/>
  <c r="G134" i="5"/>
  <c r="B134" i="7"/>
  <c r="G135" i="5"/>
  <c r="B135" i="7"/>
  <c r="G136" i="5"/>
  <c r="B136" i="7"/>
  <c r="G137" i="5"/>
  <c r="B137" i="7"/>
  <c r="G138" i="5"/>
  <c r="B138" i="7"/>
  <c r="G139" i="5"/>
  <c r="B139" i="7"/>
  <c r="G140" i="5"/>
  <c r="B140" i="7"/>
  <c r="G141" i="5"/>
  <c r="B141" i="7"/>
  <c r="G142" i="5"/>
  <c r="B142" i="7"/>
  <c r="G143" i="5"/>
  <c r="B143" i="7"/>
  <c r="G144" i="5"/>
  <c r="B144" i="7"/>
  <c r="G145" i="5"/>
  <c r="B145" i="7"/>
  <c r="G146" i="5"/>
  <c r="B146" i="7"/>
  <c r="G147" i="5"/>
  <c r="B147" i="7"/>
  <c r="G148" i="5"/>
  <c r="B148" i="7"/>
  <c r="G149" i="5"/>
  <c r="B149" i="7"/>
  <c r="G150" i="5"/>
  <c r="B150" i="7"/>
  <c r="G151" i="5"/>
  <c r="B151" i="7"/>
  <c r="G152" i="5"/>
  <c r="B152" i="7"/>
  <c r="G153" i="5"/>
  <c r="B153" i="7"/>
  <c r="G154" i="5"/>
  <c r="B154" i="7"/>
  <c r="G155" i="5"/>
  <c r="B155" i="7"/>
  <c r="G156" i="5"/>
  <c r="B156" i="7"/>
  <c r="G157" i="5"/>
  <c r="B157" i="7"/>
  <c r="G158" i="5"/>
  <c r="B158" i="7"/>
  <c r="G159" i="5"/>
  <c r="B159" i="7"/>
  <c r="G160" i="5"/>
  <c r="B160" i="7"/>
  <c r="G161" i="5"/>
  <c r="B161" i="7"/>
  <c r="G162" i="5"/>
  <c r="B162" i="7"/>
  <c r="G163" i="5"/>
  <c r="B163" i="7"/>
  <c r="G164" i="5"/>
  <c r="B164" i="7"/>
  <c r="G165" i="5"/>
  <c r="B165" i="7"/>
  <c r="G166" i="5"/>
  <c r="B166" i="7"/>
  <c r="G167" i="5"/>
  <c r="B167" i="7"/>
  <c r="G168" i="5"/>
  <c r="B168" i="7"/>
  <c r="G169" i="5"/>
  <c r="B169" i="7"/>
  <c r="G170" i="5"/>
  <c r="B170" i="7"/>
  <c r="G171" i="5"/>
  <c r="B171" i="7"/>
  <c r="G172" i="5"/>
  <c r="B172" i="7"/>
  <c r="T15" i="5"/>
  <c r="I15" i="5"/>
  <c r="T17" i="5"/>
  <c r="I17" i="5"/>
  <c r="T20" i="5"/>
  <c r="I20" i="5"/>
  <c r="T26" i="5"/>
  <c r="I26" i="5"/>
  <c r="T37" i="5"/>
  <c r="I37" i="5"/>
  <c r="T39" i="5"/>
  <c r="I39" i="5"/>
  <c r="T47" i="5"/>
  <c r="I47" i="5"/>
  <c r="T49" i="5"/>
  <c r="I49" i="5"/>
  <c r="T52" i="5"/>
  <c r="I52" i="5"/>
  <c r="T56" i="5"/>
  <c r="I56" i="5"/>
  <c r="T63" i="5"/>
  <c r="I63" i="5"/>
  <c r="T67" i="5"/>
  <c r="I67" i="5"/>
  <c r="T72" i="5"/>
  <c r="I72" i="5"/>
  <c r="T74" i="5"/>
  <c r="I74" i="5"/>
  <c r="T77" i="5"/>
  <c r="I77" i="5"/>
  <c r="T83" i="5"/>
  <c r="I83" i="5"/>
  <c r="T86" i="5"/>
  <c r="I86" i="5"/>
  <c r="T94" i="5"/>
  <c r="I94" i="5"/>
  <c r="T95" i="5"/>
  <c r="I95" i="5"/>
  <c r="T96" i="5"/>
  <c r="I96" i="5"/>
  <c r="T106" i="5"/>
  <c r="I106" i="5"/>
  <c r="T114" i="5"/>
  <c r="I114" i="5"/>
  <c r="T123" i="5"/>
  <c r="I123" i="5"/>
  <c r="T124" i="5"/>
  <c r="I124" i="5"/>
  <c r="T125" i="5"/>
  <c r="I125" i="5"/>
  <c r="T127" i="5"/>
  <c r="I127" i="5"/>
  <c r="T131" i="5"/>
  <c r="I131" i="5"/>
  <c r="T132" i="5"/>
  <c r="I132" i="5"/>
  <c r="T133" i="5"/>
  <c r="I133" i="5"/>
  <c r="T134" i="5"/>
  <c r="I134" i="5"/>
  <c r="T135" i="5"/>
  <c r="I135" i="5"/>
  <c r="T136" i="5"/>
  <c r="I136" i="5"/>
  <c r="T137" i="5"/>
  <c r="I137" i="5"/>
  <c r="T138" i="5"/>
  <c r="I138" i="5"/>
  <c r="T139" i="5"/>
  <c r="I139" i="5"/>
  <c r="T140" i="5"/>
  <c r="I140" i="5"/>
  <c r="T141" i="5"/>
  <c r="I141" i="5"/>
  <c r="T142" i="5"/>
  <c r="I142" i="5"/>
  <c r="T143" i="5"/>
  <c r="I143" i="5"/>
  <c r="T144" i="5"/>
  <c r="I144" i="5"/>
  <c r="T145" i="5"/>
  <c r="I145" i="5"/>
  <c r="T146" i="5"/>
  <c r="I146" i="5"/>
  <c r="T147" i="5"/>
  <c r="I147" i="5"/>
  <c r="T148" i="5"/>
  <c r="I148" i="5"/>
  <c r="T149" i="5"/>
  <c r="I149" i="5"/>
  <c r="T150" i="5"/>
  <c r="I150" i="5"/>
  <c r="T151" i="5"/>
  <c r="I151" i="5"/>
  <c r="T152" i="5"/>
  <c r="I152" i="5"/>
  <c r="T153" i="5"/>
  <c r="I153" i="5"/>
  <c r="T154" i="5"/>
  <c r="I154" i="5"/>
  <c r="T155" i="5"/>
  <c r="I155" i="5"/>
  <c r="T156" i="5"/>
  <c r="I156" i="5"/>
  <c r="T157" i="5"/>
  <c r="I157" i="5"/>
  <c r="T158" i="5"/>
  <c r="I158" i="5"/>
  <c r="T159" i="5"/>
  <c r="I159" i="5"/>
  <c r="T160" i="5"/>
  <c r="I160" i="5"/>
  <c r="T161" i="5"/>
  <c r="I161" i="5"/>
  <c r="T162" i="5"/>
  <c r="I162" i="5"/>
  <c r="T163" i="5"/>
  <c r="I163" i="5"/>
  <c r="T164" i="5"/>
  <c r="I164" i="5"/>
  <c r="T165" i="5"/>
  <c r="I165" i="5"/>
  <c r="T166" i="5"/>
  <c r="I166" i="5"/>
  <c r="T167" i="5"/>
  <c r="I167" i="5"/>
  <c r="T168" i="5"/>
  <c r="I168" i="5"/>
  <c r="T169" i="5"/>
  <c r="I169" i="5"/>
  <c r="T170" i="5"/>
  <c r="I170" i="5"/>
  <c r="T171" i="5"/>
  <c r="I171" i="5"/>
  <c r="T172" i="5"/>
  <c r="I172" i="5"/>
  <c r="T173" i="5"/>
  <c r="I173" i="5"/>
  <c r="T174" i="5"/>
  <c r="I174" i="5"/>
  <c r="T175" i="5"/>
  <c r="I175" i="5"/>
  <c r="T176" i="5"/>
  <c r="I176" i="5"/>
  <c r="T177" i="5"/>
  <c r="I177" i="5"/>
  <c r="T178" i="5"/>
  <c r="I178" i="5"/>
  <c r="T179" i="5"/>
  <c r="I179" i="5"/>
  <c r="T180" i="5"/>
  <c r="I180" i="5"/>
  <c r="T181" i="5"/>
  <c r="I181" i="5"/>
  <c r="T182" i="5"/>
  <c r="I182" i="5"/>
  <c r="T183" i="5"/>
  <c r="I183" i="5"/>
  <c r="T184" i="5"/>
  <c r="I184" i="5"/>
  <c r="T185" i="5"/>
  <c r="I185" i="5"/>
  <c r="T186" i="5"/>
  <c r="I186" i="5"/>
  <c r="T187" i="5"/>
  <c r="I187" i="5"/>
  <c r="T188" i="5"/>
  <c r="I188" i="5"/>
  <c r="T189" i="5"/>
  <c r="I189" i="5"/>
  <c r="T190" i="5"/>
  <c r="I190" i="5"/>
  <c r="T191" i="5"/>
  <c r="I191" i="5"/>
  <c r="T192" i="5"/>
  <c r="I192" i="5"/>
  <c r="T193" i="5"/>
  <c r="I193" i="5"/>
  <c r="T194" i="5"/>
  <c r="I194" i="5"/>
  <c r="T195" i="5"/>
  <c r="I195" i="5"/>
  <c r="T196" i="5"/>
  <c r="I196" i="5"/>
  <c r="T197" i="5"/>
  <c r="I197" i="5"/>
  <c r="T198" i="5"/>
  <c r="I198" i="5"/>
  <c r="T199" i="5"/>
  <c r="I199" i="5"/>
  <c r="T200" i="5"/>
  <c r="I200" i="5"/>
  <c r="T201" i="5"/>
  <c r="I201" i="5"/>
  <c r="T202" i="5"/>
  <c r="I202" i="5"/>
  <c r="T203" i="5"/>
  <c r="I203" i="5"/>
  <c r="T204" i="5"/>
  <c r="I204" i="5"/>
  <c r="T205" i="5"/>
  <c r="I205" i="5"/>
  <c r="T206" i="5"/>
  <c r="I206" i="5"/>
  <c r="T207" i="5"/>
  <c r="I207" i="5"/>
  <c r="T208" i="5"/>
  <c r="I208" i="5"/>
  <c r="T209" i="5"/>
  <c r="I209" i="5"/>
  <c r="T210" i="5"/>
  <c r="I210" i="5"/>
  <c r="T211" i="5"/>
  <c r="I211" i="5"/>
  <c r="T212" i="5"/>
  <c r="I212" i="5"/>
  <c r="T213" i="5"/>
  <c r="I213" i="5"/>
  <c r="T214" i="5"/>
  <c r="I214" i="5"/>
  <c r="T215" i="5"/>
  <c r="I215" i="5"/>
  <c r="T216" i="5"/>
  <c r="I216" i="5"/>
  <c r="T217" i="5"/>
  <c r="I217" i="5"/>
  <c r="T218" i="5"/>
  <c r="I218" i="5"/>
  <c r="T219" i="5"/>
  <c r="I219" i="5"/>
  <c r="T220" i="5"/>
  <c r="I220" i="5"/>
  <c r="T221" i="5"/>
  <c r="I221" i="5"/>
  <c r="T222" i="5"/>
  <c r="I222" i="5"/>
  <c r="T223" i="5"/>
  <c r="I223" i="5"/>
  <c r="T224" i="5"/>
  <c r="I224" i="5"/>
  <c r="T225" i="5"/>
  <c r="I225" i="5"/>
  <c r="T226" i="5"/>
  <c r="I226" i="5"/>
  <c r="T227" i="5"/>
  <c r="I227" i="5"/>
  <c r="T228" i="5"/>
  <c r="I228" i="5"/>
  <c r="T229" i="5"/>
  <c r="I229" i="5"/>
  <c r="T230" i="5"/>
  <c r="I230" i="5"/>
  <c r="T231" i="5"/>
  <c r="I231" i="5"/>
  <c r="T232" i="5"/>
  <c r="I232" i="5"/>
  <c r="T233" i="5"/>
  <c r="I233" i="5"/>
  <c r="T234" i="5"/>
  <c r="I234" i="5"/>
  <c r="T235" i="5"/>
  <c r="I235" i="5"/>
  <c r="T236" i="5"/>
  <c r="I236" i="5"/>
  <c r="T237" i="5"/>
  <c r="I237" i="5"/>
  <c r="T238" i="5"/>
  <c r="I238" i="5"/>
  <c r="T239" i="5"/>
  <c r="I239" i="5"/>
  <c r="T240" i="5"/>
  <c r="I240" i="5"/>
  <c r="T241" i="5"/>
  <c r="I241" i="5"/>
  <c r="T242" i="5"/>
  <c r="I242" i="5"/>
  <c r="T243" i="5"/>
  <c r="I243" i="5"/>
  <c r="T244" i="5"/>
  <c r="I244" i="5"/>
  <c r="T245" i="5"/>
  <c r="I245" i="5"/>
  <c r="T246" i="5"/>
  <c r="I246" i="5"/>
  <c r="T247" i="5"/>
  <c r="I247" i="5"/>
  <c r="T248" i="5"/>
  <c r="I248" i="5"/>
  <c r="T249" i="5"/>
  <c r="I249" i="5"/>
  <c r="T250" i="5"/>
  <c r="I250" i="5"/>
  <c r="T251" i="5"/>
  <c r="I251" i="5"/>
  <c r="T252" i="5"/>
  <c r="I252" i="5"/>
  <c r="T253" i="5"/>
  <c r="I253" i="5"/>
  <c r="T254" i="5"/>
  <c r="I254" i="5"/>
  <c r="T255" i="5"/>
  <c r="I255" i="5"/>
  <c r="T256" i="5"/>
  <c r="I256" i="5"/>
  <c r="T257" i="5"/>
  <c r="I257" i="5"/>
  <c r="T258" i="5"/>
  <c r="I258" i="5"/>
  <c r="T259" i="5"/>
  <c r="I259" i="5"/>
  <c r="T260" i="5"/>
  <c r="I260" i="5"/>
  <c r="T261" i="5"/>
  <c r="I261" i="5"/>
  <c r="T262" i="5"/>
  <c r="I262" i="5"/>
  <c r="T263" i="5"/>
  <c r="I263" i="5"/>
  <c r="T264" i="5"/>
  <c r="I264" i="5"/>
  <c r="T265" i="5"/>
  <c r="I265" i="5"/>
  <c r="T266" i="5"/>
  <c r="I266" i="5"/>
  <c r="T267" i="5"/>
  <c r="I267" i="5"/>
  <c r="T268" i="5"/>
  <c r="I268" i="5"/>
  <c r="T269" i="5"/>
  <c r="I269" i="5"/>
  <c r="T270" i="5"/>
  <c r="I270" i="5"/>
  <c r="T271" i="5"/>
  <c r="I271" i="5"/>
  <c r="T272" i="5"/>
  <c r="I272" i="5"/>
  <c r="T273" i="5"/>
  <c r="I273" i="5"/>
  <c r="T274" i="5"/>
  <c r="I274" i="5"/>
  <c r="T275" i="5"/>
  <c r="I275" i="5"/>
  <c r="T276" i="5"/>
  <c r="I276" i="5"/>
  <c r="T277" i="5"/>
  <c r="I277" i="5"/>
  <c r="T278" i="5"/>
  <c r="I278" i="5"/>
  <c r="T279" i="5"/>
  <c r="I279" i="5"/>
  <c r="T280" i="5"/>
  <c r="I280" i="5"/>
  <c r="T281" i="5"/>
  <c r="I281" i="5"/>
  <c r="T282" i="5"/>
  <c r="I282" i="5"/>
  <c r="T283" i="5"/>
  <c r="I283" i="5"/>
  <c r="T284" i="5"/>
  <c r="I284" i="5"/>
  <c r="T285" i="5"/>
  <c r="I285" i="5"/>
  <c r="T286" i="5"/>
  <c r="I286" i="5"/>
  <c r="T287" i="5"/>
  <c r="I287" i="5"/>
  <c r="T288" i="5"/>
  <c r="I288" i="5"/>
  <c r="T289" i="5"/>
  <c r="I289" i="5"/>
  <c r="T290" i="5"/>
  <c r="I290" i="5"/>
  <c r="T291" i="5"/>
  <c r="I291" i="5"/>
  <c r="T292" i="5"/>
  <c r="I292" i="5"/>
  <c r="T293" i="5"/>
  <c r="I293" i="5"/>
  <c r="T294" i="5"/>
  <c r="I294" i="5"/>
  <c r="T295" i="5"/>
  <c r="I295" i="5"/>
  <c r="T296" i="5"/>
  <c r="I296" i="5"/>
  <c r="T297" i="5"/>
  <c r="I297" i="5"/>
  <c r="T298" i="5"/>
  <c r="I298" i="5"/>
  <c r="T299" i="5"/>
  <c r="I299" i="5"/>
  <c r="T300" i="5"/>
  <c r="I300" i="5"/>
  <c r="T301" i="5"/>
  <c r="I301" i="5"/>
  <c r="T302" i="5"/>
  <c r="I302" i="5"/>
  <c r="T303" i="5"/>
  <c r="I303" i="5"/>
  <c r="T304" i="5"/>
  <c r="I304" i="5"/>
  <c r="T305" i="5"/>
  <c r="I305" i="5"/>
  <c r="T306" i="5"/>
  <c r="I306" i="5"/>
  <c r="T307" i="5"/>
  <c r="I307" i="5"/>
  <c r="T308" i="5"/>
  <c r="I308" i="5"/>
  <c r="T309" i="5"/>
  <c r="I309" i="5"/>
  <c r="T310" i="5"/>
  <c r="I310" i="5"/>
  <c r="T311" i="5"/>
  <c r="I311" i="5"/>
  <c r="T312" i="5"/>
  <c r="I312" i="5"/>
  <c r="T313" i="5"/>
  <c r="I313" i="5"/>
  <c r="T314" i="5"/>
  <c r="I314" i="5"/>
  <c r="T315" i="5"/>
  <c r="I315" i="5"/>
  <c r="T316" i="5"/>
  <c r="I316" i="5"/>
  <c r="T317" i="5"/>
  <c r="I317" i="5"/>
  <c r="T318" i="5"/>
  <c r="I318" i="5"/>
  <c r="T319" i="5"/>
  <c r="I319" i="5"/>
  <c r="T320" i="5"/>
  <c r="I320" i="5"/>
  <c r="T321" i="5"/>
  <c r="I321" i="5"/>
  <c r="T322" i="5"/>
  <c r="I322" i="5"/>
  <c r="T323" i="5"/>
  <c r="I323" i="5"/>
  <c r="T324" i="5"/>
  <c r="I324" i="5"/>
  <c r="T325" i="5"/>
  <c r="I325" i="5"/>
  <c r="T326" i="5"/>
  <c r="I326" i="5"/>
  <c r="T327" i="5"/>
  <c r="I327" i="5"/>
  <c r="T328" i="5"/>
  <c r="I328" i="5"/>
  <c r="T329" i="5"/>
  <c r="I329" i="5"/>
  <c r="T330" i="5"/>
  <c r="I330" i="5"/>
  <c r="T331" i="5"/>
  <c r="I331" i="5"/>
  <c r="T332" i="5"/>
  <c r="I332" i="5"/>
  <c r="T333" i="5"/>
  <c r="I333" i="5"/>
  <c r="T334" i="5"/>
  <c r="I334" i="5"/>
  <c r="T335" i="5"/>
  <c r="I335" i="5"/>
  <c r="T336" i="5"/>
  <c r="I336" i="5"/>
  <c r="T337" i="5"/>
  <c r="I337" i="5"/>
  <c r="T338" i="5"/>
  <c r="I338" i="5"/>
  <c r="T339" i="5"/>
  <c r="I339" i="5"/>
  <c r="T340" i="5"/>
  <c r="I340" i="5"/>
  <c r="T341" i="5"/>
  <c r="I341" i="5"/>
  <c r="T342" i="5"/>
  <c r="I342" i="5"/>
  <c r="T343" i="5"/>
  <c r="I343" i="5"/>
  <c r="T344" i="5"/>
  <c r="I344" i="5"/>
  <c r="T345" i="5"/>
  <c r="I345" i="5"/>
  <c r="T346" i="5"/>
  <c r="I346" i="5"/>
  <c r="T347" i="5"/>
  <c r="I347" i="5"/>
  <c r="T348" i="5"/>
  <c r="I348" i="5"/>
  <c r="T349" i="5"/>
  <c r="I349" i="5"/>
  <c r="T350" i="5"/>
  <c r="I350" i="5"/>
  <c r="T351" i="5"/>
  <c r="I351" i="5"/>
  <c r="T352" i="5"/>
  <c r="I352" i="5"/>
  <c r="T353" i="5"/>
  <c r="I353" i="5"/>
  <c r="T354" i="5"/>
  <c r="I354" i="5"/>
  <c r="T355" i="5"/>
  <c r="I355" i="5"/>
  <c r="T356" i="5"/>
  <c r="I356" i="5"/>
  <c r="T357" i="5"/>
  <c r="I357" i="5"/>
  <c r="T358" i="5"/>
  <c r="I358" i="5"/>
  <c r="T359" i="5"/>
  <c r="I359" i="5"/>
  <c r="T360" i="5"/>
  <c r="I360" i="5"/>
  <c r="T361" i="5"/>
  <c r="I361" i="5"/>
  <c r="T362" i="5"/>
  <c r="I362" i="5"/>
  <c r="T363" i="5"/>
  <c r="I363" i="5"/>
  <c r="T364" i="5"/>
  <c r="I364" i="5"/>
  <c r="T365" i="5"/>
  <c r="I365" i="5"/>
  <c r="T366" i="5"/>
  <c r="I366" i="5"/>
  <c r="T367" i="5"/>
  <c r="I367" i="5"/>
  <c r="T368" i="5"/>
  <c r="I368" i="5"/>
  <c r="T369" i="5"/>
  <c r="I369" i="5"/>
  <c r="T370" i="5"/>
  <c r="I370" i="5"/>
  <c r="T371" i="5"/>
  <c r="I371" i="5"/>
  <c r="T372" i="5"/>
  <c r="I372" i="5"/>
  <c r="T373" i="5"/>
  <c r="I373" i="5"/>
  <c r="T374" i="5"/>
  <c r="I374" i="5"/>
  <c r="T375" i="5"/>
  <c r="I375" i="5"/>
  <c r="T376" i="5"/>
  <c r="I376" i="5"/>
  <c r="T377" i="5"/>
  <c r="I377" i="5"/>
  <c r="T378" i="5"/>
  <c r="I378" i="5"/>
  <c r="T379" i="5"/>
  <c r="I379" i="5"/>
  <c r="T380" i="5"/>
  <c r="I380" i="5"/>
  <c r="T381" i="5"/>
  <c r="I381" i="5"/>
  <c r="T382" i="5"/>
  <c r="I382" i="5"/>
  <c r="T383" i="5"/>
  <c r="I383" i="5"/>
  <c r="T384" i="5"/>
  <c r="I384" i="5"/>
  <c r="T385" i="5"/>
  <c r="I385" i="5"/>
  <c r="T386" i="5"/>
  <c r="I386" i="5"/>
  <c r="T387" i="5"/>
  <c r="I387" i="5"/>
  <c r="T388" i="5"/>
  <c r="I388" i="5"/>
  <c r="T389" i="5"/>
  <c r="I389" i="5"/>
  <c r="T390" i="5"/>
  <c r="I390" i="5"/>
  <c r="T391" i="5"/>
  <c r="I391" i="5"/>
  <c r="T392" i="5"/>
  <c r="I392" i="5"/>
  <c r="T393" i="5"/>
  <c r="I393" i="5"/>
  <c r="T394" i="5"/>
  <c r="I394" i="5"/>
  <c r="T395" i="5"/>
  <c r="I395" i="5"/>
  <c r="T396" i="5"/>
  <c r="I396" i="5"/>
  <c r="T397" i="5"/>
  <c r="I397" i="5"/>
  <c r="T398" i="5"/>
  <c r="I398" i="5"/>
  <c r="T399" i="5"/>
  <c r="I399" i="5"/>
  <c r="T400" i="5"/>
  <c r="I400" i="5"/>
  <c r="T401" i="5"/>
  <c r="I401" i="5"/>
  <c r="T402" i="5"/>
  <c r="I402" i="5"/>
  <c r="T403" i="5"/>
  <c r="I403" i="5"/>
  <c r="T404" i="5"/>
  <c r="I404" i="5"/>
  <c r="T405" i="5"/>
  <c r="I405" i="5"/>
  <c r="T406" i="5"/>
  <c r="I406" i="5"/>
  <c r="T407" i="5"/>
  <c r="I407" i="5"/>
  <c r="T408" i="5"/>
  <c r="I408" i="5"/>
  <c r="T409" i="5"/>
  <c r="I409" i="5"/>
  <c r="T410" i="5"/>
  <c r="I410" i="5"/>
  <c r="T411" i="5"/>
  <c r="I411" i="5"/>
  <c r="T412" i="5"/>
  <c r="I412" i="5"/>
  <c r="T413" i="5"/>
  <c r="I413" i="5"/>
  <c r="T414" i="5"/>
  <c r="I414" i="5"/>
  <c r="T415" i="5"/>
  <c r="I415" i="5"/>
  <c r="T416" i="5"/>
  <c r="I416" i="5"/>
  <c r="T417" i="5"/>
  <c r="I417" i="5"/>
  <c r="T418" i="5"/>
  <c r="I418" i="5"/>
  <c r="T419" i="5"/>
  <c r="I419" i="5"/>
  <c r="T420" i="5"/>
  <c r="I420" i="5"/>
  <c r="T421" i="5"/>
  <c r="I421" i="5"/>
  <c r="T422" i="5"/>
  <c r="I422" i="5"/>
  <c r="T423" i="5"/>
  <c r="I423" i="5"/>
  <c r="T424" i="5"/>
  <c r="I424" i="5"/>
  <c r="T425" i="5"/>
  <c r="I425" i="5"/>
  <c r="T426" i="5"/>
  <c r="I426" i="5"/>
  <c r="T427" i="5"/>
  <c r="I427" i="5"/>
  <c r="T428" i="5"/>
  <c r="I428" i="5"/>
  <c r="T429" i="5"/>
  <c r="I429" i="5"/>
  <c r="T430" i="5"/>
  <c r="I430" i="5"/>
  <c r="T431" i="5"/>
  <c r="I431" i="5"/>
  <c r="T432" i="5"/>
  <c r="I432" i="5"/>
  <c r="T433" i="5"/>
  <c r="I433" i="5"/>
  <c r="T434" i="5"/>
  <c r="I434" i="5"/>
  <c r="T435" i="5"/>
  <c r="I435" i="5"/>
  <c r="T436" i="5"/>
  <c r="I436" i="5"/>
  <c r="T437" i="5"/>
  <c r="I437" i="5"/>
  <c r="T438" i="5"/>
  <c r="I438" i="5"/>
  <c r="T439" i="5"/>
  <c r="I439" i="5"/>
  <c r="T440" i="5"/>
  <c r="I440" i="5"/>
  <c r="T441" i="5"/>
  <c r="I441" i="5"/>
  <c r="T442" i="5"/>
  <c r="I442" i="5"/>
  <c r="T443" i="5"/>
  <c r="I443" i="5"/>
  <c r="T444" i="5"/>
  <c r="I444" i="5"/>
  <c r="T445" i="5"/>
  <c r="I445" i="5"/>
  <c r="T446" i="5"/>
  <c r="I446" i="5"/>
  <c r="T447" i="5"/>
  <c r="I447" i="5"/>
  <c r="T448" i="5"/>
  <c r="I448" i="5"/>
  <c r="T449" i="5"/>
  <c r="I449" i="5"/>
  <c r="T450" i="5"/>
  <c r="I450" i="5"/>
  <c r="T451" i="5"/>
  <c r="I451" i="5"/>
  <c r="T452" i="5"/>
  <c r="I452" i="5"/>
  <c r="T453" i="5"/>
  <c r="I453" i="5"/>
  <c r="T454" i="5"/>
  <c r="I454" i="5"/>
  <c r="T455" i="5"/>
  <c r="I455" i="5"/>
  <c r="T456" i="5"/>
  <c r="I456" i="5"/>
  <c r="T457" i="5"/>
  <c r="I457" i="5"/>
  <c r="T458" i="5"/>
  <c r="I458" i="5"/>
  <c r="T459" i="5"/>
  <c r="I459" i="5"/>
  <c r="T460" i="5"/>
  <c r="I460" i="5"/>
  <c r="T461" i="5"/>
  <c r="I461" i="5"/>
  <c r="T462" i="5"/>
  <c r="I462" i="5"/>
  <c r="T463" i="5"/>
  <c r="I463" i="5"/>
  <c r="T464" i="5"/>
  <c r="I464" i="5"/>
  <c r="T465" i="5"/>
  <c r="I465" i="5"/>
  <c r="T466" i="5"/>
  <c r="I466" i="5"/>
  <c r="T467" i="5"/>
  <c r="I467" i="5"/>
  <c r="T468" i="5"/>
  <c r="I468" i="5"/>
  <c r="T469" i="5"/>
  <c r="I469" i="5"/>
  <c r="T470" i="5"/>
  <c r="I470" i="5"/>
  <c r="T471" i="5"/>
  <c r="I471" i="5"/>
  <c r="T472" i="5"/>
  <c r="I472" i="5"/>
  <c r="T473" i="5"/>
  <c r="I473" i="5"/>
  <c r="T474" i="5"/>
  <c r="I474" i="5"/>
  <c r="T475" i="5"/>
  <c r="I475" i="5"/>
  <c r="T476" i="5"/>
  <c r="I476" i="5"/>
  <c r="T477" i="5"/>
  <c r="I477" i="5"/>
  <c r="T478" i="5"/>
  <c r="I478" i="5"/>
  <c r="T479" i="5"/>
  <c r="I479" i="5"/>
  <c r="T480" i="5"/>
  <c r="I480" i="5"/>
  <c r="T481" i="5"/>
  <c r="I481" i="5"/>
  <c r="T482" i="5"/>
  <c r="I482" i="5"/>
  <c r="T483" i="5"/>
  <c r="I483" i="5"/>
  <c r="T484" i="5"/>
  <c r="I484" i="5"/>
  <c r="T485" i="5"/>
  <c r="I485" i="5"/>
  <c r="T486" i="5"/>
  <c r="I486" i="5"/>
  <c r="T487" i="5"/>
  <c r="I487" i="5"/>
  <c r="T488" i="5"/>
  <c r="I488" i="5"/>
  <c r="T489" i="5"/>
  <c r="I489" i="5"/>
  <c r="T490" i="5"/>
  <c r="I490" i="5"/>
  <c r="T491" i="5"/>
  <c r="I491" i="5"/>
  <c r="T492" i="5"/>
  <c r="I492" i="5"/>
  <c r="T493" i="5"/>
  <c r="I493" i="5"/>
  <c r="T494" i="5"/>
  <c r="I494" i="5"/>
  <c r="T495" i="5"/>
  <c r="I495" i="5"/>
  <c r="T496" i="5"/>
  <c r="I496" i="5"/>
  <c r="T497" i="5"/>
  <c r="I497" i="5"/>
  <c r="T498" i="5"/>
  <c r="I498" i="5"/>
  <c r="T499" i="5"/>
  <c r="I499" i="5"/>
  <c r="T500" i="5"/>
  <c r="I500" i="5"/>
  <c r="T501" i="5"/>
  <c r="I501" i="5"/>
  <c r="T502" i="5"/>
  <c r="I502" i="5"/>
  <c r="T503" i="5"/>
  <c r="I503" i="5"/>
  <c r="T504" i="5"/>
  <c r="I504" i="5"/>
  <c r="T505" i="5"/>
  <c r="I505" i="5"/>
  <c r="T506" i="5"/>
  <c r="I506" i="5"/>
  <c r="T507" i="5"/>
  <c r="I507" i="5"/>
  <c r="T508" i="5"/>
  <c r="I508" i="5"/>
  <c r="T509" i="5"/>
  <c r="I509" i="5"/>
  <c r="T510" i="5"/>
  <c r="I510" i="5"/>
  <c r="T511" i="5"/>
  <c r="I511" i="5"/>
  <c r="T512" i="5"/>
  <c r="I512" i="5"/>
  <c r="T513" i="5"/>
  <c r="I513" i="5"/>
  <c r="T514" i="5"/>
  <c r="I514" i="5"/>
  <c r="T515" i="5"/>
  <c r="I515" i="5"/>
  <c r="T516" i="5"/>
  <c r="I516" i="5"/>
  <c r="T517" i="5"/>
  <c r="I517" i="5"/>
  <c r="T518" i="5"/>
  <c r="I518" i="5"/>
  <c r="T519" i="5"/>
  <c r="I519" i="5"/>
  <c r="T520" i="5"/>
  <c r="I520" i="5"/>
  <c r="T521" i="5"/>
  <c r="I521" i="5"/>
  <c r="T522" i="5"/>
  <c r="I522" i="5"/>
  <c r="T10" i="5"/>
  <c r="I10" i="5"/>
  <c r="O11" i="5"/>
  <c r="Z11" i="5"/>
  <c r="AA11" i="5"/>
  <c r="AB11" i="5"/>
  <c r="AC11" i="5"/>
  <c r="O12" i="5"/>
  <c r="Z12" i="5"/>
  <c r="AA12" i="5"/>
  <c r="AB12" i="5"/>
  <c r="AC12" i="5"/>
  <c r="O13" i="5"/>
  <c r="Z13" i="5"/>
  <c r="AA13" i="5"/>
  <c r="AB13" i="5"/>
  <c r="AC13" i="5"/>
  <c r="O14" i="5"/>
  <c r="Z14" i="5"/>
  <c r="AA14" i="5"/>
  <c r="AB14" i="5"/>
  <c r="AC14" i="5"/>
  <c r="O15" i="5"/>
  <c r="Z15" i="5"/>
  <c r="AA15" i="5"/>
  <c r="AB15" i="5"/>
  <c r="AC15" i="5"/>
  <c r="AB16" i="5"/>
  <c r="AC16" i="5"/>
  <c r="O17" i="5"/>
  <c r="Z17" i="5"/>
  <c r="AA17" i="5"/>
  <c r="AB17" i="5"/>
  <c r="AC17" i="5"/>
  <c r="O18" i="5"/>
  <c r="Z18" i="5"/>
  <c r="AA18" i="5"/>
  <c r="AB18" i="5"/>
  <c r="AC18" i="5"/>
  <c r="O19" i="5"/>
  <c r="Z19" i="5"/>
  <c r="AA19" i="5"/>
  <c r="AB19" i="5"/>
  <c r="AC19" i="5"/>
  <c r="O20" i="5"/>
  <c r="Z20" i="5"/>
  <c r="AA20" i="5"/>
  <c r="AB20" i="5"/>
  <c r="AC20" i="5"/>
  <c r="O21" i="5"/>
  <c r="Z21" i="5"/>
  <c r="AA21" i="5"/>
  <c r="AB21" i="5"/>
  <c r="AC21" i="5"/>
  <c r="O22" i="5"/>
  <c r="Z22" i="5"/>
  <c r="AA22" i="5"/>
  <c r="AB22" i="5"/>
  <c r="AC22" i="5"/>
  <c r="O23" i="5"/>
  <c r="Z23" i="5"/>
  <c r="AA23" i="5"/>
  <c r="AB23" i="5"/>
  <c r="AC23" i="5"/>
  <c r="O24" i="5"/>
  <c r="Z24" i="5"/>
  <c r="AA24" i="5"/>
  <c r="AB24" i="5"/>
  <c r="AC24" i="5"/>
  <c r="O25" i="5"/>
  <c r="Z25" i="5"/>
  <c r="AA25" i="5"/>
  <c r="AB25" i="5"/>
  <c r="AC25" i="5"/>
  <c r="O26" i="5"/>
  <c r="Z26" i="5"/>
  <c r="AA26" i="5"/>
  <c r="AB26" i="5"/>
  <c r="AC26" i="5"/>
  <c r="O27" i="5"/>
  <c r="Z27" i="5"/>
  <c r="AA27" i="5"/>
  <c r="AB27" i="5"/>
  <c r="AC27" i="5"/>
  <c r="O28" i="5"/>
  <c r="Z28" i="5"/>
  <c r="AA28" i="5"/>
  <c r="AB28" i="5"/>
  <c r="AC28" i="5"/>
  <c r="O29" i="5"/>
  <c r="Z29" i="5"/>
  <c r="AA29" i="5"/>
  <c r="AB29" i="5"/>
  <c r="AC29" i="5"/>
  <c r="O30" i="5"/>
  <c r="Z30" i="5"/>
  <c r="AA30" i="5"/>
  <c r="AB30" i="5"/>
  <c r="AC30" i="5"/>
  <c r="O31" i="5"/>
  <c r="Z31" i="5"/>
  <c r="AA31" i="5"/>
  <c r="AB31" i="5"/>
  <c r="AC31" i="5"/>
  <c r="O32" i="5"/>
  <c r="Z32" i="5"/>
  <c r="AA32" i="5"/>
  <c r="AB32" i="5"/>
  <c r="AC32" i="5"/>
  <c r="O33" i="5"/>
  <c r="Z33" i="5"/>
  <c r="AA33" i="5"/>
  <c r="AB33" i="5"/>
  <c r="AC33" i="5"/>
  <c r="O34" i="5"/>
  <c r="Z34" i="5"/>
  <c r="AA34" i="5"/>
  <c r="AB34" i="5"/>
  <c r="AC34" i="5"/>
  <c r="O35" i="5"/>
  <c r="Z35" i="5"/>
  <c r="AA35" i="5"/>
  <c r="AB35" i="5"/>
  <c r="AC35" i="5"/>
  <c r="O36" i="5"/>
  <c r="Z36" i="5"/>
  <c r="AA36" i="5"/>
  <c r="AB36" i="5"/>
  <c r="AC36" i="5"/>
  <c r="O37" i="5"/>
  <c r="Z37" i="5"/>
  <c r="AA37" i="5"/>
  <c r="AB37" i="5"/>
  <c r="AC37" i="5"/>
  <c r="O38" i="5"/>
  <c r="Z38" i="5"/>
  <c r="AA38" i="5"/>
  <c r="AB38" i="5"/>
  <c r="AC38" i="5"/>
  <c r="O39" i="5"/>
  <c r="Z39" i="5"/>
  <c r="AA39" i="5"/>
  <c r="AB39" i="5"/>
  <c r="AC39" i="5"/>
  <c r="O40" i="5"/>
  <c r="Z40" i="5"/>
  <c r="AA40" i="5"/>
  <c r="AB40" i="5"/>
  <c r="AC40" i="5"/>
  <c r="O41" i="5"/>
  <c r="Z41" i="5"/>
  <c r="AA41" i="5"/>
  <c r="AB41" i="5"/>
  <c r="AC41" i="5"/>
  <c r="O42" i="5"/>
  <c r="Z42" i="5"/>
  <c r="AA42" i="5"/>
  <c r="AB42" i="5"/>
  <c r="AC42" i="5"/>
  <c r="O43" i="5"/>
  <c r="Z43" i="5"/>
  <c r="AA43" i="5"/>
  <c r="AB43" i="5"/>
  <c r="AC43" i="5"/>
  <c r="O44" i="5"/>
  <c r="Z44" i="5"/>
  <c r="AA44" i="5"/>
  <c r="AB44" i="5"/>
  <c r="AC44" i="5"/>
  <c r="O45" i="5"/>
  <c r="Z45" i="5"/>
  <c r="AA45" i="5"/>
  <c r="AB45" i="5"/>
  <c r="AC45" i="5"/>
  <c r="O46" i="5"/>
  <c r="Z46" i="5"/>
  <c r="AA46" i="5"/>
  <c r="AB46" i="5"/>
  <c r="AC46" i="5"/>
  <c r="O47" i="5"/>
  <c r="Z47" i="5"/>
  <c r="AA47" i="5"/>
  <c r="AB47" i="5"/>
  <c r="AC47" i="5"/>
  <c r="O48" i="5"/>
  <c r="Z48" i="5"/>
  <c r="AA48" i="5"/>
  <c r="AB48" i="5"/>
  <c r="AC48" i="5"/>
  <c r="O49" i="5"/>
  <c r="Z49" i="5"/>
  <c r="AA49" i="5"/>
  <c r="AB49" i="5"/>
  <c r="AC49" i="5"/>
  <c r="O50" i="5"/>
  <c r="Z50" i="5"/>
  <c r="AA50" i="5"/>
  <c r="AB50" i="5"/>
  <c r="AC50" i="5"/>
  <c r="O51" i="5"/>
  <c r="Z51" i="5"/>
  <c r="AA51" i="5"/>
  <c r="AB51" i="5"/>
  <c r="AC51" i="5"/>
  <c r="O52" i="5"/>
  <c r="Z52" i="5"/>
  <c r="AA52" i="5"/>
  <c r="AB52" i="5"/>
  <c r="AC52" i="5"/>
  <c r="O53" i="5"/>
  <c r="Z53" i="5"/>
  <c r="AA53" i="5"/>
  <c r="AB53" i="5"/>
  <c r="AC53" i="5"/>
  <c r="O54" i="5"/>
  <c r="Z54" i="5"/>
  <c r="AA54" i="5"/>
  <c r="AB54" i="5"/>
  <c r="AC54" i="5"/>
  <c r="O55" i="5"/>
  <c r="Z55" i="5"/>
  <c r="AA55" i="5"/>
  <c r="AB55" i="5"/>
  <c r="AC55" i="5"/>
  <c r="O56" i="5"/>
  <c r="Z56" i="5"/>
  <c r="AA56" i="5"/>
  <c r="AB56" i="5"/>
  <c r="AC56" i="5"/>
  <c r="O57" i="5"/>
  <c r="Z57" i="5"/>
  <c r="AA57" i="5"/>
  <c r="AB57" i="5"/>
  <c r="AC57" i="5"/>
  <c r="O58" i="5"/>
  <c r="Z58" i="5"/>
  <c r="AA58" i="5"/>
  <c r="AB58" i="5"/>
  <c r="AC58" i="5"/>
  <c r="O59" i="5"/>
  <c r="Z59" i="5"/>
  <c r="AA59" i="5"/>
  <c r="AB59" i="5"/>
  <c r="AC59" i="5"/>
  <c r="O60" i="5"/>
  <c r="Z60" i="5"/>
  <c r="AA60" i="5"/>
  <c r="AB60" i="5"/>
  <c r="AC60" i="5"/>
  <c r="O61" i="5"/>
  <c r="Z61" i="5"/>
  <c r="AA61" i="5"/>
  <c r="AB61" i="5"/>
  <c r="AC61" i="5"/>
  <c r="O62" i="5"/>
  <c r="Z62" i="5"/>
  <c r="AA62" i="5"/>
  <c r="AB62" i="5"/>
  <c r="AC62" i="5"/>
  <c r="O63" i="5"/>
  <c r="Z63" i="5"/>
  <c r="AA63" i="5"/>
  <c r="AB63" i="5"/>
  <c r="AC63" i="5"/>
  <c r="O64" i="5"/>
  <c r="Z64" i="5"/>
  <c r="AA64" i="5"/>
  <c r="AB64" i="5"/>
  <c r="AC64" i="5"/>
  <c r="O65" i="5"/>
  <c r="Z65" i="5"/>
  <c r="AA65" i="5"/>
  <c r="AB65" i="5"/>
  <c r="AC65" i="5"/>
  <c r="O66" i="5"/>
  <c r="Z66" i="5"/>
  <c r="AA66" i="5"/>
  <c r="AB66" i="5"/>
  <c r="AC66" i="5"/>
  <c r="O67" i="5"/>
  <c r="Z67" i="5"/>
  <c r="AA67" i="5"/>
  <c r="AB67" i="5"/>
  <c r="AC67" i="5"/>
  <c r="O68" i="5"/>
  <c r="Z68" i="5"/>
  <c r="AA68" i="5"/>
  <c r="AB68" i="5"/>
  <c r="AC68" i="5"/>
  <c r="O69" i="5"/>
  <c r="Z69" i="5"/>
  <c r="AA69" i="5"/>
  <c r="AB69" i="5"/>
  <c r="AC69" i="5"/>
  <c r="O70" i="5"/>
  <c r="Z70" i="5"/>
  <c r="AA70" i="5"/>
  <c r="AB70" i="5"/>
  <c r="AC70" i="5"/>
  <c r="O71" i="5"/>
  <c r="Z71" i="5"/>
  <c r="AA71" i="5"/>
  <c r="AB71" i="5"/>
  <c r="AC71" i="5"/>
  <c r="O72" i="5"/>
  <c r="Z72" i="5"/>
  <c r="AA72" i="5"/>
  <c r="AB72" i="5"/>
  <c r="AC72" i="5"/>
  <c r="O73" i="5"/>
  <c r="Z73" i="5"/>
  <c r="AA73" i="5"/>
  <c r="AB73" i="5"/>
  <c r="AC73" i="5"/>
  <c r="O74" i="5"/>
  <c r="Z74" i="5"/>
  <c r="AA74" i="5"/>
  <c r="AB74" i="5"/>
  <c r="AC74" i="5"/>
  <c r="O75" i="5"/>
  <c r="Z75" i="5"/>
  <c r="AA75" i="5"/>
  <c r="AB75" i="5"/>
  <c r="AC75" i="5"/>
  <c r="O76" i="5"/>
  <c r="Z76" i="5"/>
  <c r="AA76" i="5"/>
  <c r="AB76" i="5"/>
  <c r="AC76" i="5"/>
  <c r="O77" i="5"/>
  <c r="Z77" i="5"/>
  <c r="AA77" i="5"/>
  <c r="AB77" i="5"/>
  <c r="AC77" i="5"/>
  <c r="O78" i="5"/>
  <c r="Z78" i="5"/>
  <c r="AA78" i="5"/>
  <c r="AB78" i="5"/>
  <c r="AC78" i="5"/>
  <c r="O79" i="5"/>
  <c r="Z79" i="5"/>
  <c r="AA79" i="5"/>
  <c r="AB79" i="5"/>
  <c r="AC79" i="5"/>
  <c r="O80" i="5"/>
  <c r="Z80" i="5"/>
  <c r="AA80" i="5"/>
  <c r="AB80" i="5"/>
  <c r="AC80" i="5"/>
  <c r="O81" i="5"/>
  <c r="Z81" i="5"/>
  <c r="AA81" i="5"/>
  <c r="AB81" i="5"/>
  <c r="AC81" i="5"/>
  <c r="O82" i="5"/>
  <c r="Z82" i="5"/>
  <c r="AA82" i="5"/>
  <c r="AB82" i="5"/>
  <c r="AC82" i="5"/>
  <c r="O83" i="5"/>
  <c r="Z83" i="5"/>
  <c r="AA83" i="5"/>
  <c r="AB83" i="5"/>
  <c r="AC83" i="5"/>
  <c r="O84" i="5"/>
  <c r="Z84" i="5"/>
  <c r="AA84" i="5"/>
  <c r="AB84" i="5"/>
  <c r="AC84" i="5"/>
  <c r="O85" i="5"/>
  <c r="Z85" i="5"/>
  <c r="AA85" i="5"/>
  <c r="AB85" i="5"/>
  <c r="AC85" i="5"/>
  <c r="O86" i="5"/>
  <c r="Z86" i="5"/>
  <c r="AA86" i="5"/>
  <c r="AB86" i="5"/>
  <c r="AC86" i="5"/>
  <c r="O87" i="5"/>
  <c r="Z87" i="5"/>
  <c r="AA87" i="5"/>
  <c r="AB87" i="5"/>
  <c r="AC87" i="5"/>
  <c r="O88" i="5"/>
  <c r="Z88" i="5"/>
  <c r="AA88" i="5"/>
  <c r="AB88" i="5"/>
  <c r="AC88" i="5"/>
  <c r="O89" i="5"/>
  <c r="Z89" i="5"/>
  <c r="AA89" i="5"/>
  <c r="AB89" i="5"/>
  <c r="AC89" i="5"/>
  <c r="O90" i="5"/>
  <c r="Z90" i="5"/>
  <c r="AA90" i="5"/>
  <c r="AB90" i="5"/>
  <c r="AC90" i="5"/>
  <c r="O91" i="5"/>
  <c r="Z91" i="5"/>
  <c r="AA91" i="5"/>
  <c r="AB91" i="5"/>
  <c r="AC91" i="5"/>
  <c r="O92" i="5"/>
  <c r="Z92" i="5"/>
  <c r="AA92" i="5"/>
  <c r="AB92" i="5"/>
  <c r="AC92" i="5"/>
  <c r="O93" i="5"/>
  <c r="Z93" i="5"/>
  <c r="AA93" i="5"/>
  <c r="AB93" i="5"/>
  <c r="AC93" i="5"/>
  <c r="O94" i="5"/>
  <c r="Z94" i="5"/>
  <c r="AA94" i="5"/>
  <c r="AB94" i="5"/>
  <c r="AC94" i="5"/>
  <c r="O95" i="5"/>
  <c r="Z95" i="5"/>
  <c r="AA95" i="5"/>
  <c r="AB95" i="5"/>
  <c r="AC95" i="5"/>
  <c r="O96" i="5"/>
  <c r="Z96" i="5"/>
  <c r="AA96" i="5"/>
  <c r="AB96" i="5"/>
  <c r="AC96" i="5"/>
  <c r="O97" i="5"/>
  <c r="Z97" i="5"/>
  <c r="AA97" i="5"/>
  <c r="AB97" i="5"/>
  <c r="AC97" i="5"/>
  <c r="O98" i="5"/>
  <c r="Z98" i="5"/>
  <c r="AA98" i="5"/>
  <c r="AB98" i="5"/>
  <c r="AC98" i="5"/>
  <c r="O99" i="5"/>
  <c r="Z99" i="5"/>
  <c r="AA99" i="5"/>
  <c r="AB99" i="5"/>
  <c r="AC99" i="5"/>
  <c r="O100" i="5"/>
  <c r="Z100" i="5"/>
  <c r="AA100" i="5"/>
  <c r="AB100" i="5"/>
  <c r="AC100" i="5"/>
  <c r="O101" i="5"/>
  <c r="Z101" i="5"/>
  <c r="AA101" i="5"/>
  <c r="AB101" i="5"/>
  <c r="AC101" i="5"/>
  <c r="O102" i="5"/>
  <c r="Z102" i="5"/>
  <c r="AA102" i="5"/>
  <c r="AB102" i="5"/>
  <c r="AC102" i="5"/>
  <c r="O103" i="5"/>
  <c r="Z103" i="5"/>
  <c r="AA103" i="5"/>
  <c r="AB103" i="5"/>
  <c r="AC103" i="5"/>
  <c r="O104" i="5"/>
  <c r="Z104" i="5"/>
  <c r="AA104" i="5"/>
  <c r="AB104" i="5"/>
  <c r="AC104" i="5"/>
  <c r="O105" i="5"/>
  <c r="Z105" i="5"/>
  <c r="AA105" i="5"/>
  <c r="AB105" i="5"/>
  <c r="AC105" i="5"/>
  <c r="O106" i="5"/>
  <c r="Z106" i="5"/>
  <c r="AA106" i="5"/>
  <c r="AB106" i="5"/>
  <c r="AC106" i="5"/>
  <c r="Z107" i="5"/>
  <c r="AA107" i="5"/>
  <c r="AB107" i="5"/>
  <c r="AC107" i="5"/>
  <c r="O108" i="5"/>
  <c r="Z108" i="5"/>
  <c r="AA108" i="5"/>
  <c r="AB108" i="5"/>
  <c r="AC108" i="5"/>
  <c r="O109" i="5"/>
  <c r="Z109" i="5"/>
  <c r="AA109" i="5"/>
  <c r="AB109" i="5"/>
  <c r="AC109" i="5"/>
  <c r="O110" i="5"/>
  <c r="Z110" i="5"/>
  <c r="AA110" i="5"/>
  <c r="AB110" i="5"/>
  <c r="AC110" i="5"/>
  <c r="O111" i="5"/>
  <c r="Z111" i="5"/>
  <c r="AA111" i="5"/>
  <c r="AB111" i="5"/>
  <c r="AC111" i="5"/>
  <c r="O112" i="5"/>
  <c r="Z112" i="5"/>
  <c r="AA112" i="5"/>
  <c r="AB112" i="5"/>
  <c r="AC112" i="5"/>
  <c r="O113" i="5"/>
  <c r="Z113" i="5"/>
  <c r="AA113" i="5"/>
  <c r="AB113" i="5"/>
  <c r="AC113" i="5"/>
  <c r="O114" i="5"/>
  <c r="Z114" i="5"/>
  <c r="AA114" i="5"/>
  <c r="AB114" i="5"/>
  <c r="AC114" i="5"/>
  <c r="O115" i="5"/>
  <c r="Z115" i="5"/>
  <c r="AA115" i="5"/>
  <c r="AB115" i="5"/>
  <c r="AC115" i="5"/>
  <c r="O116" i="5"/>
  <c r="Z116" i="5"/>
  <c r="AA116" i="5"/>
  <c r="AB116" i="5"/>
  <c r="AC116" i="5"/>
  <c r="O117" i="5"/>
  <c r="Z117" i="5"/>
  <c r="AA117" i="5"/>
  <c r="AB117" i="5"/>
  <c r="AC117" i="5"/>
  <c r="O118" i="5"/>
  <c r="Z118" i="5"/>
  <c r="AA118" i="5"/>
  <c r="AB118" i="5"/>
  <c r="AC118" i="5"/>
  <c r="O119" i="5"/>
  <c r="Z119" i="5"/>
  <c r="AA119" i="5"/>
  <c r="AB119" i="5"/>
  <c r="AC119" i="5"/>
  <c r="O120" i="5"/>
  <c r="Z120" i="5"/>
  <c r="AA120" i="5"/>
  <c r="AB120" i="5"/>
  <c r="AC120" i="5"/>
  <c r="O121" i="5"/>
  <c r="Z121" i="5"/>
  <c r="AA121" i="5"/>
  <c r="AB121" i="5"/>
  <c r="AC121" i="5"/>
  <c r="O122" i="5"/>
  <c r="Z122" i="5"/>
  <c r="AA122" i="5"/>
  <c r="AB122" i="5"/>
  <c r="AC122" i="5"/>
  <c r="O123" i="5"/>
  <c r="Z123" i="5"/>
  <c r="AA123" i="5"/>
  <c r="AB123" i="5"/>
  <c r="AC123" i="5"/>
  <c r="O124" i="5"/>
  <c r="Z124" i="5"/>
  <c r="AA124" i="5"/>
  <c r="AB124" i="5"/>
  <c r="AC124" i="5"/>
  <c r="O125" i="5"/>
  <c r="Z125" i="5"/>
  <c r="AA125" i="5"/>
  <c r="AB125" i="5"/>
  <c r="AC125" i="5"/>
  <c r="Z126" i="5"/>
  <c r="AA126" i="5"/>
  <c r="AB126" i="5"/>
  <c r="AC126" i="5"/>
  <c r="O127" i="5"/>
  <c r="Z127" i="5"/>
  <c r="AA127" i="5"/>
  <c r="AB127" i="5"/>
  <c r="AC127" i="5"/>
  <c r="Z128" i="5"/>
  <c r="AA128" i="5"/>
  <c r="AB128" i="5"/>
  <c r="AC128" i="5"/>
  <c r="Z129" i="5"/>
  <c r="AA129" i="5"/>
  <c r="AB129" i="5"/>
  <c r="AC129" i="5"/>
  <c r="Z130" i="5"/>
  <c r="AA130" i="5"/>
  <c r="AB130" i="5"/>
  <c r="AC130" i="5"/>
  <c r="O131" i="5"/>
  <c r="Z131" i="5"/>
  <c r="AA131" i="5"/>
  <c r="AB131" i="5"/>
  <c r="AC131" i="5"/>
  <c r="O132" i="5"/>
  <c r="Z132" i="5"/>
  <c r="AA132" i="5"/>
  <c r="AB132" i="5"/>
  <c r="AC132" i="5"/>
  <c r="O133" i="5"/>
  <c r="Z133" i="5"/>
  <c r="AA133" i="5"/>
  <c r="AB133" i="5"/>
  <c r="AC133" i="5"/>
  <c r="O134" i="5"/>
  <c r="Z134" i="5"/>
  <c r="AA134" i="5"/>
  <c r="AB134" i="5"/>
  <c r="AC134" i="5"/>
  <c r="O135" i="5"/>
  <c r="Z135" i="5"/>
  <c r="AA135" i="5"/>
  <c r="AB135" i="5"/>
  <c r="AC135" i="5"/>
  <c r="O136" i="5"/>
  <c r="Z136" i="5"/>
  <c r="AA136" i="5"/>
  <c r="AB136" i="5"/>
  <c r="AC136" i="5"/>
  <c r="O137" i="5"/>
  <c r="Z137" i="5"/>
  <c r="AA137" i="5"/>
  <c r="AB137" i="5"/>
  <c r="AC137" i="5"/>
  <c r="O138" i="5"/>
  <c r="Z138" i="5"/>
  <c r="AA138" i="5"/>
  <c r="AB138" i="5"/>
  <c r="AC138" i="5"/>
  <c r="O139" i="5"/>
  <c r="Z139" i="5"/>
  <c r="AA139" i="5"/>
  <c r="AB139" i="5"/>
  <c r="AC139" i="5"/>
  <c r="O140" i="5"/>
  <c r="Z140" i="5"/>
  <c r="AA140" i="5"/>
  <c r="AB140" i="5"/>
  <c r="AC140" i="5"/>
  <c r="O141" i="5"/>
  <c r="Z141" i="5"/>
  <c r="AA141" i="5"/>
  <c r="AB141" i="5"/>
  <c r="AC141" i="5"/>
  <c r="O142" i="5"/>
  <c r="Z142" i="5"/>
  <c r="AA142" i="5"/>
  <c r="AB142" i="5"/>
  <c r="AC142" i="5"/>
  <c r="O143" i="5"/>
  <c r="Z143" i="5"/>
  <c r="AA143" i="5"/>
  <c r="AB143" i="5"/>
  <c r="AC143" i="5"/>
  <c r="O144" i="5"/>
  <c r="Z144" i="5"/>
  <c r="AA144" i="5"/>
  <c r="AB144" i="5"/>
  <c r="AC144" i="5"/>
  <c r="O145" i="5"/>
  <c r="Z145" i="5"/>
  <c r="AA145" i="5"/>
  <c r="AB145" i="5"/>
  <c r="AC145" i="5"/>
  <c r="O146" i="5"/>
  <c r="Z146" i="5"/>
  <c r="AA146" i="5"/>
  <c r="AB146" i="5"/>
  <c r="AC146" i="5"/>
  <c r="O147" i="5"/>
  <c r="Z147" i="5"/>
  <c r="AA147" i="5"/>
  <c r="AB147" i="5"/>
  <c r="AC147" i="5"/>
  <c r="O148" i="5"/>
  <c r="Z148" i="5"/>
  <c r="AA148" i="5"/>
  <c r="AB148" i="5"/>
  <c r="AC148" i="5"/>
  <c r="O149" i="5"/>
  <c r="Z149" i="5"/>
  <c r="AA149" i="5"/>
  <c r="AB149" i="5"/>
  <c r="AC149" i="5"/>
  <c r="O150" i="5"/>
  <c r="Z150" i="5"/>
  <c r="AA150" i="5"/>
  <c r="AB150" i="5"/>
  <c r="AC150" i="5"/>
  <c r="O151" i="5"/>
  <c r="Z151" i="5"/>
  <c r="AA151" i="5"/>
  <c r="AB151" i="5"/>
  <c r="AC151" i="5"/>
  <c r="O152" i="5"/>
  <c r="Z152" i="5"/>
  <c r="AA152" i="5"/>
  <c r="AB152" i="5"/>
  <c r="AC152" i="5"/>
  <c r="O153" i="5"/>
  <c r="Z153" i="5"/>
  <c r="AA153" i="5"/>
  <c r="AB153" i="5"/>
  <c r="AC153" i="5"/>
  <c r="O154" i="5"/>
  <c r="Z154" i="5"/>
  <c r="AA154" i="5"/>
  <c r="AB154" i="5"/>
  <c r="AC154" i="5"/>
  <c r="O155" i="5"/>
  <c r="Z155" i="5"/>
  <c r="AA155" i="5"/>
  <c r="AB155" i="5"/>
  <c r="AC155" i="5"/>
  <c r="O156" i="5"/>
  <c r="Z156" i="5"/>
  <c r="AA156" i="5"/>
  <c r="AB156" i="5"/>
  <c r="AC156" i="5"/>
  <c r="O157" i="5"/>
  <c r="Z157" i="5"/>
  <c r="AA157" i="5"/>
  <c r="AB157" i="5"/>
  <c r="AC157" i="5"/>
  <c r="O158" i="5"/>
  <c r="Z158" i="5"/>
  <c r="AA158" i="5"/>
  <c r="AB158" i="5"/>
  <c r="AC158" i="5"/>
  <c r="O159" i="5"/>
  <c r="Z159" i="5"/>
  <c r="AA159" i="5"/>
  <c r="AB159" i="5"/>
  <c r="AC159" i="5"/>
  <c r="O160" i="5"/>
  <c r="Z160" i="5"/>
  <c r="AA160" i="5"/>
  <c r="AB160" i="5"/>
  <c r="AC160" i="5"/>
  <c r="O161" i="5"/>
  <c r="Z161" i="5"/>
  <c r="AA161" i="5"/>
  <c r="AB161" i="5"/>
  <c r="AC161" i="5"/>
  <c r="O162" i="5"/>
  <c r="Z162" i="5"/>
  <c r="AA162" i="5"/>
  <c r="AB162" i="5"/>
  <c r="AC162" i="5"/>
  <c r="O163" i="5"/>
  <c r="Z163" i="5"/>
  <c r="AA163" i="5"/>
  <c r="AB163" i="5"/>
  <c r="AC163" i="5"/>
  <c r="O164" i="5"/>
  <c r="Z164" i="5"/>
  <c r="AA164" i="5"/>
  <c r="AB164" i="5"/>
  <c r="AC164" i="5"/>
  <c r="O165" i="5"/>
  <c r="Z165" i="5"/>
  <c r="AA165" i="5"/>
  <c r="AB165" i="5"/>
  <c r="AC165" i="5"/>
  <c r="O166" i="5"/>
  <c r="Z166" i="5"/>
  <c r="AA166" i="5"/>
  <c r="AB166" i="5"/>
  <c r="AC166" i="5"/>
  <c r="O167" i="5"/>
  <c r="Z167" i="5"/>
  <c r="AA167" i="5"/>
  <c r="AB167" i="5"/>
  <c r="AC167" i="5"/>
  <c r="O168" i="5"/>
  <c r="Z168" i="5"/>
  <c r="AA168" i="5"/>
  <c r="AB168" i="5"/>
  <c r="AC168" i="5"/>
  <c r="O169" i="5"/>
  <c r="Z169" i="5"/>
  <c r="AA169" i="5"/>
  <c r="AB169" i="5"/>
  <c r="AC169" i="5"/>
  <c r="O170" i="5"/>
  <c r="Z170" i="5"/>
  <c r="AA170" i="5"/>
  <c r="AB170" i="5"/>
  <c r="AC170" i="5"/>
  <c r="O171" i="5"/>
  <c r="Z171" i="5"/>
  <c r="AA171" i="5"/>
  <c r="AB171" i="5"/>
  <c r="AC171" i="5"/>
  <c r="O172" i="5"/>
  <c r="Z172" i="5"/>
  <c r="AA172" i="5"/>
  <c r="AB172" i="5"/>
  <c r="AC172" i="5"/>
  <c r="O173" i="5"/>
  <c r="Z173" i="5"/>
  <c r="AA173" i="5"/>
  <c r="AB173" i="5"/>
  <c r="AC173" i="5"/>
  <c r="O174" i="5"/>
  <c r="Z174" i="5"/>
  <c r="AA174" i="5"/>
  <c r="AB174" i="5"/>
  <c r="AC174" i="5"/>
  <c r="O175" i="5"/>
  <c r="Z175" i="5"/>
  <c r="AA175" i="5"/>
  <c r="AB175" i="5"/>
  <c r="AC175" i="5"/>
  <c r="O176" i="5"/>
  <c r="Z176" i="5"/>
  <c r="AA176" i="5"/>
  <c r="AB176" i="5"/>
  <c r="AC176" i="5"/>
  <c r="O177" i="5"/>
  <c r="Z177" i="5"/>
  <c r="AA177" i="5"/>
  <c r="AB177" i="5"/>
  <c r="AC177" i="5"/>
  <c r="O178" i="5"/>
  <c r="Z178" i="5"/>
  <c r="AA178" i="5"/>
  <c r="AB178" i="5"/>
  <c r="AC178" i="5"/>
  <c r="O179" i="5"/>
  <c r="Z179" i="5"/>
  <c r="AA179" i="5"/>
  <c r="AB179" i="5"/>
  <c r="AC179" i="5"/>
  <c r="O180" i="5"/>
  <c r="Z180" i="5"/>
  <c r="AA180" i="5"/>
  <c r="AB180" i="5"/>
  <c r="AC180" i="5"/>
  <c r="O181" i="5"/>
  <c r="Z181" i="5"/>
  <c r="AA181" i="5"/>
  <c r="AB181" i="5"/>
  <c r="AC181" i="5"/>
  <c r="O182" i="5"/>
  <c r="Z182" i="5"/>
  <c r="AA182" i="5"/>
  <c r="AB182" i="5"/>
  <c r="AC182" i="5"/>
  <c r="O183" i="5"/>
  <c r="Z183" i="5"/>
  <c r="AA183" i="5"/>
  <c r="AB183" i="5"/>
  <c r="AC183" i="5"/>
  <c r="O184" i="5"/>
  <c r="Z184" i="5"/>
  <c r="AA184" i="5"/>
  <c r="AB184" i="5"/>
  <c r="AC184" i="5"/>
  <c r="O185" i="5"/>
  <c r="Z185" i="5"/>
  <c r="AA185" i="5"/>
  <c r="AB185" i="5"/>
  <c r="AC185" i="5"/>
  <c r="O186" i="5"/>
  <c r="Z186" i="5"/>
  <c r="AA186" i="5"/>
  <c r="AB186" i="5"/>
  <c r="AC186" i="5"/>
  <c r="O187" i="5"/>
  <c r="Z187" i="5"/>
  <c r="AA187" i="5"/>
  <c r="AB187" i="5"/>
  <c r="AC187" i="5"/>
  <c r="O188" i="5"/>
  <c r="Z188" i="5"/>
  <c r="AA188" i="5"/>
  <c r="AB188" i="5"/>
  <c r="AC188" i="5"/>
  <c r="O189" i="5"/>
  <c r="Z189" i="5"/>
  <c r="AA189" i="5"/>
  <c r="AB189" i="5"/>
  <c r="AC189" i="5"/>
  <c r="O190" i="5"/>
  <c r="Z190" i="5"/>
  <c r="AA190" i="5"/>
  <c r="AB190" i="5"/>
  <c r="AC190" i="5"/>
  <c r="O191" i="5"/>
  <c r="Z191" i="5"/>
  <c r="AA191" i="5"/>
  <c r="AB191" i="5"/>
  <c r="AC191" i="5"/>
  <c r="O192" i="5"/>
  <c r="Z192" i="5"/>
  <c r="AA192" i="5"/>
  <c r="AB192" i="5"/>
  <c r="AC192" i="5"/>
  <c r="O193" i="5"/>
  <c r="Z193" i="5"/>
  <c r="AA193" i="5"/>
  <c r="AB193" i="5"/>
  <c r="AC193" i="5"/>
  <c r="O194" i="5"/>
  <c r="Z194" i="5"/>
  <c r="AA194" i="5"/>
  <c r="AB194" i="5"/>
  <c r="AC194" i="5"/>
  <c r="O195" i="5"/>
  <c r="Z195" i="5"/>
  <c r="AA195" i="5"/>
  <c r="AB195" i="5"/>
  <c r="AC195" i="5"/>
  <c r="O196" i="5"/>
  <c r="Z196" i="5"/>
  <c r="AA196" i="5"/>
  <c r="AB196" i="5"/>
  <c r="AC196" i="5"/>
  <c r="O197" i="5"/>
  <c r="Z197" i="5"/>
  <c r="AA197" i="5"/>
  <c r="AB197" i="5"/>
  <c r="AC197" i="5"/>
  <c r="O198" i="5"/>
  <c r="Z198" i="5"/>
  <c r="AA198" i="5"/>
  <c r="AB198" i="5"/>
  <c r="AC198" i="5"/>
  <c r="O199" i="5"/>
  <c r="Z199" i="5"/>
  <c r="AA199" i="5"/>
  <c r="AB199" i="5"/>
  <c r="AC199" i="5"/>
  <c r="O200" i="5"/>
  <c r="Z200" i="5"/>
  <c r="AA200" i="5"/>
  <c r="AB200" i="5"/>
  <c r="AC200" i="5"/>
  <c r="O201" i="5"/>
  <c r="Z201" i="5"/>
  <c r="AA201" i="5"/>
  <c r="AB201" i="5"/>
  <c r="AC201" i="5"/>
  <c r="O202" i="5"/>
  <c r="Z202" i="5"/>
  <c r="AA202" i="5"/>
  <c r="AB202" i="5"/>
  <c r="AC202" i="5"/>
  <c r="O203" i="5"/>
  <c r="Z203" i="5"/>
  <c r="AA203" i="5"/>
  <c r="AB203" i="5"/>
  <c r="AC203" i="5"/>
  <c r="O204" i="5"/>
  <c r="Z204" i="5"/>
  <c r="AA204" i="5"/>
  <c r="AB204" i="5"/>
  <c r="AC204" i="5"/>
  <c r="O205" i="5"/>
  <c r="Z205" i="5"/>
  <c r="AA205" i="5"/>
  <c r="AB205" i="5"/>
  <c r="AC205" i="5"/>
  <c r="O206" i="5"/>
  <c r="Z206" i="5"/>
  <c r="AA206" i="5"/>
  <c r="AB206" i="5"/>
  <c r="AC206" i="5"/>
  <c r="O207" i="5"/>
  <c r="Z207" i="5"/>
  <c r="AA207" i="5"/>
  <c r="AB207" i="5"/>
  <c r="AC207" i="5"/>
  <c r="O208" i="5"/>
  <c r="Z208" i="5"/>
  <c r="AA208" i="5"/>
  <c r="AB208" i="5"/>
  <c r="AC208" i="5"/>
  <c r="O209" i="5"/>
  <c r="Z209" i="5"/>
  <c r="AA209" i="5"/>
  <c r="AB209" i="5"/>
  <c r="AC209" i="5"/>
  <c r="O210" i="5"/>
  <c r="Z210" i="5"/>
  <c r="AA210" i="5"/>
  <c r="AB210" i="5"/>
  <c r="AC210" i="5"/>
  <c r="O211" i="5"/>
  <c r="Z211" i="5"/>
  <c r="AA211" i="5"/>
  <c r="AB211" i="5"/>
  <c r="AC211" i="5"/>
  <c r="O212" i="5"/>
  <c r="Z212" i="5"/>
  <c r="AA212" i="5"/>
  <c r="AB212" i="5"/>
  <c r="AC212" i="5"/>
  <c r="O213" i="5"/>
  <c r="Z213" i="5"/>
  <c r="AA213" i="5"/>
  <c r="AB213" i="5"/>
  <c r="AC213" i="5"/>
  <c r="O214" i="5"/>
  <c r="Z214" i="5"/>
  <c r="AA214" i="5"/>
  <c r="AB214" i="5"/>
  <c r="AC214" i="5"/>
  <c r="O215" i="5"/>
  <c r="Z215" i="5"/>
  <c r="AA215" i="5"/>
  <c r="AB215" i="5"/>
  <c r="AC215" i="5"/>
  <c r="O216" i="5"/>
  <c r="Z216" i="5"/>
  <c r="AA216" i="5"/>
  <c r="AB216" i="5"/>
  <c r="AC216" i="5"/>
  <c r="O217" i="5"/>
  <c r="Z217" i="5"/>
  <c r="AA217" i="5"/>
  <c r="AB217" i="5"/>
  <c r="AC217" i="5"/>
  <c r="O218" i="5"/>
  <c r="Z218" i="5"/>
  <c r="AA218" i="5"/>
  <c r="AB218" i="5"/>
  <c r="AC218" i="5"/>
  <c r="O219" i="5"/>
  <c r="Z219" i="5"/>
  <c r="AA219" i="5"/>
  <c r="AB219" i="5"/>
  <c r="AC219" i="5"/>
  <c r="O220" i="5"/>
  <c r="Z220" i="5"/>
  <c r="AA220" i="5"/>
  <c r="AB220" i="5"/>
  <c r="AC220" i="5"/>
  <c r="O221" i="5"/>
  <c r="Z221" i="5"/>
  <c r="AA221" i="5"/>
  <c r="AB221" i="5"/>
  <c r="AC221" i="5"/>
  <c r="O222" i="5"/>
  <c r="Z222" i="5"/>
  <c r="AA222" i="5"/>
  <c r="AB222" i="5"/>
  <c r="AC222" i="5"/>
  <c r="O223" i="5"/>
  <c r="Z223" i="5"/>
  <c r="AA223" i="5"/>
  <c r="AB223" i="5"/>
  <c r="AC223" i="5"/>
  <c r="O224" i="5"/>
  <c r="Z224" i="5"/>
  <c r="AA224" i="5"/>
  <c r="AB224" i="5"/>
  <c r="AC224" i="5"/>
  <c r="O225" i="5"/>
  <c r="Z225" i="5"/>
  <c r="AA225" i="5"/>
  <c r="AB225" i="5"/>
  <c r="AC225" i="5"/>
  <c r="O226" i="5"/>
  <c r="Z226" i="5"/>
  <c r="AA226" i="5"/>
  <c r="AB226" i="5"/>
  <c r="AC226" i="5"/>
  <c r="O227" i="5"/>
  <c r="Z227" i="5"/>
  <c r="AA227" i="5"/>
  <c r="AB227" i="5"/>
  <c r="AC227" i="5"/>
  <c r="O228" i="5"/>
  <c r="Z228" i="5"/>
  <c r="AA228" i="5"/>
  <c r="AB228" i="5"/>
  <c r="AC228" i="5"/>
  <c r="O229" i="5"/>
  <c r="Z229" i="5"/>
  <c r="AA229" i="5"/>
  <c r="AB229" i="5"/>
  <c r="AC229" i="5"/>
  <c r="O230" i="5"/>
  <c r="Z230" i="5"/>
  <c r="AA230" i="5"/>
  <c r="AB230" i="5"/>
  <c r="AC230" i="5"/>
  <c r="O231" i="5"/>
  <c r="Z231" i="5"/>
  <c r="AA231" i="5"/>
  <c r="AB231" i="5"/>
  <c r="AC231" i="5"/>
  <c r="O232" i="5"/>
  <c r="Z232" i="5"/>
  <c r="AA232" i="5"/>
  <c r="AB232" i="5"/>
  <c r="AC232" i="5"/>
  <c r="O233" i="5"/>
  <c r="Z233" i="5"/>
  <c r="AA233" i="5"/>
  <c r="AB233" i="5"/>
  <c r="AC233" i="5"/>
  <c r="O234" i="5"/>
  <c r="Z234" i="5"/>
  <c r="AA234" i="5"/>
  <c r="AB234" i="5"/>
  <c r="AC234" i="5"/>
  <c r="O235" i="5"/>
  <c r="Z235" i="5"/>
  <c r="AA235" i="5"/>
  <c r="AB235" i="5"/>
  <c r="AC235" i="5"/>
  <c r="O236" i="5"/>
  <c r="Z236" i="5"/>
  <c r="AA236" i="5"/>
  <c r="AB236" i="5"/>
  <c r="AC236" i="5"/>
  <c r="O237" i="5"/>
  <c r="Z237" i="5"/>
  <c r="AA237" i="5"/>
  <c r="AB237" i="5"/>
  <c r="AC237" i="5"/>
  <c r="O238" i="5"/>
  <c r="Z238" i="5"/>
  <c r="AA238" i="5"/>
  <c r="AB238" i="5"/>
  <c r="AC238" i="5"/>
  <c r="O239" i="5"/>
  <c r="Z239" i="5"/>
  <c r="AA239" i="5"/>
  <c r="AB239" i="5"/>
  <c r="AC239" i="5"/>
  <c r="O240" i="5"/>
  <c r="Z240" i="5"/>
  <c r="AA240" i="5"/>
  <c r="AB240" i="5"/>
  <c r="AC240" i="5"/>
  <c r="O241" i="5"/>
  <c r="Z241" i="5"/>
  <c r="AA241" i="5"/>
  <c r="AB241" i="5"/>
  <c r="AC241" i="5"/>
  <c r="O242" i="5"/>
  <c r="Z242" i="5"/>
  <c r="AA242" i="5"/>
  <c r="AB242" i="5"/>
  <c r="AC242" i="5"/>
  <c r="O243" i="5"/>
  <c r="Z243" i="5"/>
  <c r="AA243" i="5"/>
  <c r="AB243" i="5"/>
  <c r="AC243" i="5"/>
  <c r="O244" i="5"/>
  <c r="Z244" i="5"/>
  <c r="AA244" i="5"/>
  <c r="AB244" i="5"/>
  <c r="AC244" i="5"/>
  <c r="O245" i="5"/>
  <c r="Z245" i="5"/>
  <c r="AA245" i="5"/>
  <c r="AB245" i="5"/>
  <c r="AC245" i="5"/>
  <c r="O246" i="5"/>
  <c r="Z246" i="5"/>
  <c r="AA246" i="5"/>
  <c r="AB246" i="5"/>
  <c r="AC246" i="5"/>
  <c r="O247" i="5"/>
  <c r="Z247" i="5"/>
  <c r="AA247" i="5"/>
  <c r="AB247" i="5"/>
  <c r="AC247" i="5"/>
  <c r="O248" i="5"/>
  <c r="Z248" i="5"/>
  <c r="AA248" i="5"/>
  <c r="AB248" i="5"/>
  <c r="AC248" i="5"/>
  <c r="O249" i="5"/>
  <c r="Z249" i="5"/>
  <c r="AA249" i="5"/>
  <c r="AB249" i="5"/>
  <c r="AC249" i="5"/>
  <c r="O250" i="5"/>
  <c r="Z250" i="5"/>
  <c r="AA250" i="5"/>
  <c r="AB250" i="5"/>
  <c r="AC250" i="5"/>
  <c r="O251" i="5"/>
  <c r="Z251" i="5"/>
  <c r="AA251" i="5"/>
  <c r="AB251" i="5"/>
  <c r="AC251" i="5"/>
  <c r="O252" i="5"/>
  <c r="Z252" i="5"/>
  <c r="AA252" i="5"/>
  <c r="AB252" i="5"/>
  <c r="AC252" i="5"/>
  <c r="O253" i="5"/>
  <c r="Z253" i="5"/>
  <c r="AA253" i="5"/>
  <c r="AB253" i="5"/>
  <c r="AC253" i="5"/>
  <c r="O254" i="5"/>
  <c r="Z254" i="5"/>
  <c r="AA254" i="5"/>
  <c r="AB254" i="5"/>
  <c r="AC254" i="5"/>
  <c r="O255" i="5"/>
  <c r="Z255" i="5"/>
  <c r="AA255" i="5"/>
  <c r="AB255" i="5"/>
  <c r="AC255" i="5"/>
  <c r="O256" i="5"/>
  <c r="Z256" i="5"/>
  <c r="AA256" i="5"/>
  <c r="AB256" i="5"/>
  <c r="AC256" i="5"/>
  <c r="O257" i="5"/>
  <c r="Z257" i="5"/>
  <c r="AA257" i="5"/>
  <c r="AB257" i="5"/>
  <c r="AC257" i="5"/>
  <c r="O258" i="5"/>
  <c r="Z258" i="5"/>
  <c r="AA258" i="5"/>
  <c r="AB258" i="5"/>
  <c r="AC258" i="5"/>
  <c r="O259" i="5"/>
  <c r="Z259" i="5"/>
  <c r="AA259" i="5"/>
  <c r="AB259" i="5"/>
  <c r="AC259" i="5"/>
  <c r="O260" i="5"/>
  <c r="Z260" i="5"/>
  <c r="AA260" i="5"/>
  <c r="AB260" i="5"/>
  <c r="AC260" i="5"/>
  <c r="O261" i="5"/>
  <c r="Z261" i="5"/>
  <c r="AA261" i="5"/>
  <c r="AB261" i="5"/>
  <c r="AC261" i="5"/>
  <c r="O262" i="5"/>
  <c r="Z262" i="5"/>
  <c r="AA262" i="5"/>
  <c r="AB262" i="5"/>
  <c r="AC262" i="5"/>
  <c r="O263" i="5"/>
  <c r="Z263" i="5"/>
  <c r="AA263" i="5"/>
  <c r="AB263" i="5"/>
  <c r="AC263" i="5"/>
  <c r="O264" i="5"/>
  <c r="Z264" i="5"/>
  <c r="AA264" i="5"/>
  <c r="AB264" i="5"/>
  <c r="AC264" i="5"/>
  <c r="O265" i="5"/>
  <c r="Z265" i="5"/>
  <c r="AA265" i="5"/>
  <c r="AB265" i="5"/>
  <c r="AC265" i="5"/>
  <c r="O266" i="5"/>
  <c r="Z266" i="5"/>
  <c r="AA266" i="5"/>
  <c r="AB266" i="5"/>
  <c r="AC266" i="5"/>
  <c r="O267" i="5"/>
  <c r="Z267" i="5"/>
  <c r="AA267" i="5"/>
  <c r="AB267" i="5"/>
  <c r="AC267" i="5"/>
  <c r="O268" i="5"/>
  <c r="Z268" i="5"/>
  <c r="AA268" i="5"/>
  <c r="AB268" i="5"/>
  <c r="AC268" i="5"/>
  <c r="O269" i="5"/>
  <c r="Z269" i="5"/>
  <c r="AA269" i="5"/>
  <c r="AB269" i="5"/>
  <c r="AC269" i="5"/>
  <c r="O270" i="5"/>
  <c r="Z270" i="5"/>
  <c r="AA270" i="5"/>
  <c r="AB270" i="5"/>
  <c r="AC270" i="5"/>
  <c r="O271" i="5"/>
  <c r="Z271" i="5"/>
  <c r="AA271" i="5"/>
  <c r="AB271" i="5"/>
  <c r="AC271" i="5"/>
  <c r="O272" i="5"/>
  <c r="Z272" i="5"/>
  <c r="AA272" i="5"/>
  <c r="AB272" i="5"/>
  <c r="AC272" i="5"/>
  <c r="O273" i="5"/>
  <c r="Z273" i="5"/>
  <c r="AA273" i="5"/>
  <c r="AB273" i="5"/>
  <c r="AC273" i="5"/>
  <c r="O274" i="5"/>
  <c r="Z274" i="5"/>
  <c r="AA274" i="5"/>
  <c r="AB274" i="5"/>
  <c r="AC274" i="5"/>
  <c r="O275" i="5"/>
  <c r="Z275" i="5"/>
  <c r="AA275" i="5"/>
  <c r="AB275" i="5"/>
  <c r="AC275" i="5"/>
  <c r="O276" i="5"/>
  <c r="Z276" i="5"/>
  <c r="AA276" i="5"/>
  <c r="AB276" i="5"/>
  <c r="AC276" i="5"/>
  <c r="O277" i="5"/>
  <c r="Z277" i="5"/>
  <c r="AA277" i="5"/>
  <c r="AB277" i="5"/>
  <c r="AC277" i="5"/>
  <c r="O278" i="5"/>
  <c r="Z278" i="5"/>
  <c r="AA278" i="5"/>
  <c r="AB278" i="5"/>
  <c r="AC278" i="5"/>
  <c r="O279" i="5"/>
  <c r="Z279" i="5"/>
  <c r="AA279" i="5"/>
  <c r="AB279" i="5"/>
  <c r="AC279" i="5"/>
  <c r="O280" i="5"/>
  <c r="Z280" i="5"/>
  <c r="AA280" i="5"/>
  <c r="AB280" i="5"/>
  <c r="AC280" i="5"/>
  <c r="O281" i="5"/>
  <c r="Z281" i="5"/>
  <c r="AA281" i="5"/>
  <c r="AB281" i="5"/>
  <c r="AC281" i="5"/>
  <c r="O282" i="5"/>
  <c r="Z282" i="5"/>
  <c r="AA282" i="5"/>
  <c r="AB282" i="5"/>
  <c r="AC282" i="5"/>
  <c r="O283" i="5"/>
  <c r="Z283" i="5"/>
  <c r="AA283" i="5"/>
  <c r="AB283" i="5"/>
  <c r="AC283" i="5"/>
  <c r="O284" i="5"/>
  <c r="Z284" i="5"/>
  <c r="AA284" i="5"/>
  <c r="AB284" i="5"/>
  <c r="AC284" i="5"/>
  <c r="O285" i="5"/>
  <c r="Z285" i="5"/>
  <c r="AA285" i="5"/>
  <c r="AB285" i="5"/>
  <c r="AC285" i="5"/>
  <c r="O286" i="5"/>
  <c r="Z286" i="5"/>
  <c r="AA286" i="5"/>
  <c r="AB286" i="5"/>
  <c r="AC286" i="5"/>
  <c r="O287" i="5"/>
  <c r="Z287" i="5"/>
  <c r="AA287" i="5"/>
  <c r="AB287" i="5"/>
  <c r="AC287" i="5"/>
  <c r="O288" i="5"/>
  <c r="Z288" i="5"/>
  <c r="AA288" i="5"/>
  <c r="AB288" i="5"/>
  <c r="AC288" i="5"/>
  <c r="O289" i="5"/>
  <c r="Z289" i="5"/>
  <c r="AA289" i="5"/>
  <c r="AB289" i="5"/>
  <c r="AC289" i="5"/>
  <c r="O290" i="5"/>
  <c r="Z290" i="5"/>
  <c r="AA290" i="5"/>
  <c r="AB290" i="5"/>
  <c r="AC290" i="5"/>
  <c r="O291" i="5"/>
  <c r="Z291" i="5"/>
  <c r="AA291" i="5"/>
  <c r="AB291" i="5"/>
  <c r="AC291" i="5"/>
  <c r="O292" i="5"/>
  <c r="Z292" i="5"/>
  <c r="AA292" i="5"/>
  <c r="AB292" i="5"/>
  <c r="AC292" i="5"/>
  <c r="O293" i="5"/>
  <c r="Z293" i="5"/>
  <c r="AA293" i="5"/>
  <c r="AB293" i="5"/>
  <c r="AC293" i="5"/>
  <c r="O294" i="5"/>
  <c r="Z294" i="5"/>
  <c r="AA294" i="5"/>
  <c r="AB294" i="5"/>
  <c r="AC294" i="5"/>
  <c r="O295" i="5"/>
  <c r="Z295" i="5"/>
  <c r="AA295" i="5"/>
  <c r="AB295" i="5"/>
  <c r="AC295" i="5"/>
  <c r="O296" i="5"/>
  <c r="Z296" i="5"/>
  <c r="AA296" i="5"/>
  <c r="AB296" i="5"/>
  <c r="AC296" i="5"/>
  <c r="O297" i="5"/>
  <c r="Z297" i="5"/>
  <c r="AA297" i="5"/>
  <c r="AB297" i="5"/>
  <c r="AC297" i="5"/>
  <c r="O298" i="5"/>
  <c r="Z298" i="5"/>
  <c r="AA298" i="5"/>
  <c r="AB298" i="5"/>
  <c r="AC298" i="5"/>
  <c r="O299" i="5"/>
  <c r="Z299" i="5"/>
  <c r="AA299" i="5"/>
  <c r="AB299" i="5"/>
  <c r="AC299" i="5"/>
  <c r="O300" i="5"/>
  <c r="Z300" i="5"/>
  <c r="AA300" i="5"/>
  <c r="AB300" i="5"/>
  <c r="AC300" i="5"/>
  <c r="O301" i="5"/>
  <c r="Z301" i="5"/>
  <c r="AA301" i="5"/>
  <c r="AB301" i="5"/>
  <c r="AC301" i="5"/>
  <c r="O302" i="5"/>
  <c r="Z302" i="5"/>
  <c r="AA302" i="5"/>
  <c r="AB302" i="5"/>
  <c r="AC302" i="5"/>
  <c r="O303" i="5"/>
  <c r="Z303" i="5"/>
  <c r="AA303" i="5"/>
  <c r="AB303" i="5"/>
  <c r="AC303" i="5"/>
  <c r="O304" i="5"/>
  <c r="Z304" i="5"/>
  <c r="AA304" i="5"/>
  <c r="AB304" i="5"/>
  <c r="AC304" i="5"/>
  <c r="O305" i="5"/>
  <c r="Z305" i="5"/>
  <c r="AA305" i="5"/>
  <c r="AB305" i="5"/>
  <c r="AC305" i="5"/>
  <c r="O306" i="5"/>
  <c r="Z306" i="5"/>
  <c r="AA306" i="5"/>
  <c r="AB306" i="5"/>
  <c r="AC306" i="5"/>
  <c r="O307" i="5"/>
  <c r="Z307" i="5"/>
  <c r="AA307" i="5"/>
  <c r="AB307" i="5"/>
  <c r="AC307" i="5"/>
  <c r="O308" i="5"/>
  <c r="Z308" i="5"/>
  <c r="AA308" i="5"/>
  <c r="AB308" i="5"/>
  <c r="AC308" i="5"/>
  <c r="O309" i="5"/>
  <c r="Z309" i="5"/>
  <c r="AA309" i="5"/>
  <c r="AB309" i="5"/>
  <c r="AC309" i="5"/>
  <c r="O310" i="5"/>
  <c r="Z310" i="5"/>
  <c r="AA310" i="5"/>
  <c r="AB310" i="5"/>
  <c r="AC310" i="5"/>
  <c r="O311" i="5"/>
  <c r="Z311" i="5"/>
  <c r="AA311" i="5"/>
  <c r="AB311" i="5"/>
  <c r="AC311" i="5"/>
  <c r="O312" i="5"/>
  <c r="Z312" i="5"/>
  <c r="AA312" i="5"/>
  <c r="AB312" i="5"/>
  <c r="AC312" i="5"/>
  <c r="O313" i="5"/>
  <c r="Z313" i="5"/>
  <c r="AA313" i="5"/>
  <c r="AB313" i="5"/>
  <c r="AC313" i="5"/>
  <c r="O314" i="5"/>
  <c r="Z314" i="5"/>
  <c r="AA314" i="5"/>
  <c r="AB314" i="5"/>
  <c r="AC314" i="5"/>
  <c r="O315" i="5"/>
  <c r="Z315" i="5"/>
  <c r="AA315" i="5"/>
  <c r="AB315" i="5"/>
  <c r="AC315" i="5"/>
  <c r="O316" i="5"/>
  <c r="Z316" i="5"/>
  <c r="AA316" i="5"/>
  <c r="AB316" i="5"/>
  <c r="AC316" i="5"/>
  <c r="O317" i="5"/>
  <c r="Z317" i="5"/>
  <c r="AA317" i="5"/>
  <c r="AB317" i="5"/>
  <c r="AC317" i="5"/>
  <c r="O318" i="5"/>
  <c r="Z318" i="5"/>
  <c r="AA318" i="5"/>
  <c r="AB318" i="5"/>
  <c r="AC318" i="5"/>
  <c r="O319" i="5"/>
  <c r="Z319" i="5"/>
  <c r="AA319" i="5"/>
  <c r="AB319" i="5"/>
  <c r="AC319" i="5"/>
  <c r="O320" i="5"/>
  <c r="Z320" i="5"/>
  <c r="AA320" i="5"/>
  <c r="AB320" i="5"/>
  <c r="AC320" i="5"/>
  <c r="O321" i="5"/>
  <c r="Z321" i="5"/>
  <c r="AA321" i="5"/>
  <c r="AB321" i="5"/>
  <c r="AC321" i="5"/>
  <c r="O322" i="5"/>
  <c r="Z322" i="5"/>
  <c r="AA322" i="5"/>
  <c r="AB322" i="5"/>
  <c r="AC322" i="5"/>
  <c r="O323" i="5"/>
  <c r="Z323" i="5"/>
  <c r="AA323" i="5"/>
  <c r="AB323" i="5"/>
  <c r="AC323" i="5"/>
  <c r="O324" i="5"/>
  <c r="Z324" i="5"/>
  <c r="AA324" i="5"/>
  <c r="AB324" i="5"/>
  <c r="AC324" i="5"/>
  <c r="O325" i="5"/>
  <c r="Z325" i="5"/>
  <c r="AA325" i="5"/>
  <c r="AB325" i="5"/>
  <c r="AC325" i="5"/>
  <c r="O326" i="5"/>
  <c r="Z326" i="5"/>
  <c r="AA326" i="5"/>
  <c r="AB326" i="5"/>
  <c r="AC326" i="5"/>
  <c r="O327" i="5"/>
  <c r="Z327" i="5"/>
  <c r="AA327" i="5"/>
  <c r="AB327" i="5"/>
  <c r="AC327" i="5"/>
  <c r="O328" i="5"/>
  <c r="Z328" i="5"/>
  <c r="AA328" i="5"/>
  <c r="AB328" i="5"/>
  <c r="AC328" i="5"/>
  <c r="O329" i="5"/>
  <c r="Z329" i="5"/>
  <c r="AA329" i="5"/>
  <c r="AB329" i="5"/>
  <c r="AC329" i="5"/>
  <c r="O330" i="5"/>
  <c r="Z330" i="5"/>
  <c r="AA330" i="5"/>
  <c r="AB330" i="5"/>
  <c r="AC330" i="5"/>
  <c r="O331" i="5"/>
  <c r="Z331" i="5"/>
  <c r="AA331" i="5"/>
  <c r="AB331" i="5"/>
  <c r="AC331" i="5"/>
  <c r="O332" i="5"/>
  <c r="Z332" i="5"/>
  <c r="AA332" i="5"/>
  <c r="AB332" i="5"/>
  <c r="AC332" i="5"/>
  <c r="O333" i="5"/>
  <c r="Z333" i="5"/>
  <c r="AA333" i="5"/>
  <c r="AB333" i="5"/>
  <c r="AC333" i="5"/>
  <c r="O334" i="5"/>
  <c r="Z334" i="5"/>
  <c r="AA334" i="5"/>
  <c r="AB334" i="5"/>
  <c r="AC334" i="5"/>
  <c r="O335" i="5"/>
  <c r="Z335" i="5"/>
  <c r="AA335" i="5"/>
  <c r="AB335" i="5"/>
  <c r="AC335" i="5"/>
  <c r="O336" i="5"/>
  <c r="Z336" i="5"/>
  <c r="AA336" i="5"/>
  <c r="AB336" i="5"/>
  <c r="AC336" i="5"/>
  <c r="O337" i="5"/>
  <c r="Z337" i="5"/>
  <c r="AA337" i="5"/>
  <c r="AB337" i="5"/>
  <c r="AC337" i="5"/>
  <c r="O338" i="5"/>
  <c r="Z338" i="5"/>
  <c r="AA338" i="5"/>
  <c r="AB338" i="5"/>
  <c r="AC338" i="5"/>
  <c r="O339" i="5"/>
  <c r="Z339" i="5"/>
  <c r="AA339" i="5"/>
  <c r="AB339" i="5"/>
  <c r="AC339" i="5"/>
  <c r="O340" i="5"/>
  <c r="Z340" i="5"/>
  <c r="AA340" i="5"/>
  <c r="AB340" i="5"/>
  <c r="AC340" i="5"/>
  <c r="O341" i="5"/>
  <c r="Z341" i="5"/>
  <c r="AA341" i="5"/>
  <c r="AB341" i="5"/>
  <c r="AC341" i="5"/>
  <c r="O342" i="5"/>
  <c r="Z342" i="5"/>
  <c r="AA342" i="5"/>
  <c r="AB342" i="5"/>
  <c r="AC342" i="5"/>
  <c r="O343" i="5"/>
  <c r="Z343" i="5"/>
  <c r="AA343" i="5"/>
  <c r="AB343" i="5"/>
  <c r="AC343" i="5"/>
  <c r="O344" i="5"/>
  <c r="Z344" i="5"/>
  <c r="AA344" i="5"/>
  <c r="AB344" i="5"/>
  <c r="AC344" i="5"/>
  <c r="O345" i="5"/>
  <c r="Z345" i="5"/>
  <c r="AA345" i="5"/>
  <c r="AB345" i="5"/>
  <c r="AC345" i="5"/>
  <c r="O346" i="5"/>
  <c r="Z346" i="5"/>
  <c r="AA346" i="5"/>
  <c r="AB346" i="5"/>
  <c r="AC346" i="5"/>
  <c r="O347" i="5"/>
  <c r="Z347" i="5"/>
  <c r="AA347" i="5"/>
  <c r="AB347" i="5"/>
  <c r="AC347" i="5"/>
  <c r="O348" i="5"/>
  <c r="Z348" i="5"/>
  <c r="AA348" i="5"/>
  <c r="AB348" i="5"/>
  <c r="AC348" i="5"/>
  <c r="O349" i="5"/>
  <c r="Z349" i="5"/>
  <c r="AA349" i="5"/>
  <c r="AB349" i="5"/>
  <c r="AC349" i="5"/>
  <c r="O350" i="5"/>
  <c r="Z350" i="5"/>
  <c r="AA350" i="5"/>
  <c r="AB350" i="5"/>
  <c r="AC350" i="5"/>
  <c r="O351" i="5"/>
  <c r="Z351" i="5"/>
  <c r="AA351" i="5"/>
  <c r="AB351" i="5"/>
  <c r="AC351" i="5"/>
  <c r="O352" i="5"/>
  <c r="Z352" i="5"/>
  <c r="AA352" i="5"/>
  <c r="AB352" i="5"/>
  <c r="AC352" i="5"/>
  <c r="O353" i="5"/>
  <c r="Z353" i="5"/>
  <c r="AA353" i="5"/>
  <c r="AB353" i="5"/>
  <c r="AC353" i="5"/>
  <c r="O354" i="5"/>
  <c r="Z354" i="5"/>
  <c r="AA354" i="5"/>
  <c r="AB354" i="5"/>
  <c r="AC354" i="5"/>
  <c r="O355" i="5"/>
  <c r="Z355" i="5"/>
  <c r="AA355" i="5"/>
  <c r="AB355" i="5"/>
  <c r="AC355" i="5"/>
  <c r="O356" i="5"/>
  <c r="Z356" i="5"/>
  <c r="AA356" i="5"/>
  <c r="AB356" i="5"/>
  <c r="AC356" i="5"/>
  <c r="O357" i="5"/>
  <c r="Z357" i="5"/>
  <c r="AA357" i="5"/>
  <c r="AB357" i="5"/>
  <c r="AC357" i="5"/>
  <c r="O358" i="5"/>
  <c r="Z358" i="5"/>
  <c r="AA358" i="5"/>
  <c r="AB358" i="5"/>
  <c r="AC358" i="5"/>
  <c r="O359" i="5"/>
  <c r="Z359" i="5"/>
  <c r="AA359" i="5"/>
  <c r="AB359" i="5"/>
  <c r="AC359" i="5"/>
  <c r="O360" i="5"/>
  <c r="Z360" i="5"/>
  <c r="AA360" i="5"/>
  <c r="AB360" i="5"/>
  <c r="AC360" i="5"/>
  <c r="O361" i="5"/>
  <c r="Z361" i="5"/>
  <c r="AA361" i="5"/>
  <c r="AB361" i="5"/>
  <c r="AC361" i="5"/>
  <c r="O362" i="5"/>
  <c r="Z362" i="5"/>
  <c r="AA362" i="5"/>
  <c r="AB362" i="5"/>
  <c r="AC362" i="5"/>
  <c r="O363" i="5"/>
  <c r="Z363" i="5"/>
  <c r="AA363" i="5"/>
  <c r="AB363" i="5"/>
  <c r="AC363" i="5"/>
  <c r="O364" i="5"/>
  <c r="Z364" i="5"/>
  <c r="AA364" i="5"/>
  <c r="AB364" i="5"/>
  <c r="AC364" i="5"/>
  <c r="O365" i="5"/>
  <c r="Z365" i="5"/>
  <c r="AA365" i="5"/>
  <c r="AB365" i="5"/>
  <c r="AC365" i="5"/>
  <c r="O366" i="5"/>
  <c r="Z366" i="5"/>
  <c r="AA366" i="5"/>
  <c r="AB366" i="5"/>
  <c r="AC366" i="5"/>
  <c r="O367" i="5"/>
  <c r="Z367" i="5"/>
  <c r="AA367" i="5"/>
  <c r="AB367" i="5"/>
  <c r="AC367" i="5"/>
  <c r="O368" i="5"/>
  <c r="Z368" i="5"/>
  <c r="AA368" i="5"/>
  <c r="AB368" i="5"/>
  <c r="AC368" i="5"/>
  <c r="O369" i="5"/>
  <c r="Z369" i="5"/>
  <c r="AA369" i="5"/>
  <c r="AB369" i="5"/>
  <c r="AC369" i="5"/>
  <c r="O370" i="5"/>
  <c r="Z370" i="5"/>
  <c r="AA370" i="5"/>
  <c r="AB370" i="5"/>
  <c r="AC370" i="5"/>
  <c r="O371" i="5"/>
  <c r="Z371" i="5"/>
  <c r="AA371" i="5"/>
  <c r="AB371" i="5"/>
  <c r="AC371" i="5"/>
  <c r="O372" i="5"/>
  <c r="Z372" i="5"/>
  <c r="AA372" i="5"/>
  <c r="AB372" i="5"/>
  <c r="AC372" i="5"/>
  <c r="O373" i="5"/>
  <c r="Z373" i="5"/>
  <c r="AA373" i="5"/>
  <c r="AB373" i="5"/>
  <c r="AC373" i="5"/>
  <c r="O374" i="5"/>
  <c r="Z374" i="5"/>
  <c r="AA374" i="5"/>
  <c r="AB374" i="5"/>
  <c r="AC374" i="5"/>
  <c r="O375" i="5"/>
  <c r="Z375" i="5"/>
  <c r="AA375" i="5"/>
  <c r="AB375" i="5"/>
  <c r="AC375" i="5"/>
  <c r="O376" i="5"/>
  <c r="Z376" i="5"/>
  <c r="AA376" i="5"/>
  <c r="AB376" i="5"/>
  <c r="AC376" i="5"/>
  <c r="O377" i="5"/>
  <c r="Z377" i="5"/>
  <c r="AA377" i="5"/>
  <c r="AB377" i="5"/>
  <c r="AC377" i="5"/>
  <c r="O378" i="5"/>
  <c r="Z378" i="5"/>
  <c r="AA378" i="5"/>
  <c r="AB378" i="5"/>
  <c r="AC378" i="5"/>
  <c r="O379" i="5"/>
  <c r="Z379" i="5"/>
  <c r="AA379" i="5"/>
  <c r="AB379" i="5"/>
  <c r="AC379" i="5"/>
  <c r="O380" i="5"/>
  <c r="Z380" i="5"/>
  <c r="AA380" i="5"/>
  <c r="AB380" i="5"/>
  <c r="AC380" i="5"/>
  <c r="O381" i="5"/>
  <c r="Z381" i="5"/>
  <c r="AA381" i="5"/>
  <c r="AB381" i="5"/>
  <c r="AC381" i="5"/>
  <c r="O382" i="5"/>
  <c r="Z382" i="5"/>
  <c r="AA382" i="5"/>
  <c r="AB382" i="5"/>
  <c r="AC382" i="5"/>
  <c r="O383" i="5"/>
  <c r="Z383" i="5"/>
  <c r="AA383" i="5"/>
  <c r="AB383" i="5"/>
  <c r="AC383" i="5"/>
  <c r="O384" i="5"/>
  <c r="Z384" i="5"/>
  <c r="AA384" i="5"/>
  <c r="AB384" i="5"/>
  <c r="AC384" i="5"/>
  <c r="O385" i="5"/>
  <c r="Z385" i="5"/>
  <c r="AA385" i="5"/>
  <c r="AB385" i="5"/>
  <c r="AC385" i="5"/>
  <c r="O386" i="5"/>
  <c r="Z386" i="5"/>
  <c r="AA386" i="5"/>
  <c r="AB386" i="5"/>
  <c r="AC386" i="5"/>
  <c r="O387" i="5"/>
  <c r="Z387" i="5"/>
  <c r="AA387" i="5"/>
  <c r="AB387" i="5"/>
  <c r="AC387" i="5"/>
  <c r="O388" i="5"/>
  <c r="Z388" i="5"/>
  <c r="AA388" i="5"/>
  <c r="AB388" i="5"/>
  <c r="AC388" i="5"/>
  <c r="O389" i="5"/>
  <c r="Z389" i="5"/>
  <c r="AA389" i="5"/>
  <c r="AB389" i="5"/>
  <c r="AC389" i="5"/>
  <c r="O390" i="5"/>
  <c r="Z390" i="5"/>
  <c r="AA390" i="5"/>
  <c r="AB390" i="5"/>
  <c r="AC390" i="5"/>
  <c r="O391" i="5"/>
  <c r="Z391" i="5"/>
  <c r="AA391" i="5"/>
  <c r="AB391" i="5"/>
  <c r="AC391" i="5"/>
  <c r="O392" i="5"/>
  <c r="Z392" i="5"/>
  <c r="AA392" i="5"/>
  <c r="AB392" i="5"/>
  <c r="AC392" i="5"/>
  <c r="O393" i="5"/>
  <c r="Z393" i="5"/>
  <c r="AA393" i="5"/>
  <c r="AB393" i="5"/>
  <c r="AC393" i="5"/>
  <c r="O394" i="5"/>
  <c r="Z394" i="5"/>
  <c r="AA394" i="5"/>
  <c r="AB394" i="5"/>
  <c r="AC394" i="5"/>
  <c r="O395" i="5"/>
  <c r="Z395" i="5"/>
  <c r="AA395" i="5"/>
  <c r="AB395" i="5"/>
  <c r="AC395" i="5"/>
  <c r="O396" i="5"/>
  <c r="Z396" i="5"/>
  <c r="AA396" i="5"/>
  <c r="AB396" i="5"/>
  <c r="AC396" i="5"/>
  <c r="O397" i="5"/>
  <c r="Z397" i="5"/>
  <c r="AA397" i="5"/>
  <c r="AB397" i="5"/>
  <c r="AC397" i="5"/>
  <c r="O398" i="5"/>
  <c r="Z398" i="5"/>
  <c r="AA398" i="5"/>
  <c r="AB398" i="5"/>
  <c r="AC398" i="5"/>
  <c r="O399" i="5"/>
  <c r="Z399" i="5"/>
  <c r="AA399" i="5"/>
  <c r="AB399" i="5"/>
  <c r="AC399" i="5"/>
  <c r="O400" i="5"/>
  <c r="Z400" i="5"/>
  <c r="AA400" i="5"/>
  <c r="AB400" i="5"/>
  <c r="AC400" i="5"/>
  <c r="O401" i="5"/>
  <c r="Z401" i="5"/>
  <c r="AA401" i="5"/>
  <c r="AB401" i="5"/>
  <c r="AC401" i="5"/>
  <c r="O402" i="5"/>
  <c r="Z402" i="5"/>
  <c r="AA402" i="5"/>
  <c r="AB402" i="5"/>
  <c r="AC402" i="5"/>
  <c r="O403" i="5"/>
  <c r="Z403" i="5"/>
  <c r="AA403" i="5"/>
  <c r="AB403" i="5"/>
  <c r="AC403" i="5"/>
  <c r="O404" i="5"/>
  <c r="Z404" i="5"/>
  <c r="AA404" i="5"/>
  <c r="AB404" i="5"/>
  <c r="AC404" i="5"/>
  <c r="O405" i="5"/>
  <c r="Z405" i="5"/>
  <c r="AA405" i="5"/>
  <c r="AB405" i="5"/>
  <c r="AC405" i="5"/>
  <c r="O406" i="5"/>
  <c r="Z406" i="5"/>
  <c r="AA406" i="5"/>
  <c r="AB406" i="5"/>
  <c r="AC406" i="5"/>
  <c r="O407" i="5"/>
  <c r="Z407" i="5"/>
  <c r="AA407" i="5"/>
  <c r="AB407" i="5"/>
  <c r="AC407" i="5"/>
  <c r="O408" i="5"/>
  <c r="Z408" i="5"/>
  <c r="AA408" i="5"/>
  <c r="AB408" i="5"/>
  <c r="AC408" i="5"/>
  <c r="O409" i="5"/>
  <c r="Z409" i="5"/>
  <c r="AA409" i="5"/>
  <c r="AB409" i="5"/>
  <c r="AC409" i="5"/>
  <c r="O410" i="5"/>
  <c r="Z410" i="5"/>
  <c r="AA410" i="5"/>
  <c r="AB410" i="5"/>
  <c r="AC410" i="5"/>
  <c r="O411" i="5"/>
  <c r="Z411" i="5"/>
  <c r="AA411" i="5"/>
  <c r="AB411" i="5"/>
  <c r="AC411" i="5"/>
  <c r="O412" i="5"/>
  <c r="Z412" i="5"/>
  <c r="AA412" i="5"/>
  <c r="AB412" i="5"/>
  <c r="AC412" i="5"/>
  <c r="O413" i="5"/>
  <c r="Z413" i="5"/>
  <c r="AA413" i="5"/>
  <c r="AB413" i="5"/>
  <c r="AC413" i="5"/>
  <c r="O414" i="5"/>
  <c r="Z414" i="5"/>
  <c r="AA414" i="5"/>
  <c r="AB414" i="5"/>
  <c r="AC414" i="5"/>
  <c r="O415" i="5"/>
  <c r="Z415" i="5"/>
  <c r="AA415" i="5"/>
  <c r="AB415" i="5"/>
  <c r="AC415" i="5"/>
  <c r="O416" i="5"/>
  <c r="Z416" i="5"/>
  <c r="AA416" i="5"/>
  <c r="AB416" i="5"/>
  <c r="AC416" i="5"/>
  <c r="O417" i="5"/>
  <c r="Z417" i="5"/>
  <c r="AA417" i="5"/>
  <c r="AB417" i="5"/>
  <c r="AC417" i="5"/>
  <c r="O418" i="5"/>
  <c r="Z418" i="5"/>
  <c r="AA418" i="5"/>
  <c r="AB418" i="5"/>
  <c r="AC418" i="5"/>
  <c r="O419" i="5"/>
  <c r="Z419" i="5"/>
  <c r="AA419" i="5"/>
  <c r="AB419" i="5"/>
  <c r="AC419" i="5"/>
  <c r="O420" i="5"/>
  <c r="Z420" i="5"/>
  <c r="AA420" i="5"/>
  <c r="AB420" i="5"/>
  <c r="AC420" i="5"/>
  <c r="O421" i="5"/>
  <c r="Z421" i="5"/>
  <c r="AA421" i="5"/>
  <c r="AB421" i="5"/>
  <c r="AC421" i="5"/>
  <c r="O422" i="5"/>
  <c r="Z422" i="5"/>
  <c r="AA422" i="5"/>
  <c r="AB422" i="5"/>
  <c r="AC422" i="5"/>
  <c r="O423" i="5"/>
  <c r="Z423" i="5"/>
  <c r="AA423" i="5"/>
  <c r="AB423" i="5"/>
  <c r="AC423" i="5"/>
  <c r="O424" i="5"/>
  <c r="Z424" i="5"/>
  <c r="AA424" i="5"/>
  <c r="AB424" i="5"/>
  <c r="AC424" i="5"/>
  <c r="O425" i="5"/>
  <c r="Z425" i="5"/>
  <c r="AA425" i="5"/>
  <c r="AB425" i="5"/>
  <c r="AC425" i="5"/>
  <c r="O426" i="5"/>
  <c r="Z426" i="5"/>
  <c r="AA426" i="5"/>
  <c r="AB426" i="5"/>
  <c r="AC426" i="5"/>
  <c r="O427" i="5"/>
  <c r="Z427" i="5"/>
  <c r="AA427" i="5"/>
  <c r="AB427" i="5"/>
  <c r="AC427" i="5"/>
  <c r="O428" i="5"/>
  <c r="Z428" i="5"/>
  <c r="AA428" i="5"/>
  <c r="AB428" i="5"/>
  <c r="AC428" i="5"/>
  <c r="O429" i="5"/>
  <c r="Z429" i="5"/>
  <c r="AA429" i="5"/>
  <c r="AB429" i="5"/>
  <c r="AC429" i="5"/>
  <c r="O430" i="5"/>
  <c r="Z430" i="5"/>
  <c r="AA430" i="5"/>
  <c r="AB430" i="5"/>
  <c r="AC430" i="5"/>
  <c r="O431" i="5"/>
  <c r="Z431" i="5"/>
  <c r="AA431" i="5"/>
  <c r="AB431" i="5"/>
  <c r="AC431" i="5"/>
  <c r="O432" i="5"/>
  <c r="Z432" i="5"/>
  <c r="AA432" i="5"/>
  <c r="AB432" i="5"/>
  <c r="AC432" i="5"/>
  <c r="O433" i="5"/>
  <c r="Z433" i="5"/>
  <c r="AA433" i="5"/>
  <c r="AB433" i="5"/>
  <c r="AC433" i="5"/>
  <c r="O434" i="5"/>
  <c r="Z434" i="5"/>
  <c r="AA434" i="5"/>
  <c r="AB434" i="5"/>
  <c r="AC434" i="5"/>
  <c r="O435" i="5"/>
  <c r="Z435" i="5"/>
  <c r="AA435" i="5"/>
  <c r="AB435" i="5"/>
  <c r="AC435" i="5"/>
  <c r="O436" i="5"/>
  <c r="Z436" i="5"/>
  <c r="AA436" i="5"/>
  <c r="AB436" i="5"/>
  <c r="AC436" i="5"/>
  <c r="O437" i="5"/>
  <c r="Z437" i="5"/>
  <c r="AA437" i="5"/>
  <c r="AB437" i="5"/>
  <c r="AC437" i="5"/>
  <c r="O438" i="5"/>
  <c r="Z438" i="5"/>
  <c r="AA438" i="5"/>
  <c r="AB438" i="5"/>
  <c r="AC438" i="5"/>
  <c r="O439" i="5"/>
  <c r="Z439" i="5"/>
  <c r="AA439" i="5"/>
  <c r="AB439" i="5"/>
  <c r="AC439" i="5"/>
  <c r="O440" i="5"/>
  <c r="Z440" i="5"/>
  <c r="AA440" i="5"/>
  <c r="AB440" i="5"/>
  <c r="AC440" i="5"/>
  <c r="O441" i="5"/>
  <c r="Z441" i="5"/>
  <c r="AA441" i="5"/>
  <c r="AB441" i="5"/>
  <c r="AC441" i="5"/>
  <c r="O442" i="5"/>
  <c r="Z442" i="5"/>
  <c r="AA442" i="5"/>
  <c r="AB442" i="5"/>
  <c r="AC442" i="5"/>
  <c r="O443" i="5"/>
  <c r="Z443" i="5"/>
  <c r="AA443" i="5"/>
  <c r="AB443" i="5"/>
  <c r="AC443" i="5"/>
  <c r="O444" i="5"/>
  <c r="Z444" i="5"/>
  <c r="AA444" i="5"/>
  <c r="AB444" i="5"/>
  <c r="AC444" i="5"/>
  <c r="O445" i="5"/>
  <c r="Z445" i="5"/>
  <c r="AA445" i="5"/>
  <c r="AB445" i="5"/>
  <c r="AC445" i="5"/>
  <c r="O446" i="5"/>
  <c r="Z446" i="5"/>
  <c r="AA446" i="5"/>
  <c r="AB446" i="5"/>
  <c r="AC446" i="5"/>
  <c r="O447" i="5"/>
  <c r="Z447" i="5"/>
  <c r="AA447" i="5"/>
  <c r="AB447" i="5"/>
  <c r="AC447" i="5"/>
  <c r="O448" i="5"/>
  <c r="Z448" i="5"/>
  <c r="AA448" i="5"/>
  <c r="AB448" i="5"/>
  <c r="AC448" i="5"/>
  <c r="O449" i="5"/>
  <c r="Z449" i="5"/>
  <c r="AA449" i="5"/>
  <c r="AB449" i="5"/>
  <c r="AC449" i="5"/>
  <c r="O450" i="5"/>
  <c r="Z450" i="5"/>
  <c r="AA450" i="5"/>
  <c r="AB450" i="5"/>
  <c r="AC450" i="5"/>
  <c r="O451" i="5"/>
  <c r="Z451" i="5"/>
  <c r="AA451" i="5"/>
  <c r="AB451" i="5"/>
  <c r="AC451" i="5"/>
  <c r="O452" i="5"/>
  <c r="Z452" i="5"/>
  <c r="AA452" i="5"/>
  <c r="AB452" i="5"/>
  <c r="AC452" i="5"/>
  <c r="O453" i="5"/>
  <c r="Z453" i="5"/>
  <c r="AA453" i="5"/>
  <c r="AB453" i="5"/>
  <c r="AC453" i="5"/>
  <c r="O454" i="5"/>
  <c r="Z454" i="5"/>
  <c r="AA454" i="5"/>
  <c r="AB454" i="5"/>
  <c r="AC454" i="5"/>
  <c r="O455" i="5"/>
  <c r="Z455" i="5"/>
  <c r="AA455" i="5"/>
  <c r="AB455" i="5"/>
  <c r="AC455" i="5"/>
  <c r="O456" i="5"/>
  <c r="Z456" i="5"/>
  <c r="AA456" i="5"/>
  <c r="AB456" i="5"/>
  <c r="AC456" i="5"/>
  <c r="O457" i="5"/>
  <c r="Z457" i="5"/>
  <c r="AA457" i="5"/>
  <c r="AB457" i="5"/>
  <c r="AC457" i="5"/>
  <c r="O458" i="5"/>
  <c r="Z458" i="5"/>
  <c r="AA458" i="5"/>
  <c r="AB458" i="5"/>
  <c r="AC458" i="5"/>
  <c r="O459" i="5"/>
  <c r="Z459" i="5"/>
  <c r="AA459" i="5"/>
  <c r="AB459" i="5"/>
  <c r="AC459" i="5"/>
  <c r="O460" i="5"/>
  <c r="Z460" i="5"/>
  <c r="AA460" i="5"/>
  <c r="AB460" i="5"/>
  <c r="AC460" i="5"/>
  <c r="O461" i="5"/>
  <c r="Z461" i="5"/>
  <c r="AA461" i="5"/>
  <c r="AB461" i="5"/>
  <c r="AC461" i="5"/>
  <c r="O462" i="5"/>
  <c r="Z462" i="5"/>
  <c r="AA462" i="5"/>
  <c r="AB462" i="5"/>
  <c r="AC462" i="5"/>
  <c r="O463" i="5"/>
  <c r="Z463" i="5"/>
  <c r="AA463" i="5"/>
  <c r="AB463" i="5"/>
  <c r="AC463" i="5"/>
  <c r="O464" i="5"/>
  <c r="Z464" i="5"/>
  <c r="AA464" i="5"/>
  <c r="AB464" i="5"/>
  <c r="AC464" i="5"/>
  <c r="O465" i="5"/>
  <c r="Z465" i="5"/>
  <c r="AA465" i="5"/>
  <c r="AB465" i="5"/>
  <c r="AC465" i="5"/>
  <c r="O466" i="5"/>
  <c r="Z466" i="5"/>
  <c r="AA466" i="5"/>
  <c r="AB466" i="5"/>
  <c r="AC466" i="5"/>
  <c r="O467" i="5"/>
  <c r="Z467" i="5"/>
  <c r="AA467" i="5"/>
  <c r="AB467" i="5"/>
  <c r="AC467" i="5"/>
  <c r="O468" i="5"/>
  <c r="Z468" i="5"/>
  <c r="AA468" i="5"/>
  <c r="AB468" i="5"/>
  <c r="AC468" i="5"/>
  <c r="O469" i="5"/>
  <c r="Z469" i="5"/>
  <c r="AA469" i="5"/>
  <c r="AB469" i="5"/>
  <c r="AC469" i="5"/>
  <c r="O470" i="5"/>
  <c r="Z470" i="5"/>
  <c r="AA470" i="5"/>
  <c r="AB470" i="5"/>
  <c r="AC470" i="5"/>
  <c r="O471" i="5"/>
  <c r="Z471" i="5"/>
  <c r="AA471" i="5"/>
  <c r="AB471" i="5"/>
  <c r="AC471" i="5"/>
  <c r="O472" i="5"/>
  <c r="Z472" i="5"/>
  <c r="AA472" i="5"/>
  <c r="AB472" i="5"/>
  <c r="AC472" i="5"/>
  <c r="O473" i="5"/>
  <c r="Z473" i="5"/>
  <c r="AA473" i="5"/>
  <c r="AB473" i="5"/>
  <c r="AC473" i="5"/>
  <c r="O474" i="5"/>
  <c r="Z474" i="5"/>
  <c r="AA474" i="5"/>
  <c r="AB474" i="5"/>
  <c r="AC474" i="5"/>
  <c r="O475" i="5"/>
  <c r="Z475" i="5"/>
  <c r="AA475" i="5"/>
  <c r="AB475" i="5"/>
  <c r="AC475" i="5"/>
  <c r="O476" i="5"/>
  <c r="Z476" i="5"/>
  <c r="AA476" i="5"/>
  <c r="AB476" i="5"/>
  <c r="AC476" i="5"/>
  <c r="O477" i="5"/>
  <c r="Z477" i="5"/>
  <c r="AA477" i="5"/>
  <c r="AB477" i="5"/>
  <c r="AC477" i="5"/>
  <c r="O478" i="5"/>
  <c r="Z478" i="5"/>
  <c r="AA478" i="5"/>
  <c r="AB478" i="5"/>
  <c r="AC478" i="5"/>
  <c r="O479" i="5"/>
  <c r="Z479" i="5"/>
  <c r="AA479" i="5"/>
  <c r="AB479" i="5"/>
  <c r="AC479" i="5"/>
  <c r="O480" i="5"/>
  <c r="Z480" i="5"/>
  <c r="AA480" i="5"/>
  <c r="AB480" i="5"/>
  <c r="AC480" i="5"/>
  <c r="O481" i="5"/>
  <c r="Z481" i="5"/>
  <c r="AA481" i="5"/>
  <c r="AB481" i="5"/>
  <c r="AC481" i="5"/>
  <c r="O482" i="5"/>
  <c r="Z482" i="5"/>
  <c r="AA482" i="5"/>
  <c r="AB482" i="5"/>
  <c r="AC482" i="5"/>
  <c r="O483" i="5"/>
  <c r="Z483" i="5"/>
  <c r="AA483" i="5"/>
  <c r="AB483" i="5"/>
  <c r="AC483" i="5"/>
  <c r="O484" i="5"/>
  <c r="Z484" i="5"/>
  <c r="AA484" i="5"/>
  <c r="AB484" i="5"/>
  <c r="AC484" i="5"/>
  <c r="O485" i="5"/>
  <c r="Z485" i="5"/>
  <c r="AA485" i="5"/>
  <c r="AB485" i="5"/>
  <c r="AC485" i="5"/>
  <c r="O486" i="5"/>
  <c r="Z486" i="5"/>
  <c r="AA486" i="5"/>
  <c r="AB486" i="5"/>
  <c r="AC486" i="5"/>
  <c r="O487" i="5"/>
  <c r="Z487" i="5"/>
  <c r="AA487" i="5"/>
  <c r="AB487" i="5"/>
  <c r="AC487" i="5"/>
  <c r="O488" i="5"/>
  <c r="Z488" i="5"/>
  <c r="AA488" i="5"/>
  <c r="AB488" i="5"/>
  <c r="AC488" i="5"/>
  <c r="O489" i="5"/>
  <c r="Z489" i="5"/>
  <c r="AA489" i="5"/>
  <c r="AB489" i="5"/>
  <c r="AC489" i="5"/>
  <c r="O490" i="5"/>
  <c r="Z490" i="5"/>
  <c r="AA490" i="5"/>
  <c r="AB490" i="5"/>
  <c r="AC490" i="5"/>
  <c r="O491" i="5"/>
  <c r="Z491" i="5"/>
  <c r="AA491" i="5"/>
  <c r="AB491" i="5"/>
  <c r="AC491" i="5"/>
  <c r="O492" i="5"/>
  <c r="Z492" i="5"/>
  <c r="AA492" i="5"/>
  <c r="AB492" i="5"/>
  <c r="AC492" i="5"/>
  <c r="O493" i="5"/>
  <c r="Z493" i="5"/>
  <c r="AA493" i="5"/>
  <c r="AB493" i="5"/>
  <c r="AC493" i="5"/>
  <c r="O494" i="5"/>
  <c r="Z494" i="5"/>
  <c r="AA494" i="5"/>
  <c r="AB494" i="5"/>
  <c r="AC494" i="5"/>
  <c r="O495" i="5"/>
  <c r="Z495" i="5"/>
  <c r="AA495" i="5"/>
  <c r="AB495" i="5"/>
  <c r="AC495" i="5"/>
  <c r="O496" i="5"/>
  <c r="Z496" i="5"/>
  <c r="AA496" i="5"/>
  <c r="AB496" i="5"/>
  <c r="AC496" i="5"/>
  <c r="O497" i="5"/>
  <c r="Z497" i="5"/>
  <c r="AA497" i="5"/>
  <c r="AB497" i="5"/>
  <c r="AC497" i="5"/>
  <c r="O498" i="5"/>
  <c r="Z498" i="5"/>
  <c r="AA498" i="5"/>
  <c r="AB498" i="5"/>
  <c r="AC498" i="5"/>
  <c r="O499" i="5"/>
  <c r="Z499" i="5"/>
  <c r="AA499" i="5"/>
  <c r="AB499" i="5"/>
  <c r="AC499" i="5"/>
  <c r="O500" i="5"/>
  <c r="Z500" i="5"/>
  <c r="AA500" i="5"/>
  <c r="AB500" i="5"/>
  <c r="AC500" i="5"/>
  <c r="O501" i="5"/>
  <c r="Z501" i="5"/>
  <c r="AA501" i="5"/>
  <c r="AB501" i="5"/>
  <c r="AC501" i="5"/>
  <c r="O502" i="5"/>
  <c r="Z502" i="5"/>
  <c r="AA502" i="5"/>
  <c r="AB502" i="5"/>
  <c r="AC502" i="5"/>
  <c r="O503" i="5"/>
  <c r="Z503" i="5"/>
  <c r="AA503" i="5"/>
  <c r="AB503" i="5"/>
  <c r="AC503" i="5"/>
  <c r="O504" i="5"/>
  <c r="Z504" i="5"/>
  <c r="AA504" i="5"/>
  <c r="AB504" i="5"/>
  <c r="AC504" i="5"/>
  <c r="O505" i="5"/>
  <c r="Z505" i="5"/>
  <c r="AA505" i="5"/>
  <c r="AB505" i="5"/>
  <c r="AC505" i="5"/>
  <c r="O506" i="5"/>
  <c r="Z506" i="5"/>
  <c r="AA506" i="5"/>
  <c r="AB506" i="5"/>
  <c r="AC506" i="5"/>
  <c r="O507" i="5"/>
  <c r="Z507" i="5"/>
  <c r="AA507" i="5"/>
  <c r="AB507" i="5"/>
  <c r="AC507" i="5"/>
  <c r="O508" i="5"/>
  <c r="Z508" i="5"/>
  <c r="AA508" i="5"/>
  <c r="AB508" i="5"/>
  <c r="AC508" i="5"/>
  <c r="O509" i="5"/>
  <c r="Z509" i="5"/>
  <c r="AA509" i="5"/>
  <c r="AB509" i="5"/>
  <c r="AC509" i="5"/>
  <c r="O510" i="5"/>
  <c r="Z510" i="5"/>
  <c r="AA510" i="5"/>
  <c r="AB510" i="5"/>
  <c r="AC510" i="5"/>
  <c r="O511" i="5"/>
  <c r="Z511" i="5"/>
  <c r="AA511" i="5"/>
  <c r="AB511" i="5"/>
  <c r="AC511" i="5"/>
  <c r="O512" i="5"/>
  <c r="Z512" i="5"/>
  <c r="AA512" i="5"/>
  <c r="AB512" i="5"/>
  <c r="AC512" i="5"/>
  <c r="O513" i="5"/>
  <c r="Z513" i="5"/>
  <c r="AA513" i="5"/>
  <c r="AB513" i="5"/>
  <c r="AC513" i="5"/>
  <c r="O514" i="5"/>
  <c r="Z514" i="5"/>
  <c r="AA514" i="5"/>
  <c r="AB514" i="5"/>
  <c r="AC514" i="5"/>
  <c r="O515" i="5"/>
  <c r="Z515" i="5"/>
  <c r="AA515" i="5"/>
  <c r="AB515" i="5"/>
  <c r="AC515" i="5"/>
  <c r="O516" i="5"/>
  <c r="Z516" i="5"/>
  <c r="AA516" i="5"/>
  <c r="AB516" i="5"/>
  <c r="AC516" i="5"/>
  <c r="O517" i="5"/>
  <c r="Z517" i="5"/>
  <c r="AA517" i="5"/>
  <c r="AB517" i="5"/>
  <c r="AC517" i="5"/>
  <c r="O518" i="5"/>
  <c r="Z518" i="5"/>
  <c r="AA518" i="5"/>
  <c r="AB518" i="5"/>
  <c r="AC518" i="5"/>
  <c r="O519" i="5"/>
  <c r="Z519" i="5"/>
  <c r="AA519" i="5"/>
  <c r="AB519" i="5"/>
  <c r="AC519" i="5"/>
  <c r="O520" i="5"/>
  <c r="Z520" i="5"/>
  <c r="AA520" i="5"/>
  <c r="AB520" i="5"/>
  <c r="AC520" i="5"/>
  <c r="O521" i="5"/>
  <c r="Z521" i="5"/>
  <c r="AA521" i="5"/>
  <c r="AB521" i="5"/>
  <c r="AC521" i="5"/>
  <c r="O522" i="5"/>
  <c r="Z522" i="5"/>
  <c r="AA522" i="5"/>
  <c r="AB522" i="5"/>
  <c r="AC522" i="5"/>
  <c r="O10" i="5"/>
  <c r="Z10" i="5"/>
  <c r="AA10" i="5"/>
  <c r="AB10" i="5"/>
  <c r="AC10" i="5"/>
  <c r="V11" i="5"/>
  <c r="W11" i="5"/>
  <c r="X11" i="5"/>
  <c r="Y11" i="5"/>
  <c r="V12" i="5"/>
  <c r="W12" i="5"/>
  <c r="X12" i="5"/>
  <c r="Y12" i="5"/>
  <c r="V13" i="5"/>
  <c r="W13" i="5"/>
  <c r="X13" i="5"/>
  <c r="Y13" i="5"/>
  <c r="V14" i="5"/>
  <c r="W14" i="5"/>
  <c r="X14" i="5"/>
  <c r="Y14" i="5"/>
  <c r="V15" i="5"/>
  <c r="W15" i="5"/>
  <c r="X15" i="5"/>
  <c r="Y15" i="5"/>
  <c r="X16" i="5"/>
  <c r="Y16" i="5"/>
  <c r="V17" i="5"/>
  <c r="W17" i="5"/>
  <c r="X17" i="5"/>
  <c r="Y17" i="5"/>
  <c r="V18" i="5"/>
  <c r="W18" i="5"/>
  <c r="X18" i="5"/>
  <c r="Y18" i="5"/>
  <c r="V19" i="5"/>
  <c r="W19" i="5"/>
  <c r="X19" i="5"/>
  <c r="Y19" i="5"/>
  <c r="V20" i="5"/>
  <c r="W20" i="5"/>
  <c r="X20" i="5"/>
  <c r="Y20" i="5"/>
  <c r="V21" i="5"/>
  <c r="W21" i="5"/>
  <c r="X21" i="5"/>
  <c r="Y21" i="5"/>
  <c r="V22" i="5"/>
  <c r="W22" i="5"/>
  <c r="X22" i="5"/>
  <c r="Y22" i="5"/>
  <c r="V23" i="5"/>
  <c r="W23" i="5"/>
  <c r="X23" i="5"/>
  <c r="Y23" i="5"/>
  <c r="V24" i="5"/>
  <c r="W24" i="5"/>
  <c r="X24" i="5"/>
  <c r="Y24" i="5"/>
  <c r="V25" i="5"/>
  <c r="W25" i="5"/>
  <c r="X25" i="5"/>
  <c r="Y25" i="5"/>
  <c r="V26" i="5"/>
  <c r="W26" i="5"/>
  <c r="X26" i="5"/>
  <c r="Y26" i="5"/>
  <c r="V27" i="5"/>
  <c r="W27" i="5"/>
  <c r="X27" i="5"/>
  <c r="Y27" i="5"/>
  <c r="V28" i="5"/>
  <c r="W28" i="5"/>
  <c r="X28" i="5"/>
  <c r="Y28" i="5"/>
  <c r="V29" i="5"/>
  <c r="W29" i="5"/>
  <c r="X29" i="5"/>
  <c r="Y29" i="5"/>
  <c r="V30" i="5"/>
  <c r="W30" i="5"/>
  <c r="X30" i="5"/>
  <c r="Y30" i="5"/>
  <c r="V31" i="5"/>
  <c r="W31" i="5"/>
  <c r="X31" i="5"/>
  <c r="Y31" i="5"/>
  <c r="V32" i="5"/>
  <c r="W32" i="5"/>
  <c r="X32" i="5"/>
  <c r="Y32" i="5"/>
  <c r="V33" i="5"/>
  <c r="W33" i="5"/>
  <c r="X33" i="5"/>
  <c r="Y33" i="5"/>
  <c r="V34" i="5"/>
  <c r="W34" i="5"/>
  <c r="X34" i="5"/>
  <c r="Y34" i="5"/>
  <c r="V35" i="5"/>
  <c r="W35" i="5"/>
  <c r="X35" i="5"/>
  <c r="Y35" i="5"/>
  <c r="V36" i="5"/>
  <c r="W36" i="5"/>
  <c r="X36" i="5"/>
  <c r="Y36" i="5"/>
  <c r="V37" i="5"/>
  <c r="W37" i="5"/>
  <c r="X37" i="5"/>
  <c r="Y37" i="5"/>
  <c r="V38" i="5"/>
  <c r="W38" i="5"/>
  <c r="X38" i="5"/>
  <c r="Y38" i="5"/>
  <c r="V39" i="5"/>
  <c r="W39" i="5"/>
  <c r="X39" i="5"/>
  <c r="Y39" i="5"/>
  <c r="V40" i="5"/>
  <c r="W40" i="5"/>
  <c r="X40" i="5"/>
  <c r="Y40" i="5"/>
  <c r="V41" i="5"/>
  <c r="W41" i="5"/>
  <c r="X41" i="5"/>
  <c r="Y41" i="5"/>
  <c r="V42" i="5"/>
  <c r="W42" i="5"/>
  <c r="X42" i="5"/>
  <c r="Y42" i="5"/>
  <c r="V43" i="5"/>
  <c r="W43" i="5"/>
  <c r="X43" i="5"/>
  <c r="Y43" i="5"/>
  <c r="V44" i="5"/>
  <c r="W44" i="5"/>
  <c r="X44" i="5"/>
  <c r="Y44" i="5"/>
  <c r="V45" i="5"/>
  <c r="W45" i="5"/>
  <c r="X45" i="5"/>
  <c r="Y45" i="5"/>
  <c r="V46" i="5"/>
  <c r="W46" i="5"/>
  <c r="X46" i="5"/>
  <c r="Y46" i="5"/>
  <c r="V47" i="5"/>
  <c r="W47" i="5"/>
  <c r="X47" i="5"/>
  <c r="Y47" i="5"/>
  <c r="V48" i="5"/>
  <c r="W48" i="5"/>
  <c r="X48" i="5"/>
  <c r="Y48" i="5"/>
  <c r="V49" i="5"/>
  <c r="W49" i="5"/>
  <c r="X49" i="5"/>
  <c r="Y49" i="5"/>
  <c r="V50" i="5"/>
  <c r="W50" i="5"/>
  <c r="X50" i="5"/>
  <c r="Y50" i="5"/>
  <c r="V51" i="5"/>
  <c r="W51" i="5"/>
  <c r="X51" i="5"/>
  <c r="Y51" i="5"/>
  <c r="V52" i="5"/>
  <c r="W52" i="5"/>
  <c r="X52" i="5"/>
  <c r="Y52" i="5"/>
  <c r="V53" i="5"/>
  <c r="W53" i="5"/>
  <c r="X53" i="5"/>
  <c r="Y53" i="5"/>
  <c r="V54" i="5"/>
  <c r="W54" i="5"/>
  <c r="X54" i="5"/>
  <c r="Y54" i="5"/>
  <c r="V55" i="5"/>
  <c r="W55" i="5"/>
  <c r="X55" i="5"/>
  <c r="Y55" i="5"/>
  <c r="V56" i="5"/>
  <c r="W56" i="5"/>
  <c r="X56" i="5"/>
  <c r="Y56" i="5"/>
  <c r="V57" i="5"/>
  <c r="W57" i="5"/>
  <c r="X57" i="5"/>
  <c r="Y57" i="5"/>
  <c r="V58" i="5"/>
  <c r="W58" i="5"/>
  <c r="X58" i="5"/>
  <c r="Y58" i="5"/>
  <c r="V59" i="5"/>
  <c r="W59" i="5"/>
  <c r="X59" i="5"/>
  <c r="Y59" i="5"/>
  <c r="V60" i="5"/>
  <c r="W60" i="5"/>
  <c r="X60" i="5"/>
  <c r="Y60" i="5"/>
  <c r="V61" i="5"/>
  <c r="W61" i="5"/>
  <c r="X61" i="5"/>
  <c r="Y61" i="5"/>
  <c r="V62" i="5"/>
  <c r="W62" i="5"/>
  <c r="X62" i="5"/>
  <c r="Y62" i="5"/>
  <c r="V63" i="5"/>
  <c r="W63" i="5"/>
  <c r="X63" i="5"/>
  <c r="Y63" i="5"/>
  <c r="V64" i="5"/>
  <c r="W64" i="5"/>
  <c r="X64" i="5"/>
  <c r="Y64" i="5"/>
  <c r="V65" i="5"/>
  <c r="W65" i="5"/>
  <c r="X65" i="5"/>
  <c r="Y65" i="5"/>
  <c r="V66" i="5"/>
  <c r="W66" i="5"/>
  <c r="X66" i="5"/>
  <c r="Y66" i="5"/>
  <c r="V67" i="5"/>
  <c r="W67" i="5"/>
  <c r="X67" i="5"/>
  <c r="Y67" i="5"/>
  <c r="V68" i="5"/>
  <c r="W68" i="5"/>
  <c r="X68" i="5"/>
  <c r="Y68" i="5"/>
  <c r="V69" i="5"/>
  <c r="W69" i="5"/>
  <c r="X69" i="5"/>
  <c r="Y69" i="5"/>
  <c r="V70" i="5"/>
  <c r="W70" i="5"/>
  <c r="X70" i="5"/>
  <c r="Y70" i="5"/>
  <c r="V71" i="5"/>
  <c r="W71" i="5"/>
  <c r="X71" i="5"/>
  <c r="Y71" i="5"/>
  <c r="V72" i="5"/>
  <c r="W72" i="5"/>
  <c r="X72" i="5"/>
  <c r="Y72" i="5"/>
  <c r="V73" i="5"/>
  <c r="W73" i="5"/>
  <c r="X73" i="5"/>
  <c r="Y73" i="5"/>
  <c r="V74" i="5"/>
  <c r="W74" i="5"/>
  <c r="X74" i="5"/>
  <c r="Y74" i="5"/>
  <c r="V75" i="5"/>
  <c r="W75" i="5"/>
  <c r="X75" i="5"/>
  <c r="Y75" i="5"/>
  <c r="V76" i="5"/>
  <c r="W76" i="5"/>
  <c r="X76" i="5"/>
  <c r="Y76" i="5"/>
  <c r="V77" i="5"/>
  <c r="W77" i="5"/>
  <c r="X77" i="5"/>
  <c r="Y77" i="5"/>
  <c r="V78" i="5"/>
  <c r="W78" i="5"/>
  <c r="X78" i="5"/>
  <c r="Y78" i="5"/>
  <c r="V79" i="5"/>
  <c r="W79" i="5"/>
  <c r="X79" i="5"/>
  <c r="Y79" i="5"/>
  <c r="V80" i="5"/>
  <c r="W80" i="5"/>
  <c r="X80" i="5"/>
  <c r="Y80" i="5"/>
  <c r="V81" i="5"/>
  <c r="W81" i="5"/>
  <c r="X81" i="5"/>
  <c r="Y81" i="5"/>
  <c r="V82" i="5"/>
  <c r="W82" i="5"/>
  <c r="X82" i="5"/>
  <c r="Y82" i="5"/>
  <c r="V83" i="5"/>
  <c r="W83" i="5"/>
  <c r="X83" i="5"/>
  <c r="Y83" i="5"/>
  <c r="V84" i="5"/>
  <c r="W84" i="5"/>
  <c r="X84" i="5"/>
  <c r="Y84" i="5"/>
  <c r="V85" i="5"/>
  <c r="W85" i="5"/>
  <c r="X85" i="5"/>
  <c r="Y85" i="5"/>
  <c r="V86" i="5"/>
  <c r="W86" i="5"/>
  <c r="X86" i="5"/>
  <c r="Y86" i="5"/>
  <c r="V87" i="5"/>
  <c r="W87" i="5"/>
  <c r="X87" i="5"/>
  <c r="Y87" i="5"/>
  <c r="V88" i="5"/>
  <c r="W88" i="5"/>
  <c r="X88" i="5"/>
  <c r="Y88" i="5"/>
  <c r="V89" i="5"/>
  <c r="W89" i="5"/>
  <c r="X89" i="5"/>
  <c r="Y89" i="5"/>
  <c r="V90" i="5"/>
  <c r="W90" i="5"/>
  <c r="X90" i="5"/>
  <c r="Y90" i="5"/>
  <c r="V91" i="5"/>
  <c r="W91" i="5"/>
  <c r="X91" i="5"/>
  <c r="Y91" i="5"/>
  <c r="V92" i="5"/>
  <c r="W92" i="5"/>
  <c r="X92" i="5"/>
  <c r="Y92" i="5"/>
  <c r="V93" i="5"/>
  <c r="W93" i="5"/>
  <c r="X93" i="5"/>
  <c r="Y93" i="5"/>
  <c r="V94" i="5"/>
  <c r="W94" i="5"/>
  <c r="X94" i="5"/>
  <c r="Y94" i="5"/>
  <c r="V95" i="5"/>
  <c r="W95" i="5"/>
  <c r="X95" i="5"/>
  <c r="Y95" i="5"/>
  <c r="V96" i="5"/>
  <c r="W96" i="5"/>
  <c r="X96" i="5"/>
  <c r="Y96" i="5"/>
  <c r="V97" i="5"/>
  <c r="W97" i="5"/>
  <c r="X97" i="5"/>
  <c r="Y97" i="5"/>
  <c r="V98" i="5"/>
  <c r="W98" i="5"/>
  <c r="X98" i="5"/>
  <c r="Y98" i="5"/>
  <c r="V99" i="5"/>
  <c r="W99" i="5"/>
  <c r="X99" i="5"/>
  <c r="Y99" i="5"/>
  <c r="V100" i="5"/>
  <c r="W100" i="5"/>
  <c r="X100" i="5"/>
  <c r="Y100" i="5"/>
  <c r="V101" i="5"/>
  <c r="W101" i="5"/>
  <c r="X101" i="5"/>
  <c r="Y101" i="5"/>
  <c r="V102" i="5"/>
  <c r="W102" i="5"/>
  <c r="X102" i="5"/>
  <c r="Y102" i="5"/>
  <c r="V103" i="5"/>
  <c r="W103" i="5"/>
  <c r="X103" i="5"/>
  <c r="Y103" i="5"/>
  <c r="V104" i="5"/>
  <c r="W104" i="5"/>
  <c r="X104" i="5"/>
  <c r="Y104" i="5"/>
  <c r="V105" i="5"/>
  <c r="W105" i="5"/>
  <c r="X105" i="5"/>
  <c r="Y105" i="5"/>
  <c r="V106" i="5"/>
  <c r="W106" i="5"/>
  <c r="X106" i="5"/>
  <c r="Y106" i="5"/>
  <c r="V107" i="5"/>
  <c r="W107" i="5"/>
  <c r="X107" i="5"/>
  <c r="Y107" i="5"/>
  <c r="V108" i="5"/>
  <c r="W108" i="5"/>
  <c r="X108" i="5"/>
  <c r="Y108" i="5"/>
  <c r="V109" i="5"/>
  <c r="W109" i="5"/>
  <c r="X109" i="5"/>
  <c r="Y109" i="5"/>
  <c r="V110" i="5"/>
  <c r="W110" i="5"/>
  <c r="X110" i="5"/>
  <c r="Y110" i="5"/>
  <c r="V111" i="5"/>
  <c r="W111" i="5"/>
  <c r="X111" i="5"/>
  <c r="Y111" i="5"/>
  <c r="V112" i="5"/>
  <c r="W112" i="5"/>
  <c r="X112" i="5"/>
  <c r="Y112" i="5"/>
  <c r="V113" i="5"/>
  <c r="W113" i="5"/>
  <c r="X113" i="5"/>
  <c r="Y113" i="5"/>
  <c r="V114" i="5"/>
  <c r="W114" i="5"/>
  <c r="X114" i="5"/>
  <c r="Y114" i="5"/>
  <c r="V115" i="5"/>
  <c r="W115" i="5"/>
  <c r="X115" i="5"/>
  <c r="Y115" i="5"/>
  <c r="V116" i="5"/>
  <c r="W116" i="5"/>
  <c r="X116" i="5"/>
  <c r="Y116" i="5"/>
  <c r="V117" i="5"/>
  <c r="W117" i="5"/>
  <c r="X117" i="5"/>
  <c r="Y117" i="5"/>
  <c r="V118" i="5"/>
  <c r="W118" i="5"/>
  <c r="X118" i="5"/>
  <c r="Y118" i="5"/>
  <c r="V119" i="5"/>
  <c r="W119" i="5"/>
  <c r="X119" i="5"/>
  <c r="Y119" i="5"/>
  <c r="V120" i="5"/>
  <c r="W120" i="5"/>
  <c r="X120" i="5"/>
  <c r="Y120" i="5"/>
  <c r="V121" i="5"/>
  <c r="W121" i="5"/>
  <c r="X121" i="5"/>
  <c r="Y121" i="5"/>
  <c r="V122" i="5"/>
  <c r="W122" i="5"/>
  <c r="X122" i="5"/>
  <c r="Y122" i="5"/>
  <c r="V123" i="5"/>
  <c r="W123" i="5"/>
  <c r="X123" i="5"/>
  <c r="Y123" i="5"/>
  <c r="V124" i="5"/>
  <c r="W124" i="5"/>
  <c r="X124" i="5"/>
  <c r="Y124" i="5"/>
  <c r="V125" i="5"/>
  <c r="W125" i="5"/>
  <c r="X125" i="5"/>
  <c r="Y125" i="5"/>
  <c r="V126" i="5"/>
  <c r="W126" i="5"/>
  <c r="X126" i="5"/>
  <c r="Y126" i="5"/>
  <c r="V127" i="5"/>
  <c r="W127" i="5"/>
  <c r="X127" i="5"/>
  <c r="Y127" i="5"/>
  <c r="V128" i="5"/>
  <c r="W128" i="5"/>
  <c r="X128" i="5"/>
  <c r="Y128" i="5"/>
  <c r="V129" i="5"/>
  <c r="W129" i="5"/>
  <c r="X129" i="5"/>
  <c r="Y129" i="5"/>
  <c r="V130" i="5"/>
  <c r="W130" i="5"/>
  <c r="X130" i="5"/>
  <c r="Y130" i="5"/>
  <c r="V131" i="5"/>
  <c r="W131" i="5"/>
  <c r="X131" i="5"/>
  <c r="Y131" i="5"/>
  <c r="V132" i="5"/>
  <c r="W132" i="5"/>
  <c r="X132" i="5"/>
  <c r="Y132" i="5"/>
  <c r="V133" i="5"/>
  <c r="W133" i="5"/>
  <c r="X133" i="5"/>
  <c r="Y133" i="5"/>
  <c r="V134" i="5"/>
  <c r="W134" i="5"/>
  <c r="X134" i="5"/>
  <c r="Y134" i="5"/>
  <c r="V135" i="5"/>
  <c r="W135" i="5"/>
  <c r="X135" i="5"/>
  <c r="Y135" i="5"/>
  <c r="V136" i="5"/>
  <c r="W136" i="5"/>
  <c r="X136" i="5"/>
  <c r="Y136" i="5"/>
  <c r="V137" i="5"/>
  <c r="W137" i="5"/>
  <c r="X137" i="5"/>
  <c r="Y137" i="5"/>
  <c r="V138" i="5"/>
  <c r="W138" i="5"/>
  <c r="X138" i="5"/>
  <c r="Y138" i="5"/>
  <c r="V139" i="5"/>
  <c r="W139" i="5"/>
  <c r="X139" i="5"/>
  <c r="Y139" i="5"/>
  <c r="V140" i="5"/>
  <c r="W140" i="5"/>
  <c r="X140" i="5"/>
  <c r="Y140" i="5"/>
  <c r="V141" i="5"/>
  <c r="W141" i="5"/>
  <c r="X141" i="5"/>
  <c r="Y141" i="5"/>
  <c r="V142" i="5"/>
  <c r="W142" i="5"/>
  <c r="X142" i="5"/>
  <c r="Y142" i="5"/>
  <c r="V143" i="5"/>
  <c r="W143" i="5"/>
  <c r="X143" i="5"/>
  <c r="Y143" i="5"/>
  <c r="V144" i="5"/>
  <c r="W144" i="5"/>
  <c r="X144" i="5"/>
  <c r="Y144" i="5"/>
  <c r="V145" i="5"/>
  <c r="W145" i="5"/>
  <c r="X145" i="5"/>
  <c r="Y145" i="5"/>
  <c r="V146" i="5"/>
  <c r="W146" i="5"/>
  <c r="X146" i="5"/>
  <c r="Y146" i="5"/>
  <c r="V147" i="5"/>
  <c r="W147" i="5"/>
  <c r="X147" i="5"/>
  <c r="Y147" i="5"/>
  <c r="V148" i="5"/>
  <c r="W148" i="5"/>
  <c r="X148" i="5"/>
  <c r="Y148" i="5"/>
  <c r="V149" i="5"/>
  <c r="W149" i="5"/>
  <c r="X149" i="5"/>
  <c r="Y149" i="5"/>
  <c r="V150" i="5"/>
  <c r="W150" i="5"/>
  <c r="X150" i="5"/>
  <c r="Y150" i="5"/>
  <c r="V151" i="5"/>
  <c r="W151" i="5"/>
  <c r="X151" i="5"/>
  <c r="Y151" i="5"/>
  <c r="V152" i="5"/>
  <c r="W152" i="5"/>
  <c r="X152" i="5"/>
  <c r="Y152" i="5"/>
  <c r="V153" i="5"/>
  <c r="W153" i="5"/>
  <c r="X153" i="5"/>
  <c r="Y153" i="5"/>
  <c r="V154" i="5"/>
  <c r="W154" i="5"/>
  <c r="X154" i="5"/>
  <c r="Y154" i="5"/>
  <c r="V155" i="5"/>
  <c r="W155" i="5"/>
  <c r="X155" i="5"/>
  <c r="Y155" i="5"/>
  <c r="V156" i="5"/>
  <c r="W156" i="5"/>
  <c r="X156" i="5"/>
  <c r="Y156" i="5"/>
  <c r="V157" i="5"/>
  <c r="W157" i="5"/>
  <c r="X157" i="5"/>
  <c r="Y157" i="5"/>
  <c r="V158" i="5"/>
  <c r="W158" i="5"/>
  <c r="X158" i="5"/>
  <c r="Y158" i="5"/>
  <c r="V159" i="5"/>
  <c r="W159" i="5"/>
  <c r="X159" i="5"/>
  <c r="Y159" i="5"/>
  <c r="V160" i="5"/>
  <c r="W160" i="5"/>
  <c r="X160" i="5"/>
  <c r="Y160" i="5"/>
  <c r="V161" i="5"/>
  <c r="W161" i="5"/>
  <c r="X161" i="5"/>
  <c r="Y161" i="5"/>
  <c r="V162" i="5"/>
  <c r="W162" i="5"/>
  <c r="X162" i="5"/>
  <c r="Y162" i="5"/>
  <c r="V163" i="5"/>
  <c r="W163" i="5"/>
  <c r="X163" i="5"/>
  <c r="Y163" i="5"/>
  <c r="V164" i="5"/>
  <c r="W164" i="5"/>
  <c r="X164" i="5"/>
  <c r="Y164" i="5"/>
  <c r="V165" i="5"/>
  <c r="W165" i="5"/>
  <c r="X165" i="5"/>
  <c r="Y165" i="5"/>
  <c r="V166" i="5"/>
  <c r="W166" i="5"/>
  <c r="X166" i="5"/>
  <c r="Y166" i="5"/>
  <c r="V167" i="5"/>
  <c r="W167" i="5"/>
  <c r="X167" i="5"/>
  <c r="Y167" i="5"/>
  <c r="V168" i="5"/>
  <c r="W168" i="5"/>
  <c r="X168" i="5"/>
  <c r="Y168" i="5"/>
  <c r="V169" i="5"/>
  <c r="W169" i="5"/>
  <c r="X169" i="5"/>
  <c r="Y169" i="5"/>
  <c r="V170" i="5"/>
  <c r="W170" i="5"/>
  <c r="X170" i="5"/>
  <c r="Y170" i="5"/>
  <c r="V171" i="5"/>
  <c r="W171" i="5"/>
  <c r="X171" i="5"/>
  <c r="Y171" i="5"/>
  <c r="V172" i="5"/>
  <c r="W172" i="5"/>
  <c r="X172" i="5"/>
  <c r="Y172" i="5"/>
  <c r="V173" i="5"/>
  <c r="W173" i="5"/>
  <c r="X173" i="5"/>
  <c r="Y173" i="5"/>
  <c r="V174" i="5"/>
  <c r="W174" i="5"/>
  <c r="X174" i="5"/>
  <c r="Y174" i="5"/>
  <c r="V175" i="5"/>
  <c r="W175" i="5"/>
  <c r="X175" i="5"/>
  <c r="Y175" i="5"/>
  <c r="V176" i="5"/>
  <c r="W176" i="5"/>
  <c r="X176" i="5"/>
  <c r="Y176" i="5"/>
  <c r="V177" i="5"/>
  <c r="W177" i="5"/>
  <c r="X177" i="5"/>
  <c r="Y177" i="5"/>
  <c r="V178" i="5"/>
  <c r="W178" i="5"/>
  <c r="X178" i="5"/>
  <c r="Y178" i="5"/>
  <c r="V179" i="5"/>
  <c r="W179" i="5"/>
  <c r="X179" i="5"/>
  <c r="Y179" i="5"/>
  <c r="V180" i="5"/>
  <c r="W180" i="5"/>
  <c r="X180" i="5"/>
  <c r="Y180" i="5"/>
  <c r="V181" i="5"/>
  <c r="W181" i="5"/>
  <c r="X181" i="5"/>
  <c r="Y181" i="5"/>
  <c r="V182" i="5"/>
  <c r="W182" i="5"/>
  <c r="X182" i="5"/>
  <c r="Y182" i="5"/>
  <c r="V183" i="5"/>
  <c r="W183" i="5"/>
  <c r="X183" i="5"/>
  <c r="Y183" i="5"/>
  <c r="V184" i="5"/>
  <c r="W184" i="5"/>
  <c r="X184" i="5"/>
  <c r="Y184" i="5"/>
  <c r="V185" i="5"/>
  <c r="W185" i="5"/>
  <c r="X185" i="5"/>
  <c r="Y185" i="5"/>
  <c r="V186" i="5"/>
  <c r="W186" i="5"/>
  <c r="X186" i="5"/>
  <c r="Y186" i="5"/>
  <c r="V187" i="5"/>
  <c r="W187" i="5"/>
  <c r="X187" i="5"/>
  <c r="Y187" i="5"/>
  <c r="V188" i="5"/>
  <c r="W188" i="5"/>
  <c r="X188" i="5"/>
  <c r="Y188" i="5"/>
  <c r="V189" i="5"/>
  <c r="W189" i="5"/>
  <c r="X189" i="5"/>
  <c r="Y189" i="5"/>
  <c r="V190" i="5"/>
  <c r="W190" i="5"/>
  <c r="X190" i="5"/>
  <c r="Y190" i="5"/>
  <c r="V191" i="5"/>
  <c r="W191" i="5"/>
  <c r="X191" i="5"/>
  <c r="Y191" i="5"/>
  <c r="V192" i="5"/>
  <c r="W192" i="5"/>
  <c r="X192" i="5"/>
  <c r="Y192" i="5"/>
  <c r="V193" i="5"/>
  <c r="W193" i="5"/>
  <c r="X193" i="5"/>
  <c r="Y193" i="5"/>
  <c r="V194" i="5"/>
  <c r="W194" i="5"/>
  <c r="X194" i="5"/>
  <c r="Y194" i="5"/>
  <c r="V195" i="5"/>
  <c r="W195" i="5"/>
  <c r="X195" i="5"/>
  <c r="Y195" i="5"/>
  <c r="V196" i="5"/>
  <c r="W196" i="5"/>
  <c r="X196" i="5"/>
  <c r="Y196" i="5"/>
  <c r="V197" i="5"/>
  <c r="W197" i="5"/>
  <c r="X197" i="5"/>
  <c r="Y197" i="5"/>
  <c r="V198" i="5"/>
  <c r="W198" i="5"/>
  <c r="X198" i="5"/>
  <c r="Y198" i="5"/>
  <c r="V199" i="5"/>
  <c r="W199" i="5"/>
  <c r="X199" i="5"/>
  <c r="Y199" i="5"/>
  <c r="V200" i="5"/>
  <c r="W200" i="5"/>
  <c r="X200" i="5"/>
  <c r="Y200" i="5"/>
  <c r="V201" i="5"/>
  <c r="W201" i="5"/>
  <c r="X201" i="5"/>
  <c r="Y201" i="5"/>
  <c r="V202" i="5"/>
  <c r="W202" i="5"/>
  <c r="X202" i="5"/>
  <c r="Y202" i="5"/>
  <c r="V203" i="5"/>
  <c r="W203" i="5"/>
  <c r="X203" i="5"/>
  <c r="Y203" i="5"/>
  <c r="V204" i="5"/>
  <c r="W204" i="5"/>
  <c r="X204" i="5"/>
  <c r="Y204" i="5"/>
  <c r="V205" i="5"/>
  <c r="W205" i="5"/>
  <c r="X205" i="5"/>
  <c r="Y205" i="5"/>
  <c r="V206" i="5"/>
  <c r="W206" i="5"/>
  <c r="X206" i="5"/>
  <c r="Y206" i="5"/>
  <c r="V207" i="5"/>
  <c r="W207" i="5"/>
  <c r="X207" i="5"/>
  <c r="Y207" i="5"/>
  <c r="V208" i="5"/>
  <c r="W208" i="5"/>
  <c r="X208" i="5"/>
  <c r="Y208" i="5"/>
  <c r="V209" i="5"/>
  <c r="W209" i="5"/>
  <c r="X209" i="5"/>
  <c r="Y209" i="5"/>
  <c r="V210" i="5"/>
  <c r="W210" i="5"/>
  <c r="X210" i="5"/>
  <c r="Y210" i="5"/>
  <c r="V211" i="5"/>
  <c r="W211" i="5"/>
  <c r="X211" i="5"/>
  <c r="Y211" i="5"/>
  <c r="V212" i="5"/>
  <c r="W212" i="5"/>
  <c r="X212" i="5"/>
  <c r="Y212" i="5"/>
  <c r="V213" i="5"/>
  <c r="W213" i="5"/>
  <c r="X213" i="5"/>
  <c r="Y213" i="5"/>
  <c r="V214" i="5"/>
  <c r="W214" i="5"/>
  <c r="X214" i="5"/>
  <c r="Y214" i="5"/>
  <c r="V215" i="5"/>
  <c r="W215" i="5"/>
  <c r="X215" i="5"/>
  <c r="Y215" i="5"/>
  <c r="V216" i="5"/>
  <c r="W216" i="5"/>
  <c r="X216" i="5"/>
  <c r="Y216" i="5"/>
  <c r="V217" i="5"/>
  <c r="W217" i="5"/>
  <c r="X217" i="5"/>
  <c r="Y217" i="5"/>
  <c r="V218" i="5"/>
  <c r="W218" i="5"/>
  <c r="X218" i="5"/>
  <c r="Y218" i="5"/>
  <c r="V219" i="5"/>
  <c r="W219" i="5"/>
  <c r="X219" i="5"/>
  <c r="Y219" i="5"/>
  <c r="V220" i="5"/>
  <c r="W220" i="5"/>
  <c r="X220" i="5"/>
  <c r="Y220" i="5"/>
  <c r="V221" i="5"/>
  <c r="W221" i="5"/>
  <c r="X221" i="5"/>
  <c r="Y221" i="5"/>
  <c r="V222" i="5"/>
  <c r="W222" i="5"/>
  <c r="X222" i="5"/>
  <c r="Y222" i="5"/>
  <c r="V223" i="5"/>
  <c r="W223" i="5"/>
  <c r="X223" i="5"/>
  <c r="Y223" i="5"/>
  <c r="V224" i="5"/>
  <c r="W224" i="5"/>
  <c r="X224" i="5"/>
  <c r="Y224" i="5"/>
  <c r="V225" i="5"/>
  <c r="W225" i="5"/>
  <c r="X225" i="5"/>
  <c r="Y225" i="5"/>
  <c r="V226" i="5"/>
  <c r="W226" i="5"/>
  <c r="X226" i="5"/>
  <c r="Y226" i="5"/>
  <c r="V227" i="5"/>
  <c r="W227" i="5"/>
  <c r="X227" i="5"/>
  <c r="Y227" i="5"/>
  <c r="V228" i="5"/>
  <c r="W228" i="5"/>
  <c r="X228" i="5"/>
  <c r="Y228" i="5"/>
  <c r="V229" i="5"/>
  <c r="W229" i="5"/>
  <c r="X229" i="5"/>
  <c r="Y229" i="5"/>
  <c r="V230" i="5"/>
  <c r="W230" i="5"/>
  <c r="X230" i="5"/>
  <c r="Y230" i="5"/>
  <c r="V231" i="5"/>
  <c r="W231" i="5"/>
  <c r="X231" i="5"/>
  <c r="Y231" i="5"/>
  <c r="V232" i="5"/>
  <c r="W232" i="5"/>
  <c r="X232" i="5"/>
  <c r="Y232" i="5"/>
  <c r="V233" i="5"/>
  <c r="W233" i="5"/>
  <c r="X233" i="5"/>
  <c r="Y233" i="5"/>
  <c r="V234" i="5"/>
  <c r="W234" i="5"/>
  <c r="X234" i="5"/>
  <c r="Y234" i="5"/>
  <c r="V235" i="5"/>
  <c r="W235" i="5"/>
  <c r="X235" i="5"/>
  <c r="Y235" i="5"/>
  <c r="V236" i="5"/>
  <c r="W236" i="5"/>
  <c r="X236" i="5"/>
  <c r="Y236" i="5"/>
  <c r="V237" i="5"/>
  <c r="W237" i="5"/>
  <c r="X237" i="5"/>
  <c r="Y237" i="5"/>
  <c r="V238" i="5"/>
  <c r="W238" i="5"/>
  <c r="X238" i="5"/>
  <c r="Y238" i="5"/>
  <c r="V239" i="5"/>
  <c r="W239" i="5"/>
  <c r="X239" i="5"/>
  <c r="Y239" i="5"/>
  <c r="V240" i="5"/>
  <c r="W240" i="5"/>
  <c r="X240" i="5"/>
  <c r="Y240" i="5"/>
  <c r="V241" i="5"/>
  <c r="W241" i="5"/>
  <c r="X241" i="5"/>
  <c r="Y241" i="5"/>
  <c r="V242" i="5"/>
  <c r="W242" i="5"/>
  <c r="X242" i="5"/>
  <c r="Y242" i="5"/>
  <c r="V243" i="5"/>
  <c r="W243" i="5"/>
  <c r="X243" i="5"/>
  <c r="Y243" i="5"/>
  <c r="V244" i="5"/>
  <c r="W244" i="5"/>
  <c r="X244" i="5"/>
  <c r="Y244" i="5"/>
  <c r="V245" i="5"/>
  <c r="W245" i="5"/>
  <c r="X245" i="5"/>
  <c r="Y245" i="5"/>
  <c r="V246" i="5"/>
  <c r="W246" i="5"/>
  <c r="X246" i="5"/>
  <c r="Y246" i="5"/>
  <c r="V247" i="5"/>
  <c r="W247" i="5"/>
  <c r="X247" i="5"/>
  <c r="Y247" i="5"/>
  <c r="V248" i="5"/>
  <c r="W248" i="5"/>
  <c r="X248" i="5"/>
  <c r="Y248" i="5"/>
  <c r="V249" i="5"/>
  <c r="W249" i="5"/>
  <c r="X249" i="5"/>
  <c r="Y249" i="5"/>
  <c r="V250" i="5"/>
  <c r="W250" i="5"/>
  <c r="X250" i="5"/>
  <c r="Y250" i="5"/>
  <c r="V251" i="5"/>
  <c r="W251" i="5"/>
  <c r="X251" i="5"/>
  <c r="Y251" i="5"/>
  <c r="V252" i="5"/>
  <c r="W252" i="5"/>
  <c r="X252" i="5"/>
  <c r="Y252" i="5"/>
  <c r="V253" i="5"/>
  <c r="W253" i="5"/>
  <c r="X253" i="5"/>
  <c r="Y253" i="5"/>
  <c r="V254" i="5"/>
  <c r="W254" i="5"/>
  <c r="X254" i="5"/>
  <c r="Y254" i="5"/>
  <c r="V255" i="5"/>
  <c r="W255" i="5"/>
  <c r="X255" i="5"/>
  <c r="Y255" i="5"/>
  <c r="V256" i="5"/>
  <c r="W256" i="5"/>
  <c r="X256" i="5"/>
  <c r="Y256" i="5"/>
  <c r="V257" i="5"/>
  <c r="W257" i="5"/>
  <c r="X257" i="5"/>
  <c r="Y257" i="5"/>
  <c r="V258" i="5"/>
  <c r="W258" i="5"/>
  <c r="X258" i="5"/>
  <c r="Y258" i="5"/>
  <c r="V259" i="5"/>
  <c r="W259" i="5"/>
  <c r="X259" i="5"/>
  <c r="Y259" i="5"/>
  <c r="V260" i="5"/>
  <c r="W260" i="5"/>
  <c r="X260" i="5"/>
  <c r="Y260" i="5"/>
  <c r="V261" i="5"/>
  <c r="W261" i="5"/>
  <c r="X261" i="5"/>
  <c r="Y261" i="5"/>
  <c r="V262" i="5"/>
  <c r="W262" i="5"/>
  <c r="X262" i="5"/>
  <c r="Y262" i="5"/>
  <c r="V263" i="5"/>
  <c r="W263" i="5"/>
  <c r="X263" i="5"/>
  <c r="Y263" i="5"/>
  <c r="V264" i="5"/>
  <c r="W264" i="5"/>
  <c r="X264" i="5"/>
  <c r="Y264" i="5"/>
  <c r="V265" i="5"/>
  <c r="W265" i="5"/>
  <c r="X265" i="5"/>
  <c r="Y265" i="5"/>
  <c r="V266" i="5"/>
  <c r="W266" i="5"/>
  <c r="X266" i="5"/>
  <c r="Y266" i="5"/>
  <c r="V267" i="5"/>
  <c r="W267" i="5"/>
  <c r="X267" i="5"/>
  <c r="Y267" i="5"/>
  <c r="V268" i="5"/>
  <c r="W268" i="5"/>
  <c r="X268" i="5"/>
  <c r="Y268" i="5"/>
  <c r="V269" i="5"/>
  <c r="W269" i="5"/>
  <c r="X269" i="5"/>
  <c r="Y269" i="5"/>
  <c r="V270" i="5"/>
  <c r="W270" i="5"/>
  <c r="X270" i="5"/>
  <c r="Y270" i="5"/>
  <c r="V271" i="5"/>
  <c r="W271" i="5"/>
  <c r="X271" i="5"/>
  <c r="Y271" i="5"/>
  <c r="V272" i="5"/>
  <c r="W272" i="5"/>
  <c r="X272" i="5"/>
  <c r="Y272" i="5"/>
  <c r="V273" i="5"/>
  <c r="W273" i="5"/>
  <c r="X273" i="5"/>
  <c r="Y273" i="5"/>
  <c r="V274" i="5"/>
  <c r="W274" i="5"/>
  <c r="X274" i="5"/>
  <c r="Y274" i="5"/>
  <c r="V275" i="5"/>
  <c r="W275" i="5"/>
  <c r="X275" i="5"/>
  <c r="Y275" i="5"/>
  <c r="V276" i="5"/>
  <c r="W276" i="5"/>
  <c r="X276" i="5"/>
  <c r="Y276" i="5"/>
  <c r="V277" i="5"/>
  <c r="W277" i="5"/>
  <c r="X277" i="5"/>
  <c r="Y277" i="5"/>
  <c r="V278" i="5"/>
  <c r="W278" i="5"/>
  <c r="X278" i="5"/>
  <c r="Y278" i="5"/>
  <c r="V279" i="5"/>
  <c r="W279" i="5"/>
  <c r="X279" i="5"/>
  <c r="Y279" i="5"/>
  <c r="V280" i="5"/>
  <c r="W280" i="5"/>
  <c r="X280" i="5"/>
  <c r="Y280" i="5"/>
  <c r="V281" i="5"/>
  <c r="W281" i="5"/>
  <c r="X281" i="5"/>
  <c r="Y281" i="5"/>
  <c r="V282" i="5"/>
  <c r="W282" i="5"/>
  <c r="X282" i="5"/>
  <c r="Y282" i="5"/>
  <c r="V283" i="5"/>
  <c r="W283" i="5"/>
  <c r="X283" i="5"/>
  <c r="Y283" i="5"/>
  <c r="V284" i="5"/>
  <c r="W284" i="5"/>
  <c r="X284" i="5"/>
  <c r="Y284" i="5"/>
  <c r="V285" i="5"/>
  <c r="W285" i="5"/>
  <c r="X285" i="5"/>
  <c r="Y285" i="5"/>
  <c r="V286" i="5"/>
  <c r="W286" i="5"/>
  <c r="X286" i="5"/>
  <c r="Y286" i="5"/>
  <c r="V287" i="5"/>
  <c r="W287" i="5"/>
  <c r="X287" i="5"/>
  <c r="Y287" i="5"/>
  <c r="V288" i="5"/>
  <c r="W288" i="5"/>
  <c r="X288" i="5"/>
  <c r="Y288" i="5"/>
  <c r="V289" i="5"/>
  <c r="W289" i="5"/>
  <c r="X289" i="5"/>
  <c r="Y289" i="5"/>
  <c r="V290" i="5"/>
  <c r="W290" i="5"/>
  <c r="X290" i="5"/>
  <c r="Y290" i="5"/>
  <c r="V291" i="5"/>
  <c r="W291" i="5"/>
  <c r="X291" i="5"/>
  <c r="Y291" i="5"/>
  <c r="V292" i="5"/>
  <c r="W292" i="5"/>
  <c r="X292" i="5"/>
  <c r="Y292" i="5"/>
  <c r="V293" i="5"/>
  <c r="W293" i="5"/>
  <c r="X293" i="5"/>
  <c r="Y293" i="5"/>
  <c r="V294" i="5"/>
  <c r="W294" i="5"/>
  <c r="X294" i="5"/>
  <c r="Y294" i="5"/>
  <c r="V295" i="5"/>
  <c r="W295" i="5"/>
  <c r="X295" i="5"/>
  <c r="Y295" i="5"/>
  <c r="V296" i="5"/>
  <c r="W296" i="5"/>
  <c r="X296" i="5"/>
  <c r="Y296" i="5"/>
  <c r="V297" i="5"/>
  <c r="W297" i="5"/>
  <c r="X297" i="5"/>
  <c r="Y297" i="5"/>
  <c r="V298" i="5"/>
  <c r="W298" i="5"/>
  <c r="X298" i="5"/>
  <c r="Y298" i="5"/>
  <c r="V299" i="5"/>
  <c r="W299" i="5"/>
  <c r="X299" i="5"/>
  <c r="Y299" i="5"/>
  <c r="V300" i="5"/>
  <c r="W300" i="5"/>
  <c r="X300" i="5"/>
  <c r="Y300" i="5"/>
  <c r="V301" i="5"/>
  <c r="W301" i="5"/>
  <c r="X301" i="5"/>
  <c r="Y301" i="5"/>
  <c r="V302" i="5"/>
  <c r="W302" i="5"/>
  <c r="X302" i="5"/>
  <c r="Y302" i="5"/>
  <c r="V303" i="5"/>
  <c r="W303" i="5"/>
  <c r="X303" i="5"/>
  <c r="Y303" i="5"/>
  <c r="V304" i="5"/>
  <c r="W304" i="5"/>
  <c r="X304" i="5"/>
  <c r="Y304" i="5"/>
  <c r="V305" i="5"/>
  <c r="W305" i="5"/>
  <c r="X305" i="5"/>
  <c r="Y305" i="5"/>
  <c r="V306" i="5"/>
  <c r="W306" i="5"/>
  <c r="X306" i="5"/>
  <c r="Y306" i="5"/>
  <c r="V307" i="5"/>
  <c r="W307" i="5"/>
  <c r="X307" i="5"/>
  <c r="Y307" i="5"/>
  <c r="V308" i="5"/>
  <c r="W308" i="5"/>
  <c r="X308" i="5"/>
  <c r="Y308" i="5"/>
  <c r="V309" i="5"/>
  <c r="W309" i="5"/>
  <c r="X309" i="5"/>
  <c r="Y309" i="5"/>
  <c r="V310" i="5"/>
  <c r="W310" i="5"/>
  <c r="X310" i="5"/>
  <c r="Y310" i="5"/>
  <c r="V311" i="5"/>
  <c r="W311" i="5"/>
  <c r="X311" i="5"/>
  <c r="Y311" i="5"/>
  <c r="V312" i="5"/>
  <c r="W312" i="5"/>
  <c r="X312" i="5"/>
  <c r="Y312" i="5"/>
  <c r="V313" i="5"/>
  <c r="W313" i="5"/>
  <c r="X313" i="5"/>
  <c r="Y313" i="5"/>
  <c r="V314" i="5"/>
  <c r="W314" i="5"/>
  <c r="X314" i="5"/>
  <c r="Y314" i="5"/>
  <c r="V315" i="5"/>
  <c r="W315" i="5"/>
  <c r="X315" i="5"/>
  <c r="Y315" i="5"/>
  <c r="V316" i="5"/>
  <c r="W316" i="5"/>
  <c r="X316" i="5"/>
  <c r="Y316" i="5"/>
  <c r="V317" i="5"/>
  <c r="W317" i="5"/>
  <c r="X317" i="5"/>
  <c r="Y317" i="5"/>
  <c r="V318" i="5"/>
  <c r="W318" i="5"/>
  <c r="X318" i="5"/>
  <c r="Y318" i="5"/>
  <c r="V319" i="5"/>
  <c r="W319" i="5"/>
  <c r="X319" i="5"/>
  <c r="Y319" i="5"/>
  <c r="V320" i="5"/>
  <c r="W320" i="5"/>
  <c r="X320" i="5"/>
  <c r="Y320" i="5"/>
  <c r="V321" i="5"/>
  <c r="W321" i="5"/>
  <c r="X321" i="5"/>
  <c r="Y321" i="5"/>
  <c r="V322" i="5"/>
  <c r="W322" i="5"/>
  <c r="X322" i="5"/>
  <c r="Y322" i="5"/>
  <c r="V323" i="5"/>
  <c r="W323" i="5"/>
  <c r="X323" i="5"/>
  <c r="Y323" i="5"/>
  <c r="V324" i="5"/>
  <c r="W324" i="5"/>
  <c r="X324" i="5"/>
  <c r="Y324" i="5"/>
  <c r="V325" i="5"/>
  <c r="W325" i="5"/>
  <c r="X325" i="5"/>
  <c r="Y325" i="5"/>
  <c r="V326" i="5"/>
  <c r="W326" i="5"/>
  <c r="X326" i="5"/>
  <c r="Y326" i="5"/>
  <c r="V327" i="5"/>
  <c r="W327" i="5"/>
  <c r="X327" i="5"/>
  <c r="Y327" i="5"/>
  <c r="V328" i="5"/>
  <c r="W328" i="5"/>
  <c r="X328" i="5"/>
  <c r="Y328" i="5"/>
  <c r="V329" i="5"/>
  <c r="W329" i="5"/>
  <c r="X329" i="5"/>
  <c r="Y329" i="5"/>
  <c r="V330" i="5"/>
  <c r="W330" i="5"/>
  <c r="X330" i="5"/>
  <c r="Y330" i="5"/>
  <c r="V331" i="5"/>
  <c r="W331" i="5"/>
  <c r="X331" i="5"/>
  <c r="Y331" i="5"/>
  <c r="V332" i="5"/>
  <c r="W332" i="5"/>
  <c r="X332" i="5"/>
  <c r="Y332" i="5"/>
  <c r="V333" i="5"/>
  <c r="W333" i="5"/>
  <c r="X333" i="5"/>
  <c r="Y333" i="5"/>
  <c r="V334" i="5"/>
  <c r="W334" i="5"/>
  <c r="X334" i="5"/>
  <c r="Y334" i="5"/>
  <c r="V335" i="5"/>
  <c r="W335" i="5"/>
  <c r="X335" i="5"/>
  <c r="Y335" i="5"/>
  <c r="V336" i="5"/>
  <c r="W336" i="5"/>
  <c r="X336" i="5"/>
  <c r="Y336" i="5"/>
  <c r="V337" i="5"/>
  <c r="W337" i="5"/>
  <c r="X337" i="5"/>
  <c r="Y337" i="5"/>
  <c r="V338" i="5"/>
  <c r="W338" i="5"/>
  <c r="X338" i="5"/>
  <c r="Y338" i="5"/>
  <c r="V339" i="5"/>
  <c r="W339" i="5"/>
  <c r="X339" i="5"/>
  <c r="Y339" i="5"/>
  <c r="V340" i="5"/>
  <c r="W340" i="5"/>
  <c r="X340" i="5"/>
  <c r="Y340" i="5"/>
  <c r="V341" i="5"/>
  <c r="W341" i="5"/>
  <c r="X341" i="5"/>
  <c r="Y341" i="5"/>
  <c r="V342" i="5"/>
  <c r="W342" i="5"/>
  <c r="X342" i="5"/>
  <c r="Y342" i="5"/>
  <c r="V343" i="5"/>
  <c r="W343" i="5"/>
  <c r="X343" i="5"/>
  <c r="Y343" i="5"/>
  <c r="V344" i="5"/>
  <c r="W344" i="5"/>
  <c r="X344" i="5"/>
  <c r="Y344" i="5"/>
  <c r="V345" i="5"/>
  <c r="W345" i="5"/>
  <c r="X345" i="5"/>
  <c r="Y345" i="5"/>
  <c r="V346" i="5"/>
  <c r="W346" i="5"/>
  <c r="X346" i="5"/>
  <c r="Y346" i="5"/>
  <c r="V347" i="5"/>
  <c r="W347" i="5"/>
  <c r="X347" i="5"/>
  <c r="Y347" i="5"/>
  <c r="V348" i="5"/>
  <c r="W348" i="5"/>
  <c r="X348" i="5"/>
  <c r="Y348" i="5"/>
  <c r="V349" i="5"/>
  <c r="W349" i="5"/>
  <c r="X349" i="5"/>
  <c r="Y349" i="5"/>
  <c r="V350" i="5"/>
  <c r="W350" i="5"/>
  <c r="X350" i="5"/>
  <c r="Y350" i="5"/>
  <c r="V351" i="5"/>
  <c r="W351" i="5"/>
  <c r="X351" i="5"/>
  <c r="Y351" i="5"/>
  <c r="V352" i="5"/>
  <c r="W352" i="5"/>
  <c r="X352" i="5"/>
  <c r="Y352" i="5"/>
  <c r="V353" i="5"/>
  <c r="W353" i="5"/>
  <c r="X353" i="5"/>
  <c r="Y353" i="5"/>
  <c r="V354" i="5"/>
  <c r="W354" i="5"/>
  <c r="X354" i="5"/>
  <c r="Y354" i="5"/>
  <c r="V355" i="5"/>
  <c r="W355" i="5"/>
  <c r="X355" i="5"/>
  <c r="Y355" i="5"/>
  <c r="V356" i="5"/>
  <c r="W356" i="5"/>
  <c r="X356" i="5"/>
  <c r="Y356" i="5"/>
  <c r="V357" i="5"/>
  <c r="W357" i="5"/>
  <c r="X357" i="5"/>
  <c r="Y357" i="5"/>
  <c r="V358" i="5"/>
  <c r="W358" i="5"/>
  <c r="X358" i="5"/>
  <c r="Y358" i="5"/>
  <c r="V359" i="5"/>
  <c r="W359" i="5"/>
  <c r="X359" i="5"/>
  <c r="Y359" i="5"/>
  <c r="V360" i="5"/>
  <c r="W360" i="5"/>
  <c r="X360" i="5"/>
  <c r="Y360" i="5"/>
  <c r="V361" i="5"/>
  <c r="W361" i="5"/>
  <c r="X361" i="5"/>
  <c r="Y361" i="5"/>
  <c r="V362" i="5"/>
  <c r="W362" i="5"/>
  <c r="X362" i="5"/>
  <c r="Y362" i="5"/>
  <c r="V363" i="5"/>
  <c r="W363" i="5"/>
  <c r="X363" i="5"/>
  <c r="Y363" i="5"/>
  <c r="V364" i="5"/>
  <c r="W364" i="5"/>
  <c r="X364" i="5"/>
  <c r="Y364" i="5"/>
  <c r="V365" i="5"/>
  <c r="W365" i="5"/>
  <c r="X365" i="5"/>
  <c r="Y365" i="5"/>
  <c r="V366" i="5"/>
  <c r="W366" i="5"/>
  <c r="X366" i="5"/>
  <c r="Y366" i="5"/>
  <c r="V367" i="5"/>
  <c r="W367" i="5"/>
  <c r="X367" i="5"/>
  <c r="Y367" i="5"/>
  <c r="V368" i="5"/>
  <c r="W368" i="5"/>
  <c r="X368" i="5"/>
  <c r="Y368" i="5"/>
  <c r="V369" i="5"/>
  <c r="W369" i="5"/>
  <c r="X369" i="5"/>
  <c r="Y369" i="5"/>
  <c r="V370" i="5"/>
  <c r="W370" i="5"/>
  <c r="X370" i="5"/>
  <c r="Y370" i="5"/>
  <c r="V371" i="5"/>
  <c r="W371" i="5"/>
  <c r="X371" i="5"/>
  <c r="Y371" i="5"/>
  <c r="V372" i="5"/>
  <c r="W372" i="5"/>
  <c r="X372" i="5"/>
  <c r="Y372" i="5"/>
  <c r="V373" i="5"/>
  <c r="W373" i="5"/>
  <c r="X373" i="5"/>
  <c r="Y373" i="5"/>
  <c r="V374" i="5"/>
  <c r="W374" i="5"/>
  <c r="X374" i="5"/>
  <c r="Y374" i="5"/>
  <c r="V375" i="5"/>
  <c r="W375" i="5"/>
  <c r="X375" i="5"/>
  <c r="Y375" i="5"/>
  <c r="V376" i="5"/>
  <c r="W376" i="5"/>
  <c r="X376" i="5"/>
  <c r="Y376" i="5"/>
  <c r="V377" i="5"/>
  <c r="W377" i="5"/>
  <c r="X377" i="5"/>
  <c r="Y377" i="5"/>
  <c r="V378" i="5"/>
  <c r="W378" i="5"/>
  <c r="X378" i="5"/>
  <c r="Y378" i="5"/>
  <c r="V379" i="5"/>
  <c r="W379" i="5"/>
  <c r="X379" i="5"/>
  <c r="Y379" i="5"/>
  <c r="V380" i="5"/>
  <c r="W380" i="5"/>
  <c r="X380" i="5"/>
  <c r="Y380" i="5"/>
  <c r="V381" i="5"/>
  <c r="W381" i="5"/>
  <c r="X381" i="5"/>
  <c r="Y381" i="5"/>
  <c r="V382" i="5"/>
  <c r="W382" i="5"/>
  <c r="X382" i="5"/>
  <c r="Y382" i="5"/>
  <c r="V383" i="5"/>
  <c r="W383" i="5"/>
  <c r="X383" i="5"/>
  <c r="Y383" i="5"/>
  <c r="V384" i="5"/>
  <c r="W384" i="5"/>
  <c r="X384" i="5"/>
  <c r="Y384" i="5"/>
  <c r="V385" i="5"/>
  <c r="W385" i="5"/>
  <c r="X385" i="5"/>
  <c r="Y385" i="5"/>
  <c r="V386" i="5"/>
  <c r="W386" i="5"/>
  <c r="X386" i="5"/>
  <c r="Y386" i="5"/>
  <c r="V387" i="5"/>
  <c r="W387" i="5"/>
  <c r="X387" i="5"/>
  <c r="Y387" i="5"/>
  <c r="V388" i="5"/>
  <c r="W388" i="5"/>
  <c r="X388" i="5"/>
  <c r="Y388" i="5"/>
  <c r="V389" i="5"/>
  <c r="W389" i="5"/>
  <c r="X389" i="5"/>
  <c r="Y389" i="5"/>
  <c r="V390" i="5"/>
  <c r="W390" i="5"/>
  <c r="X390" i="5"/>
  <c r="Y390" i="5"/>
  <c r="V391" i="5"/>
  <c r="W391" i="5"/>
  <c r="X391" i="5"/>
  <c r="Y391" i="5"/>
  <c r="V392" i="5"/>
  <c r="W392" i="5"/>
  <c r="X392" i="5"/>
  <c r="Y392" i="5"/>
  <c r="V393" i="5"/>
  <c r="W393" i="5"/>
  <c r="X393" i="5"/>
  <c r="Y393" i="5"/>
  <c r="V394" i="5"/>
  <c r="W394" i="5"/>
  <c r="X394" i="5"/>
  <c r="Y394" i="5"/>
  <c r="V395" i="5"/>
  <c r="W395" i="5"/>
  <c r="X395" i="5"/>
  <c r="Y395" i="5"/>
  <c r="V396" i="5"/>
  <c r="W396" i="5"/>
  <c r="X396" i="5"/>
  <c r="Y396" i="5"/>
  <c r="V397" i="5"/>
  <c r="W397" i="5"/>
  <c r="X397" i="5"/>
  <c r="Y397" i="5"/>
  <c r="V398" i="5"/>
  <c r="W398" i="5"/>
  <c r="X398" i="5"/>
  <c r="Y398" i="5"/>
  <c r="V399" i="5"/>
  <c r="W399" i="5"/>
  <c r="X399" i="5"/>
  <c r="Y399" i="5"/>
  <c r="V400" i="5"/>
  <c r="W400" i="5"/>
  <c r="X400" i="5"/>
  <c r="Y400" i="5"/>
  <c r="V401" i="5"/>
  <c r="W401" i="5"/>
  <c r="X401" i="5"/>
  <c r="Y401" i="5"/>
  <c r="V402" i="5"/>
  <c r="W402" i="5"/>
  <c r="X402" i="5"/>
  <c r="Y402" i="5"/>
  <c r="V403" i="5"/>
  <c r="W403" i="5"/>
  <c r="X403" i="5"/>
  <c r="Y403" i="5"/>
  <c r="V404" i="5"/>
  <c r="W404" i="5"/>
  <c r="X404" i="5"/>
  <c r="Y404" i="5"/>
  <c r="V405" i="5"/>
  <c r="W405" i="5"/>
  <c r="X405" i="5"/>
  <c r="Y405" i="5"/>
  <c r="V406" i="5"/>
  <c r="W406" i="5"/>
  <c r="X406" i="5"/>
  <c r="Y406" i="5"/>
  <c r="V407" i="5"/>
  <c r="W407" i="5"/>
  <c r="X407" i="5"/>
  <c r="Y407" i="5"/>
  <c r="V408" i="5"/>
  <c r="W408" i="5"/>
  <c r="X408" i="5"/>
  <c r="Y408" i="5"/>
  <c r="V409" i="5"/>
  <c r="W409" i="5"/>
  <c r="X409" i="5"/>
  <c r="Y409" i="5"/>
  <c r="V410" i="5"/>
  <c r="W410" i="5"/>
  <c r="X410" i="5"/>
  <c r="Y410" i="5"/>
  <c r="V411" i="5"/>
  <c r="W411" i="5"/>
  <c r="X411" i="5"/>
  <c r="Y411" i="5"/>
  <c r="V412" i="5"/>
  <c r="W412" i="5"/>
  <c r="X412" i="5"/>
  <c r="Y412" i="5"/>
  <c r="V413" i="5"/>
  <c r="W413" i="5"/>
  <c r="X413" i="5"/>
  <c r="Y413" i="5"/>
  <c r="V414" i="5"/>
  <c r="W414" i="5"/>
  <c r="X414" i="5"/>
  <c r="Y414" i="5"/>
  <c r="V415" i="5"/>
  <c r="W415" i="5"/>
  <c r="X415" i="5"/>
  <c r="Y415" i="5"/>
  <c r="V416" i="5"/>
  <c r="W416" i="5"/>
  <c r="X416" i="5"/>
  <c r="Y416" i="5"/>
  <c r="V417" i="5"/>
  <c r="W417" i="5"/>
  <c r="X417" i="5"/>
  <c r="Y417" i="5"/>
  <c r="V418" i="5"/>
  <c r="W418" i="5"/>
  <c r="X418" i="5"/>
  <c r="Y418" i="5"/>
  <c r="V419" i="5"/>
  <c r="W419" i="5"/>
  <c r="X419" i="5"/>
  <c r="Y419" i="5"/>
  <c r="V420" i="5"/>
  <c r="W420" i="5"/>
  <c r="X420" i="5"/>
  <c r="Y420" i="5"/>
  <c r="V421" i="5"/>
  <c r="W421" i="5"/>
  <c r="X421" i="5"/>
  <c r="Y421" i="5"/>
  <c r="V422" i="5"/>
  <c r="W422" i="5"/>
  <c r="X422" i="5"/>
  <c r="Y422" i="5"/>
  <c r="V423" i="5"/>
  <c r="W423" i="5"/>
  <c r="X423" i="5"/>
  <c r="Y423" i="5"/>
  <c r="V424" i="5"/>
  <c r="W424" i="5"/>
  <c r="X424" i="5"/>
  <c r="Y424" i="5"/>
  <c r="V425" i="5"/>
  <c r="W425" i="5"/>
  <c r="X425" i="5"/>
  <c r="Y425" i="5"/>
  <c r="V426" i="5"/>
  <c r="W426" i="5"/>
  <c r="X426" i="5"/>
  <c r="Y426" i="5"/>
  <c r="V427" i="5"/>
  <c r="W427" i="5"/>
  <c r="X427" i="5"/>
  <c r="Y427" i="5"/>
  <c r="V428" i="5"/>
  <c r="W428" i="5"/>
  <c r="X428" i="5"/>
  <c r="Y428" i="5"/>
  <c r="V429" i="5"/>
  <c r="W429" i="5"/>
  <c r="X429" i="5"/>
  <c r="Y429" i="5"/>
  <c r="V430" i="5"/>
  <c r="W430" i="5"/>
  <c r="X430" i="5"/>
  <c r="Y430" i="5"/>
  <c r="V431" i="5"/>
  <c r="W431" i="5"/>
  <c r="X431" i="5"/>
  <c r="Y431" i="5"/>
  <c r="V432" i="5"/>
  <c r="W432" i="5"/>
  <c r="X432" i="5"/>
  <c r="Y432" i="5"/>
  <c r="V433" i="5"/>
  <c r="W433" i="5"/>
  <c r="X433" i="5"/>
  <c r="Y433" i="5"/>
  <c r="V434" i="5"/>
  <c r="W434" i="5"/>
  <c r="X434" i="5"/>
  <c r="Y434" i="5"/>
  <c r="V435" i="5"/>
  <c r="W435" i="5"/>
  <c r="X435" i="5"/>
  <c r="Y435" i="5"/>
  <c r="V436" i="5"/>
  <c r="W436" i="5"/>
  <c r="X436" i="5"/>
  <c r="Y436" i="5"/>
  <c r="V437" i="5"/>
  <c r="W437" i="5"/>
  <c r="X437" i="5"/>
  <c r="Y437" i="5"/>
  <c r="V438" i="5"/>
  <c r="W438" i="5"/>
  <c r="X438" i="5"/>
  <c r="Y438" i="5"/>
  <c r="V439" i="5"/>
  <c r="W439" i="5"/>
  <c r="X439" i="5"/>
  <c r="Y439" i="5"/>
  <c r="V440" i="5"/>
  <c r="W440" i="5"/>
  <c r="X440" i="5"/>
  <c r="Y440" i="5"/>
  <c r="V441" i="5"/>
  <c r="W441" i="5"/>
  <c r="X441" i="5"/>
  <c r="Y441" i="5"/>
  <c r="V442" i="5"/>
  <c r="W442" i="5"/>
  <c r="X442" i="5"/>
  <c r="Y442" i="5"/>
  <c r="V443" i="5"/>
  <c r="W443" i="5"/>
  <c r="X443" i="5"/>
  <c r="Y443" i="5"/>
  <c r="V444" i="5"/>
  <c r="W444" i="5"/>
  <c r="X444" i="5"/>
  <c r="Y444" i="5"/>
  <c r="V445" i="5"/>
  <c r="W445" i="5"/>
  <c r="X445" i="5"/>
  <c r="Y445" i="5"/>
  <c r="V446" i="5"/>
  <c r="W446" i="5"/>
  <c r="X446" i="5"/>
  <c r="Y446" i="5"/>
  <c r="V447" i="5"/>
  <c r="W447" i="5"/>
  <c r="X447" i="5"/>
  <c r="Y447" i="5"/>
  <c r="V448" i="5"/>
  <c r="W448" i="5"/>
  <c r="X448" i="5"/>
  <c r="Y448" i="5"/>
  <c r="V449" i="5"/>
  <c r="W449" i="5"/>
  <c r="X449" i="5"/>
  <c r="Y449" i="5"/>
  <c r="V450" i="5"/>
  <c r="W450" i="5"/>
  <c r="X450" i="5"/>
  <c r="Y450" i="5"/>
  <c r="V451" i="5"/>
  <c r="W451" i="5"/>
  <c r="X451" i="5"/>
  <c r="Y451" i="5"/>
  <c r="V452" i="5"/>
  <c r="W452" i="5"/>
  <c r="X452" i="5"/>
  <c r="Y452" i="5"/>
  <c r="V453" i="5"/>
  <c r="W453" i="5"/>
  <c r="X453" i="5"/>
  <c r="Y453" i="5"/>
  <c r="V454" i="5"/>
  <c r="W454" i="5"/>
  <c r="X454" i="5"/>
  <c r="Y454" i="5"/>
  <c r="V455" i="5"/>
  <c r="W455" i="5"/>
  <c r="X455" i="5"/>
  <c r="Y455" i="5"/>
  <c r="V456" i="5"/>
  <c r="W456" i="5"/>
  <c r="X456" i="5"/>
  <c r="Y456" i="5"/>
  <c r="V457" i="5"/>
  <c r="W457" i="5"/>
  <c r="X457" i="5"/>
  <c r="Y457" i="5"/>
  <c r="V458" i="5"/>
  <c r="W458" i="5"/>
  <c r="X458" i="5"/>
  <c r="Y458" i="5"/>
  <c r="V459" i="5"/>
  <c r="W459" i="5"/>
  <c r="X459" i="5"/>
  <c r="Y459" i="5"/>
  <c r="V460" i="5"/>
  <c r="W460" i="5"/>
  <c r="X460" i="5"/>
  <c r="Y460" i="5"/>
  <c r="V461" i="5"/>
  <c r="W461" i="5"/>
  <c r="X461" i="5"/>
  <c r="Y461" i="5"/>
  <c r="V462" i="5"/>
  <c r="W462" i="5"/>
  <c r="X462" i="5"/>
  <c r="Y462" i="5"/>
  <c r="V463" i="5"/>
  <c r="W463" i="5"/>
  <c r="X463" i="5"/>
  <c r="Y463" i="5"/>
  <c r="V464" i="5"/>
  <c r="W464" i="5"/>
  <c r="X464" i="5"/>
  <c r="Y464" i="5"/>
  <c r="V465" i="5"/>
  <c r="W465" i="5"/>
  <c r="X465" i="5"/>
  <c r="Y465" i="5"/>
  <c r="V466" i="5"/>
  <c r="W466" i="5"/>
  <c r="X466" i="5"/>
  <c r="Y466" i="5"/>
  <c r="V467" i="5"/>
  <c r="W467" i="5"/>
  <c r="X467" i="5"/>
  <c r="Y467" i="5"/>
  <c r="V468" i="5"/>
  <c r="W468" i="5"/>
  <c r="X468" i="5"/>
  <c r="Y468" i="5"/>
  <c r="V469" i="5"/>
  <c r="W469" i="5"/>
  <c r="X469" i="5"/>
  <c r="Y469" i="5"/>
  <c r="V470" i="5"/>
  <c r="W470" i="5"/>
  <c r="X470" i="5"/>
  <c r="Y470" i="5"/>
  <c r="V471" i="5"/>
  <c r="W471" i="5"/>
  <c r="X471" i="5"/>
  <c r="Y471" i="5"/>
  <c r="V472" i="5"/>
  <c r="W472" i="5"/>
  <c r="X472" i="5"/>
  <c r="Y472" i="5"/>
  <c r="V473" i="5"/>
  <c r="W473" i="5"/>
  <c r="X473" i="5"/>
  <c r="Y473" i="5"/>
  <c r="V474" i="5"/>
  <c r="W474" i="5"/>
  <c r="X474" i="5"/>
  <c r="Y474" i="5"/>
  <c r="V475" i="5"/>
  <c r="W475" i="5"/>
  <c r="X475" i="5"/>
  <c r="Y475" i="5"/>
  <c r="V476" i="5"/>
  <c r="W476" i="5"/>
  <c r="X476" i="5"/>
  <c r="Y476" i="5"/>
  <c r="V477" i="5"/>
  <c r="W477" i="5"/>
  <c r="X477" i="5"/>
  <c r="Y477" i="5"/>
  <c r="V478" i="5"/>
  <c r="W478" i="5"/>
  <c r="X478" i="5"/>
  <c r="Y478" i="5"/>
  <c r="V479" i="5"/>
  <c r="W479" i="5"/>
  <c r="X479" i="5"/>
  <c r="Y479" i="5"/>
  <c r="V480" i="5"/>
  <c r="W480" i="5"/>
  <c r="X480" i="5"/>
  <c r="Y480" i="5"/>
  <c r="V481" i="5"/>
  <c r="W481" i="5"/>
  <c r="X481" i="5"/>
  <c r="Y481" i="5"/>
  <c r="V482" i="5"/>
  <c r="W482" i="5"/>
  <c r="X482" i="5"/>
  <c r="Y482" i="5"/>
  <c r="V483" i="5"/>
  <c r="W483" i="5"/>
  <c r="X483" i="5"/>
  <c r="Y483" i="5"/>
  <c r="V484" i="5"/>
  <c r="W484" i="5"/>
  <c r="X484" i="5"/>
  <c r="Y484" i="5"/>
  <c r="V485" i="5"/>
  <c r="W485" i="5"/>
  <c r="X485" i="5"/>
  <c r="Y485" i="5"/>
  <c r="V486" i="5"/>
  <c r="W486" i="5"/>
  <c r="X486" i="5"/>
  <c r="Y486" i="5"/>
  <c r="V487" i="5"/>
  <c r="W487" i="5"/>
  <c r="X487" i="5"/>
  <c r="Y487" i="5"/>
  <c r="V488" i="5"/>
  <c r="W488" i="5"/>
  <c r="X488" i="5"/>
  <c r="Y488" i="5"/>
  <c r="V489" i="5"/>
  <c r="W489" i="5"/>
  <c r="X489" i="5"/>
  <c r="Y489" i="5"/>
  <c r="V490" i="5"/>
  <c r="W490" i="5"/>
  <c r="X490" i="5"/>
  <c r="Y490" i="5"/>
  <c r="V491" i="5"/>
  <c r="W491" i="5"/>
  <c r="X491" i="5"/>
  <c r="Y491" i="5"/>
  <c r="V492" i="5"/>
  <c r="W492" i="5"/>
  <c r="X492" i="5"/>
  <c r="Y492" i="5"/>
  <c r="V493" i="5"/>
  <c r="W493" i="5"/>
  <c r="X493" i="5"/>
  <c r="Y493" i="5"/>
  <c r="V494" i="5"/>
  <c r="W494" i="5"/>
  <c r="X494" i="5"/>
  <c r="Y494" i="5"/>
  <c r="V495" i="5"/>
  <c r="W495" i="5"/>
  <c r="X495" i="5"/>
  <c r="Y495" i="5"/>
  <c r="V496" i="5"/>
  <c r="W496" i="5"/>
  <c r="X496" i="5"/>
  <c r="Y496" i="5"/>
  <c r="V497" i="5"/>
  <c r="W497" i="5"/>
  <c r="X497" i="5"/>
  <c r="Y497" i="5"/>
  <c r="V498" i="5"/>
  <c r="W498" i="5"/>
  <c r="X498" i="5"/>
  <c r="Y498" i="5"/>
  <c r="V499" i="5"/>
  <c r="W499" i="5"/>
  <c r="X499" i="5"/>
  <c r="Y499" i="5"/>
  <c r="V500" i="5"/>
  <c r="W500" i="5"/>
  <c r="X500" i="5"/>
  <c r="Y500" i="5"/>
  <c r="V501" i="5"/>
  <c r="W501" i="5"/>
  <c r="X501" i="5"/>
  <c r="Y501" i="5"/>
  <c r="V502" i="5"/>
  <c r="W502" i="5"/>
  <c r="X502" i="5"/>
  <c r="Y502" i="5"/>
  <c r="V503" i="5"/>
  <c r="W503" i="5"/>
  <c r="X503" i="5"/>
  <c r="Y503" i="5"/>
  <c r="V504" i="5"/>
  <c r="W504" i="5"/>
  <c r="X504" i="5"/>
  <c r="Y504" i="5"/>
  <c r="V505" i="5"/>
  <c r="W505" i="5"/>
  <c r="X505" i="5"/>
  <c r="Y505" i="5"/>
  <c r="V506" i="5"/>
  <c r="W506" i="5"/>
  <c r="X506" i="5"/>
  <c r="Y506" i="5"/>
  <c r="V507" i="5"/>
  <c r="W507" i="5"/>
  <c r="X507" i="5"/>
  <c r="Y507" i="5"/>
  <c r="V508" i="5"/>
  <c r="W508" i="5"/>
  <c r="X508" i="5"/>
  <c r="Y508" i="5"/>
  <c r="V509" i="5"/>
  <c r="W509" i="5"/>
  <c r="X509" i="5"/>
  <c r="Y509" i="5"/>
  <c r="V510" i="5"/>
  <c r="W510" i="5"/>
  <c r="X510" i="5"/>
  <c r="Y510" i="5"/>
  <c r="V511" i="5"/>
  <c r="W511" i="5"/>
  <c r="X511" i="5"/>
  <c r="Y511" i="5"/>
  <c r="V512" i="5"/>
  <c r="W512" i="5"/>
  <c r="X512" i="5"/>
  <c r="Y512" i="5"/>
  <c r="V513" i="5"/>
  <c r="W513" i="5"/>
  <c r="X513" i="5"/>
  <c r="Y513" i="5"/>
  <c r="V514" i="5"/>
  <c r="W514" i="5"/>
  <c r="X514" i="5"/>
  <c r="Y514" i="5"/>
  <c r="V515" i="5"/>
  <c r="W515" i="5"/>
  <c r="X515" i="5"/>
  <c r="Y515" i="5"/>
  <c r="V516" i="5"/>
  <c r="W516" i="5"/>
  <c r="X516" i="5"/>
  <c r="Y516" i="5"/>
  <c r="V517" i="5"/>
  <c r="W517" i="5"/>
  <c r="X517" i="5"/>
  <c r="Y517" i="5"/>
  <c r="V518" i="5"/>
  <c r="W518" i="5"/>
  <c r="X518" i="5"/>
  <c r="Y518" i="5"/>
  <c r="V519" i="5"/>
  <c r="W519" i="5"/>
  <c r="X519" i="5"/>
  <c r="Y519" i="5"/>
  <c r="V520" i="5"/>
  <c r="W520" i="5"/>
  <c r="X520" i="5"/>
  <c r="Y520" i="5"/>
  <c r="V521" i="5"/>
  <c r="W521" i="5"/>
  <c r="X521" i="5"/>
  <c r="Y521" i="5"/>
  <c r="V522" i="5"/>
  <c r="W522" i="5"/>
  <c r="X522" i="5"/>
  <c r="Y522" i="5"/>
  <c r="V10" i="5"/>
  <c r="W10" i="5"/>
  <c r="X10" i="5"/>
  <c r="Y10" i="5"/>
  <c r="G10" i="5"/>
  <c r="Q10" i="5"/>
  <c r="H10" i="5"/>
  <c r="B10" i="7"/>
  <c r="Q11" i="5"/>
  <c r="H11" i="5"/>
  <c r="Q12" i="5"/>
  <c r="H12" i="5"/>
  <c r="Q13" i="5"/>
  <c r="H13" i="5"/>
  <c r="Q14" i="5"/>
  <c r="H14" i="5"/>
  <c r="Q16" i="5"/>
  <c r="Q18" i="5"/>
  <c r="H18" i="5"/>
  <c r="N19" i="5"/>
  <c r="P19" i="5"/>
  <c r="Q19" i="5"/>
  <c r="H19" i="5"/>
  <c r="Q21" i="5"/>
  <c r="H21" i="5"/>
  <c r="Q22" i="5"/>
  <c r="H22" i="5"/>
  <c r="Q23" i="5"/>
  <c r="H23" i="5"/>
  <c r="Q24" i="5"/>
  <c r="H24" i="5"/>
  <c r="N25" i="5"/>
  <c r="P25" i="5"/>
  <c r="Q25" i="5"/>
  <c r="H25" i="5"/>
  <c r="Q27" i="5"/>
  <c r="H27" i="5"/>
  <c r="Q28" i="5"/>
  <c r="H28" i="5"/>
  <c r="Q29" i="5"/>
  <c r="H29" i="5"/>
  <c r="N30" i="5"/>
  <c r="P30" i="5"/>
  <c r="Q30" i="5"/>
  <c r="H30" i="5"/>
  <c r="Q31" i="5"/>
  <c r="H31" i="5"/>
  <c r="Q32" i="5"/>
  <c r="H32" i="5"/>
  <c r="Q33" i="5"/>
  <c r="H33" i="5"/>
  <c r="N34" i="5"/>
  <c r="P34" i="5"/>
  <c r="Q34" i="5"/>
  <c r="H34" i="5"/>
  <c r="N35" i="5"/>
  <c r="P35" i="5"/>
  <c r="Q35" i="5"/>
  <c r="H35" i="5"/>
  <c r="N36" i="5"/>
  <c r="P36" i="5"/>
  <c r="Q36" i="5"/>
  <c r="H36" i="5"/>
  <c r="N38" i="5"/>
  <c r="Q38" i="5"/>
  <c r="H38" i="5"/>
  <c r="Q40" i="5"/>
  <c r="H40" i="5"/>
  <c r="Q41" i="5"/>
  <c r="H41" i="5"/>
  <c r="O11" i="1"/>
  <c r="P11" i="1"/>
  <c r="Q11" i="1"/>
  <c r="R11" i="1"/>
  <c r="S11" i="1"/>
  <c r="N11" i="1"/>
  <c r="AB11" i="1"/>
  <c r="AC11" i="1"/>
  <c r="AD11" i="1"/>
  <c r="AA11" i="1"/>
  <c r="AE11" i="1"/>
  <c r="AF11" i="1"/>
  <c r="J11" i="1"/>
  <c r="O12" i="1"/>
  <c r="P12" i="1"/>
  <c r="Q12" i="1"/>
  <c r="R12" i="1"/>
  <c r="S12" i="1"/>
  <c r="N12" i="1"/>
  <c r="AB12" i="1"/>
  <c r="AC12" i="1"/>
  <c r="AD12" i="1"/>
  <c r="AA12" i="1"/>
  <c r="AE12" i="1"/>
  <c r="AF12" i="1"/>
  <c r="J12" i="1"/>
  <c r="O13" i="1"/>
  <c r="P13" i="1"/>
  <c r="Q13" i="1"/>
  <c r="R13" i="1"/>
  <c r="S13" i="1"/>
  <c r="N13" i="1"/>
  <c r="AB13" i="1"/>
  <c r="AC13" i="1"/>
  <c r="AD13" i="1"/>
  <c r="AA13" i="1"/>
  <c r="AE13" i="1"/>
  <c r="AF13" i="1"/>
  <c r="C13" i="1"/>
  <c r="J13" i="1"/>
  <c r="O14" i="1"/>
  <c r="P14" i="1"/>
  <c r="Q14" i="1"/>
  <c r="R14" i="1"/>
  <c r="S14" i="1"/>
  <c r="N14" i="1"/>
  <c r="AB14" i="1"/>
  <c r="AC14" i="1"/>
  <c r="AD14" i="1"/>
  <c r="AA14" i="1"/>
  <c r="AE14" i="1"/>
  <c r="AF14" i="1"/>
  <c r="C14" i="1"/>
  <c r="J14" i="1"/>
  <c r="O15" i="1"/>
  <c r="P15" i="1"/>
  <c r="Q15" i="1"/>
  <c r="R15" i="1"/>
  <c r="S15" i="1"/>
  <c r="N15" i="1"/>
  <c r="AB15" i="1"/>
  <c r="AC15" i="1"/>
  <c r="AD15" i="1"/>
  <c r="AA15" i="1"/>
  <c r="AE15" i="1"/>
  <c r="AF15" i="1"/>
  <c r="T15" i="1"/>
  <c r="Y13" i="1"/>
  <c r="U15" i="1"/>
  <c r="V15" i="1"/>
  <c r="W15" i="1"/>
  <c r="X15" i="1"/>
  <c r="C15" i="1"/>
  <c r="J15" i="1"/>
  <c r="O16" i="1"/>
  <c r="P16" i="1"/>
  <c r="Q16" i="1"/>
  <c r="R16" i="1"/>
  <c r="S16" i="1"/>
  <c r="N16" i="1"/>
  <c r="C16" i="1"/>
  <c r="AB16" i="1"/>
  <c r="AC16" i="1"/>
  <c r="AD16" i="1"/>
  <c r="AA16" i="1"/>
  <c r="AE16" i="1"/>
  <c r="AF16" i="1"/>
  <c r="J16" i="1"/>
  <c r="O17" i="1"/>
  <c r="P17" i="1"/>
  <c r="Q17" i="1"/>
  <c r="R17" i="1"/>
  <c r="S17" i="1"/>
  <c r="N17" i="1"/>
  <c r="AB17" i="1"/>
  <c r="AC17" i="1"/>
  <c r="C17" i="1"/>
  <c r="Z17" i="1"/>
  <c r="AD17" i="1"/>
  <c r="AA17" i="1"/>
  <c r="AE17" i="1"/>
  <c r="AF17" i="1"/>
  <c r="J17" i="1"/>
  <c r="O18" i="1"/>
  <c r="P18" i="1"/>
  <c r="Q18" i="1"/>
  <c r="R18" i="1"/>
  <c r="S18" i="1"/>
  <c r="N18" i="1"/>
  <c r="AB18" i="1"/>
  <c r="AC18" i="1"/>
  <c r="C18" i="1"/>
  <c r="Z18" i="1"/>
  <c r="AD18" i="1"/>
  <c r="AA18" i="1"/>
  <c r="AE18" i="1"/>
  <c r="AF18" i="1"/>
  <c r="J18" i="1"/>
  <c r="O19" i="1"/>
  <c r="P19" i="1"/>
  <c r="Q19" i="1"/>
  <c r="R19" i="1"/>
  <c r="S19" i="1"/>
  <c r="N19" i="1"/>
  <c r="AB19" i="1"/>
  <c r="AC19" i="1"/>
  <c r="C19" i="1"/>
  <c r="Z19" i="1"/>
  <c r="AD19" i="1"/>
  <c r="AA19" i="1"/>
  <c r="AE19" i="1"/>
  <c r="AF19" i="1"/>
  <c r="T19" i="1"/>
  <c r="U19" i="1"/>
  <c r="V19" i="1"/>
  <c r="W19" i="1"/>
  <c r="X19" i="1"/>
  <c r="J19" i="1"/>
  <c r="O20" i="1"/>
  <c r="P20" i="1"/>
  <c r="Q20" i="1"/>
  <c r="R20" i="1"/>
  <c r="S20" i="1"/>
  <c r="N20" i="1"/>
  <c r="AB20" i="1"/>
  <c r="AC20" i="1"/>
  <c r="C20" i="1"/>
  <c r="Z20" i="1"/>
  <c r="AD20" i="1"/>
  <c r="AA20" i="1"/>
  <c r="AE20" i="1"/>
  <c r="AF20" i="1"/>
  <c r="T20" i="1"/>
  <c r="U20" i="1"/>
  <c r="V20" i="1"/>
  <c r="W20" i="1"/>
  <c r="X20" i="1"/>
  <c r="J20" i="1"/>
  <c r="O21" i="1"/>
  <c r="P21" i="1"/>
  <c r="Q21" i="1"/>
  <c r="R21" i="1"/>
  <c r="S21" i="1"/>
  <c r="N21" i="1"/>
  <c r="AB21" i="1"/>
  <c r="AC21" i="1"/>
  <c r="C21" i="1"/>
  <c r="Z21" i="1"/>
  <c r="AD21" i="1"/>
  <c r="AA21" i="1"/>
  <c r="AE21" i="1"/>
  <c r="AF21" i="1"/>
  <c r="J21" i="1"/>
  <c r="O22" i="1"/>
  <c r="P22" i="1"/>
  <c r="Q22" i="1"/>
  <c r="R22" i="1"/>
  <c r="S22" i="1"/>
  <c r="N22" i="1"/>
  <c r="AB22" i="1"/>
  <c r="AC22" i="1"/>
  <c r="C22" i="1"/>
  <c r="Z22" i="1"/>
  <c r="AD22" i="1"/>
  <c r="AA22" i="1"/>
  <c r="AE22" i="1"/>
  <c r="AF22" i="1"/>
  <c r="J22" i="1"/>
  <c r="O23" i="1"/>
  <c r="P23" i="1"/>
  <c r="Q23" i="1"/>
  <c r="R23" i="1"/>
  <c r="S23" i="1"/>
  <c r="N23" i="1"/>
  <c r="AB23" i="1"/>
  <c r="AC23" i="1"/>
  <c r="AD23" i="1"/>
  <c r="AA23" i="1"/>
  <c r="AE23" i="1"/>
  <c r="AF23" i="1"/>
  <c r="J23" i="1"/>
  <c r="O24" i="1"/>
  <c r="P24" i="1"/>
  <c r="Q24" i="1"/>
  <c r="R24" i="1"/>
  <c r="S24" i="1"/>
  <c r="N24" i="1"/>
  <c r="AB24" i="1"/>
  <c r="AC24" i="1"/>
  <c r="AD24" i="1"/>
  <c r="AA24" i="1"/>
  <c r="AE24" i="1"/>
  <c r="AF24" i="1"/>
  <c r="T24" i="1"/>
  <c r="U24" i="1"/>
  <c r="V24" i="1"/>
  <c r="W24" i="1"/>
  <c r="X24" i="1"/>
  <c r="C24" i="1"/>
  <c r="J24" i="1"/>
  <c r="O25" i="1"/>
  <c r="P25" i="1"/>
  <c r="Q25" i="1"/>
  <c r="R25" i="1"/>
  <c r="S25" i="1"/>
  <c r="N25" i="1"/>
  <c r="C25" i="1"/>
  <c r="AB25" i="1"/>
  <c r="AC25" i="1"/>
  <c r="AD25" i="1"/>
  <c r="AA25" i="1"/>
  <c r="AE25" i="1"/>
  <c r="AF25" i="1"/>
  <c r="J25" i="1"/>
  <c r="O26" i="1"/>
  <c r="P26" i="1"/>
  <c r="Q26" i="1"/>
  <c r="R26" i="1"/>
  <c r="S26" i="1"/>
  <c r="N26" i="1"/>
  <c r="AB26" i="1"/>
  <c r="AC26" i="1"/>
  <c r="AD26" i="1"/>
  <c r="AA26" i="1"/>
  <c r="AE26" i="1"/>
  <c r="AF26" i="1"/>
  <c r="T26" i="1"/>
  <c r="U26" i="1"/>
  <c r="V26" i="1"/>
  <c r="W26" i="1"/>
  <c r="X26" i="1"/>
  <c r="C26" i="1"/>
  <c r="J26" i="1"/>
  <c r="O27" i="1"/>
  <c r="P27" i="1"/>
  <c r="Q27" i="1"/>
  <c r="R27" i="1"/>
  <c r="S27" i="1"/>
  <c r="N27" i="1"/>
  <c r="AB27" i="1"/>
  <c r="AC27" i="1"/>
  <c r="AD27" i="1"/>
  <c r="AA27" i="1"/>
  <c r="AE27" i="1"/>
  <c r="AF27" i="1"/>
  <c r="J27" i="1"/>
  <c r="O28" i="1"/>
  <c r="P28" i="1"/>
  <c r="Q28" i="1"/>
  <c r="R28" i="1"/>
  <c r="S28" i="1"/>
  <c r="N28" i="1"/>
  <c r="C28" i="1"/>
  <c r="AB28" i="1"/>
  <c r="AC28" i="1"/>
  <c r="AD28" i="1"/>
  <c r="AA28" i="1"/>
  <c r="AE28" i="1"/>
  <c r="AF28" i="1"/>
  <c r="J28" i="1"/>
  <c r="O29" i="1"/>
  <c r="P29" i="1"/>
  <c r="Q29" i="1"/>
  <c r="R29" i="1"/>
  <c r="S29" i="1"/>
  <c r="N29" i="1"/>
  <c r="AB29" i="1"/>
  <c r="C29" i="1"/>
  <c r="AC29" i="1"/>
  <c r="AD29" i="1"/>
  <c r="AA29" i="1"/>
  <c r="AE29" i="1"/>
  <c r="AF29" i="1"/>
  <c r="J29" i="1"/>
  <c r="O30" i="1"/>
  <c r="P30" i="1"/>
  <c r="Q30" i="1"/>
  <c r="R30" i="1"/>
  <c r="S30" i="1"/>
  <c r="N30" i="1"/>
  <c r="AB30" i="1"/>
  <c r="AC30" i="1"/>
  <c r="AD30" i="1"/>
  <c r="AA30" i="1"/>
  <c r="AE30" i="1"/>
  <c r="AF30" i="1"/>
  <c r="T30" i="1"/>
  <c r="U30" i="1"/>
  <c r="V30" i="1"/>
  <c r="W30" i="1"/>
  <c r="X30" i="1"/>
  <c r="C30" i="1"/>
  <c r="J30" i="1"/>
  <c r="O31" i="1"/>
  <c r="P31" i="1"/>
  <c r="Q31" i="1"/>
  <c r="R31" i="1"/>
  <c r="S31" i="1"/>
  <c r="N31" i="1"/>
  <c r="AB31" i="1"/>
  <c r="AC31" i="1"/>
  <c r="AD31" i="1"/>
  <c r="AA31" i="1"/>
  <c r="AE31" i="1"/>
  <c r="AF31" i="1"/>
  <c r="J31" i="1"/>
  <c r="O32" i="1"/>
  <c r="P32" i="1"/>
  <c r="Q32" i="1"/>
  <c r="R32" i="1"/>
  <c r="S32" i="1"/>
  <c r="N32" i="1"/>
  <c r="AB32" i="1"/>
  <c r="AC32" i="1"/>
  <c r="AD32" i="1"/>
  <c r="AA32" i="1"/>
  <c r="AE32" i="1"/>
  <c r="AF32" i="1"/>
  <c r="T32" i="1"/>
  <c r="U32" i="1"/>
  <c r="V32" i="1"/>
  <c r="W32" i="1"/>
  <c r="X32" i="1"/>
  <c r="C32" i="1"/>
  <c r="J32" i="1"/>
  <c r="O33" i="1"/>
  <c r="P33" i="1"/>
  <c r="Q33" i="1"/>
  <c r="R33" i="1"/>
  <c r="S33" i="1"/>
  <c r="N33" i="1"/>
  <c r="C33" i="1"/>
  <c r="AB33" i="1"/>
  <c r="AC33" i="1"/>
  <c r="AD33" i="1"/>
  <c r="AA33" i="1"/>
  <c r="AE33" i="1"/>
  <c r="AF33" i="1"/>
  <c r="J33" i="1"/>
  <c r="O34" i="1"/>
  <c r="P34" i="1"/>
  <c r="Q34" i="1"/>
  <c r="R34" i="1"/>
  <c r="S34" i="1"/>
  <c r="N34" i="1"/>
  <c r="AB34" i="1"/>
  <c r="AC34" i="1"/>
  <c r="AD34" i="1"/>
  <c r="AA34" i="1"/>
  <c r="AE34" i="1"/>
  <c r="AF34" i="1"/>
  <c r="T34" i="1"/>
  <c r="U34" i="1"/>
  <c r="V34" i="1"/>
  <c r="W34" i="1"/>
  <c r="X34" i="1"/>
  <c r="C34" i="1"/>
  <c r="J34" i="1"/>
  <c r="O35" i="1"/>
  <c r="P35" i="1"/>
  <c r="Q35" i="1"/>
  <c r="R35" i="1"/>
  <c r="S35" i="1"/>
  <c r="N35" i="1"/>
  <c r="AB35" i="1"/>
  <c r="AC35" i="1"/>
  <c r="AD35" i="1"/>
  <c r="AA35" i="1"/>
  <c r="AE35" i="1"/>
  <c r="AF35" i="1"/>
  <c r="T35" i="1"/>
  <c r="U35" i="1"/>
  <c r="V35" i="1"/>
  <c r="W35" i="1"/>
  <c r="X35" i="1"/>
  <c r="C35" i="1"/>
  <c r="J35" i="1"/>
  <c r="O36" i="1"/>
  <c r="P36" i="1"/>
  <c r="Q36" i="1"/>
  <c r="R36" i="1"/>
  <c r="S36" i="1"/>
  <c r="N36" i="1"/>
  <c r="AB36" i="1"/>
  <c r="C36" i="1"/>
  <c r="AC36" i="1"/>
  <c r="AD36" i="1"/>
  <c r="AA36" i="1"/>
  <c r="AE36" i="1"/>
  <c r="AF36" i="1"/>
  <c r="J36" i="1"/>
  <c r="O37" i="1"/>
  <c r="P37" i="1"/>
  <c r="Q37" i="1"/>
  <c r="R37" i="1"/>
  <c r="S37" i="1"/>
  <c r="N37" i="1"/>
  <c r="AB37" i="1"/>
  <c r="AC37" i="1"/>
  <c r="AD37" i="1"/>
  <c r="AA37" i="1"/>
  <c r="AE37" i="1"/>
  <c r="AF37" i="1"/>
  <c r="T37" i="1"/>
  <c r="U37" i="1"/>
  <c r="V37" i="1"/>
  <c r="W37" i="1"/>
  <c r="X37" i="1"/>
  <c r="C37" i="1"/>
  <c r="J37" i="1"/>
  <c r="O38" i="1"/>
  <c r="P38" i="1"/>
  <c r="Q38" i="1"/>
  <c r="R38" i="1"/>
  <c r="S38" i="1"/>
  <c r="N38" i="1"/>
  <c r="AB38" i="1"/>
  <c r="AC38" i="1"/>
  <c r="AD38" i="1"/>
  <c r="AA38" i="1"/>
  <c r="AE38" i="1"/>
  <c r="AF38" i="1"/>
  <c r="J38" i="1"/>
  <c r="O39" i="1"/>
  <c r="P39" i="1"/>
  <c r="Q39" i="1"/>
  <c r="R39" i="1"/>
  <c r="S39" i="1"/>
  <c r="N39" i="1"/>
  <c r="AB39" i="1"/>
  <c r="C39" i="1"/>
  <c r="AC39" i="1"/>
  <c r="AD39" i="1"/>
  <c r="AA39" i="1"/>
  <c r="AE39" i="1"/>
  <c r="AF39" i="1"/>
  <c r="J39" i="1"/>
  <c r="O40" i="1"/>
  <c r="P40" i="1"/>
  <c r="Q40" i="1"/>
  <c r="R40" i="1"/>
  <c r="S40" i="1"/>
  <c r="N40" i="1"/>
  <c r="AB40" i="1"/>
  <c r="AC40" i="1"/>
  <c r="AD40" i="1"/>
  <c r="AA40" i="1"/>
  <c r="AE40" i="1"/>
  <c r="AF40" i="1"/>
  <c r="J40" i="1"/>
  <c r="O41" i="1"/>
  <c r="P41" i="1"/>
  <c r="Q41" i="1"/>
  <c r="R41" i="1"/>
  <c r="S41" i="1"/>
  <c r="N41" i="1"/>
  <c r="AB41" i="1"/>
  <c r="AC41" i="1"/>
  <c r="AD41" i="1"/>
  <c r="AA41" i="1"/>
  <c r="AE41" i="1"/>
  <c r="AF41" i="1"/>
  <c r="J41" i="1"/>
  <c r="O42" i="1"/>
  <c r="P42" i="1"/>
  <c r="Q42" i="1"/>
  <c r="R42" i="1"/>
  <c r="S42" i="1"/>
  <c r="N42" i="1"/>
  <c r="AB42" i="1"/>
  <c r="AC42" i="1"/>
  <c r="AD42" i="1"/>
  <c r="AA42" i="1"/>
  <c r="AE42" i="1"/>
  <c r="AF42" i="1"/>
  <c r="T42" i="1"/>
  <c r="U42" i="1"/>
  <c r="V42" i="1"/>
  <c r="W42" i="1"/>
  <c r="X42" i="1"/>
  <c r="C42" i="1"/>
  <c r="J42" i="1"/>
  <c r="O43" i="1"/>
  <c r="P43" i="1"/>
  <c r="Q43" i="1"/>
  <c r="R43" i="1"/>
  <c r="S43" i="1"/>
  <c r="N43" i="1"/>
  <c r="AB43" i="1"/>
  <c r="AC43" i="1"/>
  <c r="AD43" i="1"/>
  <c r="AA43" i="1"/>
  <c r="AE43" i="1"/>
  <c r="AF43" i="1"/>
  <c r="T43" i="1"/>
  <c r="U43" i="1"/>
  <c r="V43" i="1"/>
  <c r="W43" i="1"/>
  <c r="X43" i="1"/>
  <c r="C43" i="1"/>
  <c r="J43" i="1"/>
  <c r="O44" i="1"/>
  <c r="P44" i="1"/>
  <c r="Q44" i="1"/>
  <c r="R44" i="1"/>
  <c r="S44" i="1"/>
  <c r="N44" i="1"/>
  <c r="AB44" i="1"/>
  <c r="AC44" i="1"/>
  <c r="AD44" i="1"/>
  <c r="AA44" i="1"/>
  <c r="AE44" i="1"/>
  <c r="AF44" i="1"/>
  <c r="T44" i="1"/>
  <c r="U44" i="1"/>
  <c r="V44" i="1"/>
  <c r="W44" i="1"/>
  <c r="X44" i="1"/>
  <c r="C44" i="1"/>
  <c r="J44" i="1"/>
  <c r="O45" i="1"/>
  <c r="P45" i="1"/>
  <c r="Q45" i="1"/>
  <c r="R45" i="1"/>
  <c r="S45" i="1"/>
  <c r="N45" i="1"/>
  <c r="C45" i="1"/>
  <c r="AB45" i="1"/>
  <c r="AC45" i="1"/>
  <c r="AD45" i="1"/>
  <c r="AA45" i="1"/>
  <c r="AE45" i="1"/>
  <c r="AF45" i="1"/>
  <c r="J45" i="1"/>
  <c r="O46" i="1"/>
  <c r="P46" i="1"/>
  <c r="Q46" i="1"/>
  <c r="R46" i="1"/>
  <c r="S46" i="1"/>
  <c r="N46" i="1"/>
  <c r="C46" i="1"/>
  <c r="AB46" i="1"/>
  <c r="AC46" i="1"/>
  <c r="AD46" i="1"/>
  <c r="AA46" i="1"/>
  <c r="AE46" i="1"/>
  <c r="AF46" i="1"/>
  <c r="J46" i="1"/>
  <c r="O47" i="1"/>
  <c r="P47" i="1"/>
  <c r="Q47" i="1"/>
  <c r="R47" i="1"/>
  <c r="S47" i="1"/>
  <c r="N47" i="1"/>
  <c r="AB47" i="1"/>
  <c r="AC47" i="1"/>
  <c r="AD47" i="1"/>
  <c r="AA47" i="1"/>
  <c r="AE47" i="1"/>
  <c r="AF47" i="1"/>
  <c r="T47" i="1"/>
  <c r="U47" i="1"/>
  <c r="V47" i="1"/>
  <c r="W47" i="1"/>
  <c r="X47" i="1"/>
  <c r="C47" i="1"/>
  <c r="J47" i="1"/>
  <c r="O48" i="1"/>
  <c r="P48" i="1"/>
  <c r="Q48" i="1"/>
  <c r="R48" i="1"/>
  <c r="S48" i="1"/>
  <c r="N48" i="1"/>
  <c r="AB48" i="1"/>
  <c r="AC48" i="1"/>
  <c r="AD48" i="1"/>
  <c r="AA48" i="1"/>
  <c r="AE48" i="1"/>
  <c r="AF48" i="1"/>
  <c r="T48" i="1"/>
  <c r="U48" i="1"/>
  <c r="V48" i="1"/>
  <c r="W48" i="1"/>
  <c r="X48" i="1"/>
  <c r="C48" i="1"/>
  <c r="J48" i="1"/>
  <c r="O49" i="1"/>
  <c r="P49" i="1"/>
  <c r="Q49" i="1"/>
  <c r="R49" i="1"/>
  <c r="S49" i="1"/>
  <c r="N49" i="1"/>
  <c r="AB49" i="1"/>
  <c r="AC49" i="1"/>
  <c r="AD49" i="1"/>
  <c r="AA49" i="1"/>
  <c r="AE49" i="1"/>
  <c r="AF49" i="1"/>
  <c r="J49" i="1"/>
  <c r="O50" i="1"/>
  <c r="P50" i="1"/>
  <c r="Q50" i="1"/>
  <c r="R50" i="1"/>
  <c r="S50" i="1"/>
  <c r="N50" i="1"/>
  <c r="AB50" i="1"/>
  <c r="AC50" i="1"/>
  <c r="AD50" i="1"/>
  <c r="AA50" i="1"/>
  <c r="AE50" i="1"/>
  <c r="AF50" i="1"/>
  <c r="J50" i="1"/>
  <c r="O51" i="1"/>
  <c r="P51" i="1"/>
  <c r="Q51" i="1"/>
  <c r="R51" i="1"/>
  <c r="S51" i="1"/>
  <c r="N51" i="1"/>
  <c r="C51" i="1"/>
  <c r="AB51" i="1"/>
  <c r="AC51" i="1"/>
  <c r="AD51" i="1"/>
  <c r="AA51" i="1"/>
  <c r="AE51" i="1"/>
  <c r="AF51" i="1"/>
  <c r="J51" i="1"/>
  <c r="O52" i="1"/>
  <c r="P52" i="1"/>
  <c r="Q52" i="1"/>
  <c r="R52" i="1"/>
  <c r="S52" i="1"/>
  <c r="N52" i="1"/>
  <c r="AB52" i="1"/>
  <c r="C52" i="1"/>
  <c r="AC52" i="1"/>
  <c r="AD52" i="1"/>
  <c r="AA52" i="1"/>
  <c r="AE52" i="1"/>
  <c r="AF52" i="1"/>
  <c r="J52" i="1"/>
  <c r="O53" i="1"/>
  <c r="P53" i="1"/>
  <c r="Q53" i="1"/>
  <c r="R53" i="1"/>
  <c r="S53" i="1"/>
  <c r="N53" i="1"/>
  <c r="C53" i="1"/>
  <c r="AB53" i="1"/>
  <c r="AC53" i="1"/>
  <c r="AD53" i="1"/>
  <c r="AA53" i="1"/>
  <c r="AE53" i="1"/>
  <c r="AF53" i="1"/>
  <c r="J53" i="1"/>
  <c r="O54" i="1"/>
  <c r="P54" i="1"/>
  <c r="Q54" i="1"/>
  <c r="R54" i="1"/>
  <c r="S54" i="1"/>
  <c r="N54" i="1"/>
  <c r="AB54" i="1"/>
  <c r="AC54" i="1"/>
  <c r="AD54" i="1"/>
  <c r="AA54" i="1"/>
  <c r="AE54" i="1"/>
  <c r="AF54" i="1"/>
  <c r="J54" i="1"/>
  <c r="O55" i="1"/>
  <c r="P55" i="1"/>
  <c r="Q55" i="1"/>
  <c r="R55" i="1"/>
  <c r="S55" i="1"/>
  <c r="N55" i="1"/>
  <c r="AB55" i="1"/>
  <c r="AC55" i="1"/>
  <c r="AD55" i="1"/>
  <c r="AA55" i="1"/>
  <c r="AE55" i="1"/>
  <c r="AF55" i="1"/>
  <c r="J55" i="1"/>
  <c r="O56" i="1"/>
  <c r="P56" i="1"/>
  <c r="Q56" i="1"/>
  <c r="R56" i="1"/>
  <c r="S56" i="1"/>
  <c r="N56" i="1"/>
  <c r="AB56" i="1"/>
  <c r="AC56" i="1"/>
  <c r="AD56" i="1"/>
  <c r="AA56" i="1"/>
  <c r="AE56" i="1"/>
  <c r="AF56" i="1"/>
  <c r="T56" i="1"/>
  <c r="U56" i="1"/>
  <c r="V56" i="1"/>
  <c r="W56" i="1"/>
  <c r="X56" i="1"/>
  <c r="C56" i="1"/>
  <c r="J56" i="1"/>
  <c r="O57" i="1"/>
  <c r="P57" i="1"/>
  <c r="Q57" i="1"/>
  <c r="R57" i="1"/>
  <c r="S57" i="1"/>
  <c r="N57" i="1"/>
  <c r="AB57" i="1"/>
  <c r="AC57" i="1"/>
  <c r="AD57" i="1"/>
  <c r="AA57" i="1"/>
  <c r="AE57" i="1"/>
  <c r="AF57" i="1"/>
  <c r="J57" i="1"/>
  <c r="O58" i="1"/>
  <c r="P58" i="1"/>
  <c r="Q58" i="1"/>
  <c r="R58" i="1"/>
  <c r="S58" i="1"/>
  <c r="N58" i="1"/>
  <c r="AB58" i="1"/>
  <c r="AC58" i="1"/>
  <c r="AD58" i="1"/>
  <c r="AA58" i="1"/>
  <c r="AE58" i="1"/>
  <c r="AF58" i="1"/>
  <c r="J58" i="1"/>
  <c r="O59" i="1"/>
  <c r="P59" i="1"/>
  <c r="Q59" i="1"/>
  <c r="R59" i="1"/>
  <c r="S59" i="1"/>
  <c r="N59" i="1"/>
  <c r="AB59" i="1"/>
  <c r="AC59" i="1"/>
  <c r="AD59" i="1"/>
  <c r="AA59" i="1"/>
  <c r="AE59" i="1"/>
  <c r="AF59" i="1"/>
  <c r="J59" i="1"/>
  <c r="O60" i="1"/>
  <c r="P60" i="1"/>
  <c r="Q60" i="1"/>
  <c r="R60" i="1"/>
  <c r="S60" i="1"/>
  <c r="N60" i="1"/>
  <c r="AB60" i="1"/>
  <c r="AC60" i="1"/>
  <c r="AD60" i="1"/>
  <c r="AA60" i="1"/>
  <c r="AE60" i="1"/>
  <c r="AF60" i="1"/>
  <c r="J60" i="1"/>
  <c r="O61" i="1"/>
  <c r="P61" i="1"/>
  <c r="Q61" i="1"/>
  <c r="R61" i="1"/>
  <c r="S61" i="1"/>
  <c r="N61" i="1"/>
  <c r="AB61" i="1"/>
  <c r="AC61" i="1"/>
  <c r="AD61" i="1"/>
  <c r="AA61" i="1"/>
  <c r="AE61" i="1"/>
  <c r="AF61" i="1"/>
  <c r="J61" i="1"/>
  <c r="O62" i="1"/>
  <c r="P62" i="1"/>
  <c r="Q62" i="1"/>
  <c r="R62" i="1"/>
  <c r="S62" i="1"/>
  <c r="N62" i="1"/>
  <c r="AB62" i="1"/>
  <c r="AC62" i="1"/>
  <c r="AD62" i="1"/>
  <c r="AA62" i="1"/>
  <c r="AE62" i="1"/>
  <c r="AF62" i="1"/>
  <c r="J62" i="1"/>
  <c r="O63" i="1"/>
  <c r="P63" i="1"/>
  <c r="Q63" i="1"/>
  <c r="R63" i="1"/>
  <c r="S63" i="1"/>
  <c r="N63" i="1"/>
  <c r="AA63" i="1"/>
  <c r="AB63" i="1"/>
  <c r="AC63" i="1"/>
  <c r="AD63" i="1"/>
  <c r="AE63" i="1"/>
  <c r="AF63" i="1"/>
  <c r="J63" i="1"/>
  <c r="M64" i="1"/>
  <c r="O64" i="1"/>
  <c r="P64" i="1"/>
  <c r="Q64" i="1"/>
  <c r="R64" i="1"/>
  <c r="S64" i="1"/>
  <c r="N64" i="1"/>
  <c r="AB64" i="1"/>
  <c r="AC64" i="1"/>
  <c r="AD64" i="1"/>
  <c r="AA64" i="1"/>
  <c r="AE64" i="1"/>
  <c r="AF64" i="1"/>
  <c r="J64" i="1"/>
  <c r="M65" i="1"/>
  <c r="O65" i="1"/>
  <c r="P65" i="1"/>
  <c r="Q65" i="1"/>
  <c r="R65" i="1"/>
  <c r="S65" i="1"/>
  <c r="N65" i="1"/>
  <c r="AB65" i="1"/>
  <c r="AC65" i="1"/>
  <c r="AD65" i="1"/>
  <c r="AA65" i="1"/>
  <c r="AE65" i="1"/>
  <c r="AF65" i="1"/>
  <c r="J65" i="1"/>
  <c r="M66" i="1"/>
  <c r="O66" i="1"/>
  <c r="P66" i="1"/>
  <c r="Q66" i="1"/>
  <c r="R66" i="1"/>
  <c r="S66" i="1"/>
  <c r="N66" i="1"/>
  <c r="AB66" i="1"/>
  <c r="AC66" i="1"/>
  <c r="AD66" i="1"/>
  <c r="AA66" i="1"/>
  <c r="AE66" i="1"/>
  <c r="AF66" i="1"/>
  <c r="J66" i="1"/>
  <c r="M67" i="1"/>
  <c r="O67" i="1"/>
  <c r="P67" i="1"/>
  <c r="Q67" i="1"/>
  <c r="R67" i="1"/>
  <c r="S67" i="1"/>
  <c r="N67" i="1"/>
  <c r="AB67" i="1"/>
  <c r="AC67" i="1"/>
  <c r="AD67" i="1"/>
  <c r="AA67" i="1"/>
  <c r="AE67" i="1"/>
  <c r="AF67" i="1"/>
  <c r="J67" i="1"/>
  <c r="M68" i="1"/>
  <c r="O68" i="1"/>
  <c r="P68" i="1"/>
  <c r="Q68" i="1"/>
  <c r="R68" i="1"/>
  <c r="S68" i="1"/>
  <c r="N68" i="1"/>
  <c r="AB68" i="1"/>
  <c r="AC68" i="1"/>
  <c r="AD68" i="1"/>
  <c r="AA68" i="1"/>
  <c r="AE68" i="1"/>
  <c r="AF68" i="1"/>
  <c r="J68" i="1"/>
  <c r="M69" i="1"/>
  <c r="O69" i="1"/>
  <c r="P69" i="1"/>
  <c r="Q69" i="1"/>
  <c r="R69" i="1"/>
  <c r="S69" i="1"/>
  <c r="N69" i="1"/>
  <c r="AB69" i="1"/>
  <c r="AC69" i="1"/>
  <c r="AD69" i="1"/>
  <c r="AA69" i="1"/>
  <c r="AE69" i="1"/>
  <c r="AF69" i="1"/>
  <c r="J69" i="1"/>
  <c r="M70" i="1"/>
  <c r="O70" i="1"/>
  <c r="P70" i="1"/>
  <c r="Q70" i="1"/>
  <c r="R70" i="1"/>
  <c r="S70" i="1"/>
  <c r="N70" i="1"/>
  <c r="AB70" i="1"/>
  <c r="AC70" i="1"/>
  <c r="AD70" i="1"/>
  <c r="AA70" i="1"/>
  <c r="AE70" i="1"/>
  <c r="AF70" i="1"/>
  <c r="J70" i="1"/>
  <c r="M71" i="1"/>
  <c r="O71" i="1"/>
  <c r="P71" i="1"/>
  <c r="Q71" i="1"/>
  <c r="R71" i="1"/>
  <c r="S71" i="1"/>
  <c r="N71" i="1"/>
  <c r="AB71" i="1"/>
  <c r="AC71" i="1"/>
  <c r="AD71" i="1"/>
  <c r="AA71" i="1"/>
  <c r="AE71" i="1"/>
  <c r="AF71" i="1"/>
  <c r="J71" i="1"/>
  <c r="M72" i="1"/>
  <c r="O72" i="1"/>
  <c r="P72" i="1"/>
  <c r="Q72" i="1"/>
  <c r="R72" i="1"/>
  <c r="S72" i="1"/>
  <c r="N72" i="1"/>
  <c r="AB72" i="1"/>
  <c r="AC72" i="1"/>
  <c r="AD72" i="1"/>
  <c r="AA72" i="1"/>
  <c r="AE72" i="1"/>
  <c r="AF72" i="1"/>
  <c r="J72" i="1"/>
  <c r="M73" i="1"/>
  <c r="O73" i="1"/>
  <c r="P73" i="1"/>
  <c r="Q73" i="1"/>
  <c r="R73" i="1"/>
  <c r="S73" i="1"/>
  <c r="N73" i="1"/>
  <c r="AB73" i="1"/>
  <c r="AC73" i="1"/>
  <c r="AD73" i="1"/>
  <c r="AA73" i="1"/>
  <c r="AE73" i="1"/>
  <c r="AF73" i="1"/>
  <c r="J73" i="1"/>
  <c r="M74" i="1"/>
  <c r="O74" i="1"/>
  <c r="P74" i="1"/>
  <c r="Q74" i="1"/>
  <c r="R74" i="1"/>
  <c r="S74" i="1"/>
  <c r="N74" i="1"/>
  <c r="AB74" i="1"/>
  <c r="AC74" i="1"/>
  <c r="AD74" i="1"/>
  <c r="AA74" i="1"/>
  <c r="AE74" i="1"/>
  <c r="AF74" i="1"/>
  <c r="J74" i="1"/>
  <c r="M75" i="1"/>
  <c r="O75" i="1"/>
  <c r="P75" i="1"/>
  <c r="Q75" i="1"/>
  <c r="R75" i="1"/>
  <c r="S75" i="1"/>
  <c r="N75" i="1"/>
  <c r="AB75" i="1"/>
  <c r="AC75" i="1"/>
  <c r="AD75" i="1"/>
  <c r="AA75" i="1"/>
  <c r="AE75" i="1"/>
  <c r="AF75" i="1"/>
  <c r="J75" i="1"/>
  <c r="M76" i="1"/>
  <c r="O76" i="1"/>
  <c r="P76" i="1"/>
  <c r="Q76" i="1"/>
  <c r="R76" i="1"/>
  <c r="S76" i="1"/>
  <c r="N76" i="1"/>
  <c r="AB76" i="1"/>
  <c r="AC76" i="1"/>
  <c r="AD76" i="1"/>
  <c r="AA76" i="1"/>
  <c r="AE76" i="1"/>
  <c r="AF76" i="1"/>
  <c r="J76" i="1"/>
  <c r="M77" i="1"/>
  <c r="O77" i="1"/>
  <c r="P77" i="1"/>
  <c r="Q77" i="1"/>
  <c r="R77" i="1"/>
  <c r="S77" i="1"/>
  <c r="N77" i="1"/>
  <c r="AB77" i="1"/>
  <c r="AC77" i="1"/>
  <c r="AD77" i="1"/>
  <c r="AA77" i="1"/>
  <c r="AE77" i="1"/>
  <c r="AF77" i="1"/>
  <c r="J77" i="1"/>
  <c r="M78" i="1"/>
  <c r="O78" i="1"/>
  <c r="P78" i="1"/>
  <c r="Q78" i="1"/>
  <c r="R78" i="1"/>
  <c r="S78" i="1"/>
  <c r="N78" i="1"/>
  <c r="AB78" i="1"/>
  <c r="AC78" i="1"/>
  <c r="AD78" i="1"/>
  <c r="AA78" i="1"/>
  <c r="AE78" i="1"/>
  <c r="AF78" i="1"/>
  <c r="J78" i="1"/>
  <c r="M79" i="1"/>
  <c r="O79" i="1"/>
  <c r="P79" i="1"/>
  <c r="Q79" i="1"/>
  <c r="R79" i="1"/>
  <c r="S79" i="1"/>
  <c r="N79" i="1"/>
  <c r="AB79" i="1"/>
  <c r="AC79" i="1"/>
  <c r="AD79" i="1"/>
  <c r="AA79" i="1"/>
  <c r="AE79" i="1"/>
  <c r="AF79" i="1"/>
  <c r="J79" i="1"/>
  <c r="M80" i="1"/>
  <c r="O80" i="1"/>
  <c r="P80" i="1"/>
  <c r="Q80" i="1"/>
  <c r="R80" i="1"/>
  <c r="S80" i="1"/>
  <c r="N80" i="1"/>
  <c r="AB80" i="1"/>
  <c r="AC80" i="1"/>
  <c r="AD80" i="1"/>
  <c r="AA80" i="1"/>
  <c r="AE80" i="1"/>
  <c r="AF80" i="1"/>
  <c r="J80" i="1"/>
  <c r="M81" i="1"/>
  <c r="O81" i="1"/>
  <c r="P81" i="1"/>
  <c r="Q81" i="1"/>
  <c r="R81" i="1"/>
  <c r="S81" i="1"/>
  <c r="N81" i="1"/>
  <c r="AB81" i="1"/>
  <c r="AC81" i="1"/>
  <c r="AD81" i="1"/>
  <c r="AA81" i="1"/>
  <c r="AE81" i="1"/>
  <c r="AF81" i="1"/>
  <c r="J81" i="1"/>
  <c r="M82" i="1"/>
  <c r="O82" i="1"/>
  <c r="P82" i="1"/>
  <c r="Q82" i="1"/>
  <c r="R82" i="1"/>
  <c r="S82" i="1"/>
  <c r="N82" i="1"/>
  <c r="AB82" i="1"/>
  <c r="AC82" i="1"/>
  <c r="AD82" i="1"/>
  <c r="AA82" i="1"/>
  <c r="AE82" i="1"/>
  <c r="AF82" i="1"/>
  <c r="J82" i="1"/>
  <c r="M83" i="1"/>
  <c r="O83" i="1"/>
  <c r="P83" i="1"/>
  <c r="Q83" i="1"/>
  <c r="R83" i="1"/>
  <c r="S83" i="1"/>
  <c r="N83" i="1"/>
  <c r="AB83" i="1"/>
  <c r="AC83" i="1"/>
  <c r="AD83" i="1"/>
  <c r="AA83" i="1"/>
  <c r="AE83" i="1"/>
  <c r="AF83" i="1"/>
  <c r="J83" i="1"/>
  <c r="M84" i="1"/>
  <c r="O84" i="1"/>
  <c r="P84" i="1"/>
  <c r="Q84" i="1"/>
  <c r="R84" i="1"/>
  <c r="S84" i="1"/>
  <c r="N84" i="1"/>
  <c r="AB84" i="1"/>
  <c r="AC84" i="1"/>
  <c r="AD84" i="1"/>
  <c r="AA84" i="1"/>
  <c r="AE84" i="1"/>
  <c r="AF84" i="1"/>
  <c r="J84" i="1"/>
  <c r="M85" i="1"/>
  <c r="O85" i="1"/>
  <c r="P85" i="1"/>
  <c r="Q85" i="1"/>
  <c r="R85" i="1"/>
  <c r="S85" i="1"/>
  <c r="N85" i="1"/>
  <c r="AB85" i="1"/>
  <c r="AC85" i="1"/>
  <c r="AD85" i="1"/>
  <c r="AA85" i="1"/>
  <c r="AE85" i="1"/>
  <c r="AF85" i="1"/>
  <c r="J85" i="1"/>
  <c r="M86" i="1"/>
  <c r="O86" i="1"/>
  <c r="P86" i="1"/>
  <c r="Q86" i="1"/>
  <c r="R86" i="1"/>
  <c r="S86" i="1"/>
  <c r="N86" i="1"/>
  <c r="AB86" i="1"/>
  <c r="AC86" i="1"/>
  <c r="AD86" i="1"/>
  <c r="AA86" i="1"/>
  <c r="AE86" i="1"/>
  <c r="AF86" i="1"/>
  <c r="J86" i="1"/>
  <c r="M87" i="1"/>
  <c r="O87" i="1"/>
  <c r="P87" i="1"/>
  <c r="Q87" i="1"/>
  <c r="R87" i="1"/>
  <c r="S87" i="1"/>
  <c r="N87" i="1"/>
  <c r="AB87" i="1"/>
  <c r="AC87" i="1"/>
  <c r="AD87" i="1"/>
  <c r="AA87" i="1"/>
  <c r="AE87" i="1"/>
  <c r="AF87" i="1"/>
  <c r="J87" i="1"/>
  <c r="M88" i="1"/>
  <c r="O88" i="1"/>
  <c r="P88" i="1"/>
  <c r="Q88" i="1"/>
  <c r="R88" i="1"/>
  <c r="S88" i="1"/>
  <c r="N88" i="1"/>
  <c r="AB88" i="1"/>
  <c r="AC88" i="1"/>
  <c r="AD88" i="1"/>
  <c r="AA88" i="1"/>
  <c r="AE88" i="1"/>
  <c r="AF88" i="1"/>
  <c r="J88" i="1"/>
  <c r="M89" i="1"/>
  <c r="O89" i="1"/>
  <c r="P89" i="1"/>
  <c r="Q89" i="1"/>
  <c r="R89" i="1"/>
  <c r="S89" i="1"/>
  <c r="N89" i="1"/>
  <c r="AB89" i="1"/>
  <c r="AC89" i="1"/>
  <c r="AD89" i="1"/>
  <c r="AA89" i="1"/>
  <c r="AE89" i="1"/>
  <c r="AF89" i="1"/>
  <c r="J89" i="1"/>
  <c r="M90" i="1"/>
  <c r="O90" i="1"/>
  <c r="P90" i="1"/>
  <c r="Q90" i="1"/>
  <c r="R90" i="1"/>
  <c r="S90" i="1"/>
  <c r="N90" i="1"/>
  <c r="AB90" i="1"/>
  <c r="AC90" i="1"/>
  <c r="AD90" i="1"/>
  <c r="AA90" i="1"/>
  <c r="AE90" i="1"/>
  <c r="AF90" i="1"/>
  <c r="J90" i="1"/>
  <c r="M91" i="1"/>
  <c r="O91" i="1"/>
  <c r="P91" i="1"/>
  <c r="Q91" i="1"/>
  <c r="R91" i="1"/>
  <c r="S91" i="1"/>
  <c r="N91" i="1"/>
  <c r="AB91" i="1"/>
  <c r="AC91" i="1"/>
  <c r="AD91" i="1"/>
  <c r="AA91" i="1"/>
  <c r="AE91" i="1"/>
  <c r="AF91" i="1"/>
  <c r="J91" i="1"/>
  <c r="M92" i="1"/>
  <c r="O92" i="1"/>
  <c r="P92" i="1"/>
  <c r="Q92" i="1"/>
  <c r="R92" i="1"/>
  <c r="S92" i="1"/>
  <c r="N92" i="1"/>
  <c r="AB92" i="1"/>
  <c r="AC92" i="1"/>
  <c r="AD92" i="1"/>
  <c r="AA92" i="1"/>
  <c r="AE92" i="1"/>
  <c r="AF92" i="1"/>
  <c r="J92" i="1"/>
  <c r="M93" i="1"/>
  <c r="O93" i="1"/>
  <c r="P93" i="1"/>
  <c r="Q93" i="1"/>
  <c r="R93" i="1"/>
  <c r="S93" i="1"/>
  <c r="N93" i="1"/>
  <c r="AB93" i="1"/>
  <c r="AC93" i="1"/>
  <c r="AD93" i="1"/>
  <c r="AA93" i="1"/>
  <c r="AE93" i="1"/>
  <c r="AF93" i="1"/>
  <c r="J93" i="1"/>
  <c r="M94" i="1"/>
  <c r="O94" i="1"/>
  <c r="P94" i="1"/>
  <c r="Q94" i="1"/>
  <c r="R94" i="1"/>
  <c r="S94" i="1"/>
  <c r="N94" i="1"/>
  <c r="AB94" i="1"/>
  <c r="AC94" i="1"/>
  <c r="AD94" i="1"/>
  <c r="AA94" i="1"/>
  <c r="AE94" i="1"/>
  <c r="AF94" i="1"/>
  <c r="J94" i="1"/>
  <c r="M95" i="1"/>
  <c r="O95" i="1"/>
  <c r="P95" i="1"/>
  <c r="Q95" i="1"/>
  <c r="R95" i="1"/>
  <c r="S95" i="1"/>
  <c r="N95" i="1"/>
  <c r="AB95" i="1"/>
  <c r="AC95" i="1"/>
  <c r="AD95" i="1"/>
  <c r="AA95" i="1"/>
  <c r="AE95" i="1"/>
  <c r="AF95" i="1"/>
  <c r="J95" i="1"/>
  <c r="M96" i="1"/>
  <c r="O96" i="1"/>
  <c r="P96" i="1"/>
  <c r="Q96" i="1"/>
  <c r="R96" i="1"/>
  <c r="S96" i="1"/>
  <c r="N96" i="1"/>
  <c r="AB96" i="1"/>
  <c r="AC96" i="1"/>
  <c r="AD96" i="1"/>
  <c r="AA96" i="1"/>
  <c r="AE96" i="1"/>
  <c r="AF96" i="1"/>
  <c r="J96" i="1"/>
  <c r="M97" i="1"/>
  <c r="O97" i="1"/>
  <c r="P97" i="1"/>
  <c r="Q97" i="1"/>
  <c r="R97" i="1"/>
  <c r="S97" i="1"/>
  <c r="N97" i="1"/>
  <c r="AB97" i="1"/>
  <c r="AC97" i="1"/>
  <c r="AD97" i="1"/>
  <c r="AA97" i="1"/>
  <c r="AE97" i="1"/>
  <c r="AF97" i="1"/>
  <c r="J97" i="1"/>
  <c r="M98" i="1"/>
  <c r="O98" i="1"/>
  <c r="P98" i="1"/>
  <c r="Q98" i="1"/>
  <c r="R98" i="1"/>
  <c r="S98" i="1"/>
  <c r="N98" i="1"/>
  <c r="AB98" i="1"/>
  <c r="AC98" i="1"/>
  <c r="AD98" i="1"/>
  <c r="AA98" i="1"/>
  <c r="AE98" i="1"/>
  <c r="AF98" i="1"/>
  <c r="J98" i="1"/>
  <c r="M99" i="1"/>
  <c r="O99" i="1"/>
  <c r="P99" i="1"/>
  <c r="Q99" i="1"/>
  <c r="R99" i="1"/>
  <c r="S99" i="1"/>
  <c r="N99" i="1"/>
  <c r="AB99" i="1"/>
  <c r="AC99" i="1"/>
  <c r="AD99" i="1"/>
  <c r="AA99" i="1"/>
  <c r="AE99" i="1"/>
  <c r="AF99" i="1"/>
  <c r="J99" i="1"/>
  <c r="M100" i="1"/>
  <c r="O100" i="1"/>
  <c r="P100" i="1"/>
  <c r="Q100" i="1"/>
  <c r="R100" i="1"/>
  <c r="S100" i="1"/>
  <c r="N100" i="1"/>
  <c r="AB100" i="1"/>
  <c r="AC100" i="1"/>
  <c r="AD100" i="1"/>
  <c r="AA100" i="1"/>
  <c r="AE100" i="1"/>
  <c r="AF100" i="1"/>
  <c r="J100" i="1"/>
  <c r="M101" i="1"/>
  <c r="O101" i="1"/>
  <c r="P101" i="1"/>
  <c r="Q101" i="1"/>
  <c r="R101" i="1"/>
  <c r="S101" i="1"/>
  <c r="N101" i="1"/>
  <c r="AB101" i="1"/>
  <c r="AC101" i="1"/>
  <c r="AD101" i="1"/>
  <c r="AA101" i="1"/>
  <c r="AE101" i="1"/>
  <c r="AF101" i="1"/>
  <c r="J101" i="1"/>
  <c r="M102" i="1"/>
  <c r="O102" i="1"/>
  <c r="P102" i="1"/>
  <c r="Q102" i="1"/>
  <c r="R102" i="1"/>
  <c r="S102" i="1"/>
  <c r="N102" i="1"/>
  <c r="AB102" i="1"/>
  <c r="AC102" i="1"/>
  <c r="AD102" i="1"/>
  <c r="AA102" i="1"/>
  <c r="AE102" i="1"/>
  <c r="AF102" i="1"/>
  <c r="J102" i="1"/>
  <c r="M103" i="1"/>
  <c r="O103" i="1"/>
  <c r="P103" i="1"/>
  <c r="Q103" i="1"/>
  <c r="R103" i="1"/>
  <c r="S103" i="1"/>
  <c r="N103" i="1"/>
  <c r="AB103" i="1"/>
  <c r="AC103" i="1"/>
  <c r="AD103" i="1"/>
  <c r="AA103" i="1"/>
  <c r="AE103" i="1"/>
  <c r="AF103" i="1"/>
  <c r="J103" i="1"/>
  <c r="M104" i="1"/>
  <c r="O104" i="1"/>
  <c r="P104" i="1"/>
  <c r="Q104" i="1"/>
  <c r="R104" i="1"/>
  <c r="S104" i="1"/>
  <c r="N104" i="1"/>
  <c r="AB104" i="1"/>
  <c r="AC104" i="1"/>
  <c r="AD104" i="1"/>
  <c r="AA104" i="1"/>
  <c r="AE104" i="1"/>
  <c r="AF104" i="1"/>
  <c r="J104" i="1"/>
  <c r="M105" i="1"/>
  <c r="O105" i="1"/>
  <c r="P105" i="1"/>
  <c r="Q105" i="1"/>
  <c r="R105" i="1"/>
  <c r="S105" i="1"/>
  <c r="N105" i="1"/>
  <c r="AB105" i="1"/>
  <c r="AC105" i="1"/>
  <c r="AD105" i="1"/>
  <c r="AA105" i="1"/>
  <c r="AE105" i="1"/>
  <c r="AF105" i="1"/>
  <c r="J105" i="1"/>
  <c r="M106" i="1"/>
  <c r="O106" i="1"/>
  <c r="P106" i="1"/>
  <c r="Q106" i="1"/>
  <c r="R106" i="1"/>
  <c r="S106" i="1"/>
  <c r="N106" i="1"/>
  <c r="AB106" i="1"/>
  <c r="AC106" i="1"/>
  <c r="AD106" i="1"/>
  <c r="AA106" i="1"/>
  <c r="AE106" i="1"/>
  <c r="AF106" i="1"/>
  <c r="J106" i="1"/>
  <c r="M107" i="1"/>
  <c r="O107" i="1"/>
  <c r="P107" i="1"/>
  <c r="Q107" i="1"/>
  <c r="R107" i="1"/>
  <c r="S107" i="1"/>
  <c r="N107" i="1"/>
  <c r="AB107" i="1"/>
  <c r="AC107" i="1"/>
  <c r="AD107" i="1"/>
  <c r="AA107" i="1"/>
  <c r="AE107" i="1"/>
  <c r="AF107" i="1"/>
  <c r="J107" i="1"/>
  <c r="M108" i="1"/>
  <c r="O108" i="1"/>
  <c r="P108" i="1"/>
  <c r="Q108" i="1"/>
  <c r="R108" i="1"/>
  <c r="S108" i="1"/>
  <c r="N108" i="1"/>
  <c r="AB108" i="1"/>
  <c r="AC108" i="1"/>
  <c r="AD108" i="1"/>
  <c r="AA108" i="1"/>
  <c r="AE108" i="1"/>
  <c r="AF108" i="1"/>
  <c r="J108" i="1"/>
  <c r="M109" i="1"/>
  <c r="O109" i="1"/>
  <c r="P109" i="1"/>
  <c r="Q109" i="1"/>
  <c r="R109" i="1"/>
  <c r="S109" i="1"/>
  <c r="N109" i="1"/>
  <c r="AB109" i="1"/>
  <c r="AC109" i="1"/>
  <c r="AD109" i="1"/>
  <c r="AA109" i="1"/>
  <c r="AE109" i="1"/>
  <c r="AF109" i="1"/>
  <c r="J109" i="1"/>
  <c r="M110" i="1"/>
  <c r="O110" i="1"/>
  <c r="P110" i="1"/>
  <c r="Q110" i="1"/>
  <c r="R110" i="1"/>
  <c r="S110" i="1"/>
  <c r="N110" i="1"/>
  <c r="AB110" i="1"/>
  <c r="AC110" i="1"/>
  <c r="AD110" i="1"/>
  <c r="AA110" i="1"/>
  <c r="AE110" i="1"/>
  <c r="AF110" i="1"/>
  <c r="J110" i="1"/>
  <c r="M111" i="1"/>
  <c r="O111" i="1"/>
  <c r="P111" i="1"/>
  <c r="Q111" i="1"/>
  <c r="R111" i="1"/>
  <c r="S111" i="1"/>
  <c r="N111" i="1"/>
  <c r="AB111" i="1"/>
  <c r="AC111" i="1"/>
  <c r="AD111" i="1"/>
  <c r="AA111" i="1"/>
  <c r="AE111" i="1"/>
  <c r="AF111" i="1"/>
  <c r="J111" i="1"/>
  <c r="M112" i="1"/>
  <c r="O112" i="1"/>
  <c r="P112" i="1"/>
  <c r="Q112" i="1"/>
  <c r="R112" i="1"/>
  <c r="S112" i="1"/>
  <c r="N112" i="1"/>
  <c r="AB112" i="1"/>
  <c r="AC112" i="1"/>
  <c r="AD112" i="1"/>
  <c r="AA112" i="1"/>
  <c r="AE112" i="1"/>
  <c r="AF112" i="1"/>
  <c r="J112" i="1"/>
  <c r="M113" i="1"/>
  <c r="O113" i="1"/>
  <c r="P113" i="1"/>
  <c r="Q113" i="1"/>
  <c r="R113" i="1"/>
  <c r="S113" i="1"/>
  <c r="N113" i="1"/>
  <c r="AB113" i="1"/>
  <c r="AC113" i="1"/>
  <c r="AD113" i="1"/>
  <c r="AA113" i="1"/>
  <c r="AE113" i="1"/>
  <c r="AF113" i="1"/>
  <c r="J113" i="1"/>
  <c r="M114" i="1"/>
  <c r="O114" i="1"/>
  <c r="P114" i="1"/>
  <c r="Q114" i="1"/>
  <c r="R114" i="1"/>
  <c r="S114" i="1"/>
  <c r="N114" i="1"/>
  <c r="AB114" i="1"/>
  <c r="AC114" i="1"/>
  <c r="AD114" i="1"/>
  <c r="AA114" i="1"/>
  <c r="AE114" i="1"/>
  <c r="AF114" i="1"/>
  <c r="J114" i="1"/>
  <c r="M115" i="1"/>
  <c r="O115" i="1"/>
  <c r="P115" i="1"/>
  <c r="Q115" i="1"/>
  <c r="R115" i="1"/>
  <c r="S115" i="1"/>
  <c r="N115" i="1"/>
  <c r="AB115" i="1"/>
  <c r="AC115" i="1"/>
  <c r="AD115" i="1"/>
  <c r="AA115" i="1"/>
  <c r="AE115" i="1"/>
  <c r="AF115" i="1"/>
  <c r="J115" i="1"/>
  <c r="M116" i="1"/>
  <c r="O116" i="1"/>
  <c r="P116" i="1"/>
  <c r="Q116" i="1"/>
  <c r="R116" i="1"/>
  <c r="S116" i="1"/>
  <c r="N116" i="1"/>
  <c r="AB116" i="1"/>
  <c r="AC116" i="1"/>
  <c r="AD116" i="1"/>
  <c r="AA116" i="1"/>
  <c r="AE116" i="1"/>
  <c r="AF116" i="1"/>
  <c r="J116" i="1"/>
  <c r="M117" i="1"/>
  <c r="O117" i="1"/>
  <c r="P117" i="1"/>
  <c r="Q117" i="1"/>
  <c r="R117" i="1"/>
  <c r="S117" i="1"/>
  <c r="N117" i="1"/>
  <c r="AB117" i="1"/>
  <c r="AC117" i="1"/>
  <c r="AD117" i="1"/>
  <c r="AA117" i="1"/>
  <c r="AE117" i="1"/>
  <c r="AF117" i="1"/>
  <c r="J117" i="1"/>
  <c r="M118" i="1"/>
  <c r="O118" i="1"/>
  <c r="P118" i="1"/>
  <c r="Q118" i="1"/>
  <c r="R118" i="1"/>
  <c r="S118" i="1"/>
  <c r="N118" i="1"/>
  <c r="AB118" i="1"/>
  <c r="AC118" i="1"/>
  <c r="AD118" i="1"/>
  <c r="AA118" i="1"/>
  <c r="AE118" i="1"/>
  <c r="AF118" i="1"/>
  <c r="J118" i="1"/>
  <c r="M119" i="1"/>
  <c r="O119" i="1"/>
  <c r="P119" i="1"/>
  <c r="Q119" i="1"/>
  <c r="R119" i="1"/>
  <c r="S119" i="1"/>
  <c r="N119" i="1"/>
  <c r="AB119" i="1"/>
  <c r="AC119" i="1"/>
  <c r="AD119" i="1"/>
  <c r="AA119" i="1"/>
  <c r="AE119" i="1"/>
  <c r="AF119" i="1"/>
  <c r="J119" i="1"/>
  <c r="M120" i="1"/>
  <c r="O120" i="1"/>
  <c r="P120" i="1"/>
  <c r="Q120" i="1"/>
  <c r="R120" i="1"/>
  <c r="S120" i="1"/>
  <c r="N120" i="1"/>
  <c r="AB120" i="1"/>
  <c r="AC120" i="1"/>
  <c r="AD120" i="1"/>
  <c r="AA120" i="1"/>
  <c r="AE120" i="1"/>
  <c r="AF120" i="1"/>
  <c r="J120" i="1"/>
  <c r="M121" i="1"/>
  <c r="O121" i="1"/>
  <c r="P121" i="1"/>
  <c r="Q121" i="1"/>
  <c r="R121" i="1"/>
  <c r="S121" i="1"/>
  <c r="N121" i="1"/>
  <c r="AB121" i="1"/>
  <c r="AC121" i="1"/>
  <c r="AD121" i="1"/>
  <c r="AA121" i="1"/>
  <c r="AE121" i="1"/>
  <c r="AF121" i="1"/>
  <c r="J121" i="1"/>
  <c r="M122" i="1"/>
  <c r="O122" i="1"/>
  <c r="P122" i="1"/>
  <c r="Q122" i="1"/>
  <c r="R122" i="1"/>
  <c r="S122" i="1"/>
  <c r="N122" i="1"/>
  <c r="AB122" i="1"/>
  <c r="AC122" i="1"/>
  <c r="AD122" i="1"/>
  <c r="AA122" i="1"/>
  <c r="AE122" i="1"/>
  <c r="AF122" i="1"/>
  <c r="J122" i="1"/>
  <c r="M123" i="1"/>
  <c r="O123" i="1"/>
  <c r="P123" i="1"/>
  <c r="Q123" i="1"/>
  <c r="R123" i="1"/>
  <c r="S123" i="1"/>
  <c r="N123" i="1"/>
  <c r="AB123" i="1"/>
  <c r="AC123" i="1"/>
  <c r="AD123" i="1"/>
  <c r="AA123" i="1"/>
  <c r="AE123" i="1"/>
  <c r="AF123" i="1"/>
  <c r="J123" i="1"/>
  <c r="M124" i="1"/>
  <c r="O124" i="1"/>
  <c r="P124" i="1"/>
  <c r="Q124" i="1"/>
  <c r="R124" i="1"/>
  <c r="S124" i="1"/>
  <c r="N124" i="1"/>
  <c r="AB124" i="1"/>
  <c r="AC124" i="1"/>
  <c r="AD124" i="1"/>
  <c r="AA124" i="1"/>
  <c r="AE124" i="1"/>
  <c r="AF124" i="1"/>
  <c r="J124" i="1"/>
  <c r="M125" i="1"/>
  <c r="O125" i="1"/>
  <c r="P125" i="1"/>
  <c r="Q125" i="1"/>
  <c r="R125" i="1"/>
  <c r="S125" i="1"/>
  <c r="N125" i="1"/>
  <c r="AB125" i="1"/>
  <c r="AC125" i="1"/>
  <c r="AD125" i="1"/>
  <c r="AA125" i="1"/>
  <c r="AE125" i="1"/>
  <c r="AF125" i="1"/>
  <c r="J125" i="1"/>
  <c r="M126" i="1"/>
  <c r="O126" i="1"/>
  <c r="P126" i="1"/>
  <c r="Q126" i="1"/>
  <c r="R126" i="1"/>
  <c r="S126" i="1"/>
  <c r="N126" i="1"/>
  <c r="AB126" i="1"/>
  <c r="AC126" i="1"/>
  <c r="AD126" i="1"/>
  <c r="AA126" i="1"/>
  <c r="AE126" i="1"/>
  <c r="AF126" i="1"/>
  <c r="J126" i="1"/>
  <c r="M127" i="1"/>
  <c r="O127" i="1"/>
  <c r="P127" i="1"/>
  <c r="Q127" i="1"/>
  <c r="R127" i="1"/>
  <c r="S127" i="1"/>
  <c r="N127" i="1"/>
  <c r="AB127" i="1"/>
  <c r="AC127" i="1"/>
  <c r="AD127" i="1"/>
  <c r="AA127" i="1"/>
  <c r="AE127" i="1"/>
  <c r="AF127" i="1"/>
  <c r="J127" i="1"/>
  <c r="M128" i="1"/>
  <c r="O128" i="1"/>
  <c r="P128" i="1"/>
  <c r="Q128" i="1"/>
  <c r="R128" i="1"/>
  <c r="S128" i="1"/>
  <c r="N128" i="1"/>
  <c r="AB128" i="1"/>
  <c r="AC128" i="1"/>
  <c r="AD128" i="1"/>
  <c r="AA128" i="1"/>
  <c r="AE128" i="1"/>
  <c r="AF128" i="1"/>
  <c r="J128" i="1"/>
  <c r="M129" i="1"/>
  <c r="O129" i="1"/>
  <c r="P129" i="1"/>
  <c r="Q129" i="1"/>
  <c r="R129" i="1"/>
  <c r="S129" i="1"/>
  <c r="N129" i="1"/>
  <c r="AB129" i="1"/>
  <c r="AC129" i="1"/>
  <c r="AD129" i="1"/>
  <c r="AA129" i="1"/>
  <c r="AE129" i="1"/>
  <c r="AF129" i="1"/>
  <c r="J129" i="1"/>
  <c r="M130" i="1"/>
  <c r="O130" i="1"/>
  <c r="P130" i="1"/>
  <c r="Q130" i="1"/>
  <c r="R130" i="1"/>
  <c r="S130" i="1"/>
  <c r="N130" i="1"/>
  <c r="AB130" i="1"/>
  <c r="AC130" i="1"/>
  <c r="AD130" i="1"/>
  <c r="AA130" i="1"/>
  <c r="AE130" i="1"/>
  <c r="AF130" i="1"/>
  <c r="J130" i="1"/>
  <c r="M131" i="1"/>
  <c r="O131" i="1"/>
  <c r="P131" i="1"/>
  <c r="Q131" i="1"/>
  <c r="R131" i="1"/>
  <c r="S131" i="1"/>
  <c r="N131" i="1"/>
  <c r="AB131" i="1"/>
  <c r="AC131" i="1"/>
  <c r="AD131" i="1"/>
  <c r="AA131" i="1"/>
  <c r="AE131" i="1"/>
  <c r="AF131" i="1"/>
  <c r="J131" i="1"/>
  <c r="M132" i="1"/>
  <c r="O132" i="1"/>
  <c r="P132" i="1"/>
  <c r="Q132" i="1"/>
  <c r="R132" i="1"/>
  <c r="S132" i="1"/>
  <c r="N132" i="1"/>
  <c r="AB132" i="1"/>
  <c r="AC132" i="1"/>
  <c r="AD132" i="1"/>
  <c r="AA132" i="1"/>
  <c r="AE132" i="1"/>
  <c r="AF132" i="1"/>
  <c r="J132" i="1"/>
  <c r="M133" i="1"/>
  <c r="O133" i="1"/>
  <c r="P133" i="1"/>
  <c r="Q133" i="1"/>
  <c r="R133" i="1"/>
  <c r="S133" i="1"/>
  <c r="N133" i="1"/>
  <c r="AB133" i="1"/>
  <c r="AC133" i="1"/>
  <c r="AD133" i="1"/>
  <c r="AA133" i="1"/>
  <c r="AE133" i="1"/>
  <c r="AF133" i="1"/>
  <c r="J133" i="1"/>
  <c r="M134" i="1"/>
  <c r="O134" i="1"/>
  <c r="P134" i="1"/>
  <c r="Q134" i="1"/>
  <c r="R134" i="1"/>
  <c r="S134" i="1"/>
  <c r="N134" i="1"/>
  <c r="AB134" i="1"/>
  <c r="AC134" i="1"/>
  <c r="AD134" i="1"/>
  <c r="AA134" i="1"/>
  <c r="AE134" i="1"/>
  <c r="AF134" i="1"/>
  <c r="J134" i="1"/>
  <c r="M135" i="1"/>
  <c r="O135" i="1"/>
  <c r="P135" i="1"/>
  <c r="Q135" i="1"/>
  <c r="R135" i="1"/>
  <c r="S135" i="1"/>
  <c r="N135" i="1"/>
  <c r="AB135" i="1"/>
  <c r="AC135" i="1"/>
  <c r="AD135" i="1"/>
  <c r="AA135" i="1"/>
  <c r="AE135" i="1"/>
  <c r="AF135" i="1"/>
  <c r="J135" i="1"/>
  <c r="M136" i="1"/>
  <c r="O136" i="1"/>
  <c r="P136" i="1"/>
  <c r="Q136" i="1"/>
  <c r="R136" i="1"/>
  <c r="S136" i="1"/>
  <c r="N136" i="1"/>
  <c r="AB136" i="1"/>
  <c r="AC136" i="1"/>
  <c r="AD136" i="1"/>
  <c r="AA136" i="1"/>
  <c r="AE136" i="1"/>
  <c r="AF136" i="1"/>
  <c r="J136" i="1"/>
  <c r="M137" i="1"/>
  <c r="O137" i="1"/>
  <c r="P137" i="1"/>
  <c r="Q137" i="1"/>
  <c r="R137" i="1"/>
  <c r="S137" i="1"/>
  <c r="N137" i="1"/>
  <c r="AB137" i="1"/>
  <c r="AC137" i="1"/>
  <c r="AD137" i="1"/>
  <c r="AA137" i="1"/>
  <c r="AE137" i="1"/>
  <c r="AF137" i="1"/>
  <c r="J137" i="1"/>
  <c r="M138" i="1"/>
  <c r="O138" i="1"/>
  <c r="P138" i="1"/>
  <c r="Q138" i="1"/>
  <c r="R138" i="1"/>
  <c r="S138" i="1"/>
  <c r="N138" i="1"/>
  <c r="AB138" i="1"/>
  <c r="AC138" i="1"/>
  <c r="AD138" i="1"/>
  <c r="AA138" i="1"/>
  <c r="AE138" i="1"/>
  <c r="AF138" i="1"/>
  <c r="J138" i="1"/>
  <c r="M139" i="1"/>
  <c r="O139" i="1"/>
  <c r="P139" i="1"/>
  <c r="Q139" i="1"/>
  <c r="R139" i="1"/>
  <c r="S139" i="1"/>
  <c r="N139" i="1"/>
  <c r="AB139" i="1"/>
  <c r="AC139" i="1"/>
  <c r="AD139" i="1"/>
  <c r="AA139" i="1"/>
  <c r="AE139" i="1"/>
  <c r="AF139" i="1"/>
  <c r="J139" i="1"/>
  <c r="M140" i="1"/>
  <c r="O140" i="1"/>
  <c r="P140" i="1"/>
  <c r="Q140" i="1"/>
  <c r="R140" i="1"/>
  <c r="S140" i="1"/>
  <c r="N140" i="1"/>
  <c r="AB140" i="1"/>
  <c r="AC140" i="1"/>
  <c r="AD140" i="1"/>
  <c r="AA140" i="1"/>
  <c r="AE140" i="1"/>
  <c r="AF140" i="1"/>
  <c r="J140" i="1"/>
  <c r="M141" i="1"/>
  <c r="O141" i="1"/>
  <c r="P141" i="1"/>
  <c r="Q141" i="1"/>
  <c r="R141" i="1"/>
  <c r="S141" i="1"/>
  <c r="N141" i="1"/>
  <c r="AB141" i="1"/>
  <c r="AC141" i="1"/>
  <c r="AD141" i="1"/>
  <c r="AA141" i="1"/>
  <c r="AE141" i="1"/>
  <c r="AF141" i="1"/>
  <c r="J141" i="1"/>
  <c r="M142" i="1"/>
  <c r="O142" i="1"/>
  <c r="P142" i="1"/>
  <c r="Q142" i="1"/>
  <c r="R142" i="1"/>
  <c r="S142" i="1"/>
  <c r="N142" i="1"/>
  <c r="AB142" i="1"/>
  <c r="AC142" i="1"/>
  <c r="AD142" i="1"/>
  <c r="AA142" i="1"/>
  <c r="AE142" i="1"/>
  <c r="AF142" i="1"/>
  <c r="J142" i="1"/>
  <c r="M143" i="1"/>
  <c r="O143" i="1"/>
  <c r="P143" i="1"/>
  <c r="Q143" i="1"/>
  <c r="R143" i="1"/>
  <c r="S143" i="1"/>
  <c r="N143" i="1"/>
  <c r="AB143" i="1"/>
  <c r="AC143" i="1"/>
  <c r="AD143" i="1"/>
  <c r="AA143" i="1"/>
  <c r="AE143" i="1"/>
  <c r="AF143" i="1"/>
  <c r="J143" i="1"/>
  <c r="M144" i="1"/>
  <c r="O144" i="1"/>
  <c r="P144" i="1"/>
  <c r="Q144" i="1"/>
  <c r="R144" i="1"/>
  <c r="S144" i="1"/>
  <c r="N144" i="1"/>
  <c r="AB144" i="1"/>
  <c r="AC144" i="1"/>
  <c r="AD144" i="1"/>
  <c r="AA144" i="1"/>
  <c r="AE144" i="1"/>
  <c r="AF144" i="1"/>
  <c r="J144" i="1"/>
  <c r="M145" i="1"/>
  <c r="O145" i="1"/>
  <c r="P145" i="1"/>
  <c r="Q145" i="1"/>
  <c r="R145" i="1"/>
  <c r="S145" i="1"/>
  <c r="N145" i="1"/>
  <c r="AB145" i="1"/>
  <c r="AC145" i="1"/>
  <c r="AD145" i="1"/>
  <c r="AA145" i="1"/>
  <c r="AE145" i="1"/>
  <c r="AF145" i="1"/>
  <c r="J145" i="1"/>
  <c r="M146" i="1"/>
  <c r="O146" i="1"/>
  <c r="P146" i="1"/>
  <c r="Q146" i="1"/>
  <c r="R146" i="1"/>
  <c r="S146" i="1"/>
  <c r="N146" i="1"/>
  <c r="AB146" i="1"/>
  <c r="AC146" i="1"/>
  <c r="AD146" i="1"/>
  <c r="AA146" i="1"/>
  <c r="AE146" i="1"/>
  <c r="AF146" i="1"/>
  <c r="J146" i="1"/>
  <c r="M147" i="1"/>
  <c r="O147" i="1"/>
  <c r="P147" i="1"/>
  <c r="Q147" i="1"/>
  <c r="R147" i="1"/>
  <c r="S147" i="1"/>
  <c r="N147" i="1"/>
  <c r="AB147" i="1"/>
  <c r="AC147" i="1"/>
  <c r="AD147" i="1"/>
  <c r="AA147" i="1"/>
  <c r="AE147" i="1"/>
  <c r="AF147" i="1"/>
  <c r="J147" i="1"/>
  <c r="M148" i="1"/>
  <c r="O148" i="1"/>
  <c r="P148" i="1"/>
  <c r="Q148" i="1"/>
  <c r="R148" i="1"/>
  <c r="S148" i="1"/>
  <c r="N148" i="1"/>
  <c r="AB148" i="1"/>
  <c r="AC148" i="1"/>
  <c r="AD148" i="1"/>
  <c r="AA148" i="1"/>
  <c r="AE148" i="1"/>
  <c r="AF148" i="1"/>
  <c r="J148" i="1"/>
  <c r="M149" i="1"/>
  <c r="O149" i="1"/>
  <c r="P149" i="1"/>
  <c r="Q149" i="1"/>
  <c r="R149" i="1"/>
  <c r="S149" i="1"/>
  <c r="N149" i="1"/>
  <c r="AB149" i="1"/>
  <c r="AC149" i="1"/>
  <c r="AD149" i="1"/>
  <c r="AA149" i="1"/>
  <c r="AE149" i="1"/>
  <c r="AF149" i="1"/>
  <c r="J149" i="1"/>
  <c r="M150" i="1"/>
  <c r="O150" i="1"/>
  <c r="P150" i="1"/>
  <c r="Q150" i="1"/>
  <c r="R150" i="1"/>
  <c r="S150" i="1"/>
  <c r="N150" i="1"/>
  <c r="AB150" i="1"/>
  <c r="AC150" i="1"/>
  <c r="AD150" i="1"/>
  <c r="AA150" i="1"/>
  <c r="AE150" i="1"/>
  <c r="AF150" i="1"/>
  <c r="J150" i="1"/>
  <c r="M151" i="1"/>
  <c r="O151" i="1"/>
  <c r="P151" i="1"/>
  <c r="Q151" i="1"/>
  <c r="R151" i="1"/>
  <c r="S151" i="1"/>
  <c r="N151" i="1"/>
  <c r="AB151" i="1"/>
  <c r="AC151" i="1"/>
  <c r="AD151" i="1"/>
  <c r="AA151" i="1"/>
  <c r="AE151" i="1"/>
  <c r="AF151" i="1"/>
  <c r="J151" i="1"/>
  <c r="M152" i="1"/>
  <c r="O152" i="1"/>
  <c r="P152" i="1"/>
  <c r="Q152" i="1"/>
  <c r="R152" i="1"/>
  <c r="S152" i="1"/>
  <c r="N152" i="1"/>
  <c r="AB152" i="1"/>
  <c r="AC152" i="1"/>
  <c r="AD152" i="1"/>
  <c r="AA152" i="1"/>
  <c r="AE152" i="1"/>
  <c r="AF152" i="1"/>
  <c r="J152" i="1"/>
  <c r="M153" i="1"/>
  <c r="O153" i="1"/>
  <c r="P153" i="1"/>
  <c r="Q153" i="1"/>
  <c r="R153" i="1"/>
  <c r="S153" i="1"/>
  <c r="N153" i="1"/>
  <c r="AB153" i="1"/>
  <c r="AC153" i="1"/>
  <c r="AD153" i="1"/>
  <c r="AA153" i="1"/>
  <c r="AE153" i="1"/>
  <c r="AF153" i="1"/>
  <c r="J153" i="1"/>
  <c r="M154" i="1"/>
  <c r="O154" i="1"/>
  <c r="P154" i="1"/>
  <c r="Q154" i="1"/>
  <c r="R154" i="1"/>
  <c r="S154" i="1"/>
  <c r="N154" i="1"/>
  <c r="AB154" i="1"/>
  <c r="AC154" i="1"/>
  <c r="AD154" i="1"/>
  <c r="AA154" i="1"/>
  <c r="AE154" i="1"/>
  <c r="AF154" i="1"/>
  <c r="J154" i="1"/>
  <c r="M155" i="1"/>
  <c r="O155" i="1"/>
  <c r="P155" i="1"/>
  <c r="Q155" i="1"/>
  <c r="R155" i="1"/>
  <c r="S155" i="1"/>
  <c r="N155" i="1"/>
  <c r="AB155" i="1"/>
  <c r="AC155" i="1"/>
  <c r="AD155" i="1"/>
  <c r="AA155" i="1"/>
  <c r="AE155" i="1"/>
  <c r="AF155" i="1"/>
  <c r="J155" i="1"/>
  <c r="M156" i="1"/>
  <c r="O156" i="1"/>
  <c r="P156" i="1"/>
  <c r="Q156" i="1"/>
  <c r="R156" i="1"/>
  <c r="S156" i="1"/>
  <c r="N156" i="1"/>
  <c r="AB156" i="1"/>
  <c r="AC156" i="1"/>
  <c r="AD156" i="1"/>
  <c r="AA156" i="1"/>
  <c r="AE156" i="1"/>
  <c r="AF156" i="1"/>
  <c r="J156" i="1"/>
  <c r="M157" i="1"/>
  <c r="O157" i="1"/>
  <c r="P157" i="1"/>
  <c r="Q157" i="1"/>
  <c r="R157" i="1"/>
  <c r="S157" i="1"/>
  <c r="N157" i="1"/>
  <c r="AB157" i="1"/>
  <c r="AC157" i="1"/>
  <c r="AD157" i="1"/>
  <c r="AA157" i="1"/>
  <c r="AE157" i="1"/>
  <c r="AF157" i="1"/>
  <c r="J157" i="1"/>
  <c r="M158" i="1"/>
  <c r="O158" i="1"/>
  <c r="P158" i="1"/>
  <c r="Q158" i="1"/>
  <c r="R158" i="1"/>
  <c r="S158" i="1"/>
  <c r="N158" i="1"/>
  <c r="AB158" i="1"/>
  <c r="AC158" i="1"/>
  <c r="AD158" i="1"/>
  <c r="AA158" i="1"/>
  <c r="AE158" i="1"/>
  <c r="AF158" i="1"/>
  <c r="J158" i="1"/>
  <c r="M159" i="1"/>
  <c r="O159" i="1"/>
  <c r="P159" i="1"/>
  <c r="Q159" i="1"/>
  <c r="R159" i="1"/>
  <c r="S159" i="1"/>
  <c r="N159" i="1"/>
  <c r="AB159" i="1"/>
  <c r="AC159" i="1"/>
  <c r="AD159" i="1"/>
  <c r="AA159" i="1"/>
  <c r="AE159" i="1"/>
  <c r="AF159" i="1"/>
  <c r="J159" i="1"/>
  <c r="M160" i="1"/>
  <c r="O160" i="1"/>
  <c r="P160" i="1"/>
  <c r="Q160" i="1"/>
  <c r="R160" i="1"/>
  <c r="S160" i="1"/>
  <c r="N160" i="1"/>
  <c r="AB160" i="1"/>
  <c r="AC160" i="1"/>
  <c r="AD160" i="1"/>
  <c r="AA160" i="1"/>
  <c r="AE160" i="1"/>
  <c r="AF160" i="1"/>
  <c r="J160" i="1"/>
  <c r="M161" i="1"/>
  <c r="O161" i="1"/>
  <c r="P161" i="1"/>
  <c r="Q161" i="1"/>
  <c r="R161" i="1"/>
  <c r="S161" i="1"/>
  <c r="N161" i="1"/>
  <c r="AB161" i="1"/>
  <c r="AC161" i="1"/>
  <c r="AD161" i="1"/>
  <c r="AA161" i="1"/>
  <c r="AE161" i="1"/>
  <c r="AF161" i="1"/>
  <c r="J161" i="1"/>
  <c r="M162" i="1"/>
  <c r="O162" i="1"/>
  <c r="P162" i="1"/>
  <c r="Q162" i="1"/>
  <c r="R162" i="1"/>
  <c r="S162" i="1"/>
  <c r="N162" i="1"/>
  <c r="AB162" i="1"/>
  <c r="AC162" i="1"/>
  <c r="AD162" i="1"/>
  <c r="AA162" i="1"/>
  <c r="AE162" i="1"/>
  <c r="AF162" i="1"/>
  <c r="J162" i="1"/>
  <c r="M163" i="1"/>
  <c r="O163" i="1"/>
  <c r="P163" i="1"/>
  <c r="Q163" i="1"/>
  <c r="R163" i="1"/>
  <c r="S163" i="1"/>
  <c r="N163" i="1"/>
  <c r="AB163" i="1"/>
  <c r="AC163" i="1"/>
  <c r="AD163" i="1"/>
  <c r="AA163" i="1"/>
  <c r="AE163" i="1"/>
  <c r="AF163" i="1"/>
  <c r="J163" i="1"/>
  <c r="M164" i="1"/>
  <c r="O164" i="1"/>
  <c r="P164" i="1"/>
  <c r="Q164" i="1"/>
  <c r="R164" i="1"/>
  <c r="S164" i="1"/>
  <c r="N164" i="1"/>
  <c r="AB164" i="1"/>
  <c r="AC164" i="1"/>
  <c r="AD164" i="1"/>
  <c r="AA164" i="1"/>
  <c r="AE164" i="1"/>
  <c r="AF164" i="1"/>
  <c r="J164" i="1"/>
  <c r="M165" i="1"/>
  <c r="O165" i="1"/>
  <c r="P165" i="1"/>
  <c r="Q165" i="1"/>
  <c r="R165" i="1"/>
  <c r="S165" i="1"/>
  <c r="N165" i="1"/>
  <c r="AB165" i="1"/>
  <c r="AC165" i="1"/>
  <c r="AD165" i="1"/>
  <c r="AA165" i="1"/>
  <c r="AE165" i="1"/>
  <c r="AF165" i="1"/>
  <c r="J165" i="1"/>
  <c r="M166" i="1"/>
  <c r="O166" i="1"/>
  <c r="P166" i="1"/>
  <c r="Q166" i="1"/>
  <c r="R166" i="1"/>
  <c r="S166" i="1"/>
  <c r="N166" i="1"/>
  <c r="AB166" i="1"/>
  <c r="AC166" i="1"/>
  <c r="AD166" i="1"/>
  <c r="AA166" i="1"/>
  <c r="AE166" i="1"/>
  <c r="AF166" i="1"/>
  <c r="J166" i="1"/>
  <c r="M167" i="1"/>
  <c r="O167" i="1"/>
  <c r="P167" i="1"/>
  <c r="Q167" i="1"/>
  <c r="R167" i="1"/>
  <c r="S167" i="1"/>
  <c r="N167" i="1"/>
  <c r="AB167" i="1"/>
  <c r="AC167" i="1"/>
  <c r="AD167" i="1"/>
  <c r="AA167" i="1"/>
  <c r="AE167" i="1"/>
  <c r="AF167" i="1"/>
  <c r="J167" i="1"/>
  <c r="M168" i="1"/>
  <c r="O168" i="1"/>
  <c r="P168" i="1"/>
  <c r="Q168" i="1"/>
  <c r="R168" i="1"/>
  <c r="S168" i="1"/>
  <c r="N168" i="1"/>
  <c r="AB168" i="1"/>
  <c r="AC168" i="1"/>
  <c r="AD168" i="1"/>
  <c r="AA168" i="1"/>
  <c r="AE168" i="1"/>
  <c r="AF168" i="1"/>
  <c r="J168" i="1"/>
  <c r="M169" i="1"/>
  <c r="O169" i="1"/>
  <c r="P169" i="1"/>
  <c r="Q169" i="1"/>
  <c r="R169" i="1"/>
  <c r="S169" i="1"/>
  <c r="N169" i="1"/>
  <c r="AB169" i="1"/>
  <c r="AC169" i="1"/>
  <c r="AD169" i="1"/>
  <c r="AA169" i="1"/>
  <c r="AE169" i="1"/>
  <c r="AF169" i="1"/>
  <c r="J169" i="1"/>
  <c r="M170" i="1"/>
  <c r="O170" i="1"/>
  <c r="P170" i="1"/>
  <c r="Q170" i="1"/>
  <c r="R170" i="1"/>
  <c r="S170" i="1"/>
  <c r="N170" i="1"/>
  <c r="AB170" i="1"/>
  <c r="AC170" i="1"/>
  <c r="AD170" i="1"/>
  <c r="AA170" i="1"/>
  <c r="AE170" i="1"/>
  <c r="AF170" i="1"/>
  <c r="J170" i="1"/>
  <c r="M171" i="1"/>
  <c r="O171" i="1"/>
  <c r="P171" i="1"/>
  <c r="Q171" i="1"/>
  <c r="R171" i="1"/>
  <c r="S171" i="1"/>
  <c r="N171" i="1"/>
  <c r="AB171" i="1"/>
  <c r="AC171" i="1"/>
  <c r="AD171" i="1"/>
  <c r="AA171" i="1"/>
  <c r="AE171" i="1"/>
  <c r="AF171" i="1"/>
  <c r="J171" i="1"/>
  <c r="M172" i="1"/>
  <c r="O172" i="1"/>
  <c r="P172" i="1"/>
  <c r="Q172" i="1"/>
  <c r="R172" i="1"/>
  <c r="S172" i="1"/>
  <c r="N172" i="1"/>
  <c r="AB172" i="1"/>
  <c r="AC172" i="1"/>
  <c r="AD172" i="1"/>
  <c r="AA172" i="1"/>
  <c r="AE172" i="1"/>
  <c r="AF172" i="1"/>
  <c r="J172" i="1"/>
  <c r="M173" i="1"/>
  <c r="O173" i="1"/>
  <c r="P173" i="1"/>
  <c r="Q173" i="1"/>
  <c r="R173" i="1"/>
  <c r="S173" i="1"/>
  <c r="N173" i="1"/>
  <c r="AB173" i="1"/>
  <c r="AC173" i="1"/>
  <c r="AD173" i="1"/>
  <c r="AA173" i="1"/>
  <c r="AE173" i="1"/>
  <c r="AF173" i="1"/>
  <c r="J173" i="1"/>
  <c r="M174" i="1"/>
  <c r="O174" i="1"/>
  <c r="P174" i="1"/>
  <c r="Q174" i="1"/>
  <c r="R174" i="1"/>
  <c r="S174" i="1"/>
  <c r="N174" i="1"/>
  <c r="AB174" i="1"/>
  <c r="AC174" i="1"/>
  <c r="AD174" i="1"/>
  <c r="AA174" i="1"/>
  <c r="AE174" i="1"/>
  <c r="AF174" i="1"/>
  <c r="J174" i="1"/>
  <c r="M175" i="1"/>
  <c r="O175" i="1"/>
  <c r="P175" i="1"/>
  <c r="Q175" i="1"/>
  <c r="R175" i="1"/>
  <c r="S175" i="1"/>
  <c r="N175" i="1"/>
  <c r="AB175" i="1"/>
  <c r="AC175" i="1"/>
  <c r="AD175" i="1"/>
  <c r="AA175" i="1"/>
  <c r="AE175" i="1"/>
  <c r="AF175" i="1"/>
  <c r="J175" i="1"/>
  <c r="M176" i="1"/>
  <c r="O176" i="1"/>
  <c r="P176" i="1"/>
  <c r="Q176" i="1"/>
  <c r="R176" i="1"/>
  <c r="S176" i="1"/>
  <c r="N176" i="1"/>
  <c r="AB176" i="1"/>
  <c r="AC176" i="1"/>
  <c r="AD176" i="1"/>
  <c r="AA176" i="1"/>
  <c r="AE176" i="1"/>
  <c r="AF176" i="1"/>
  <c r="J176" i="1"/>
  <c r="M177" i="1"/>
  <c r="O177" i="1"/>
  <c r="P177" i="1"/>
  <c r="Q177" i="1"/>
  <c r="R177" i="1"/>
  <c r="S177" i="1"/>
  <c r="N177" i="1"/>
  <c r="AB177" i="1"/>
  <c r="AC177" i="1"/>
  <c r="AD177" i="1"/>
  <c r="AA177" i="1"/>
  <c r="AE177" i="1"/>
  <c r="AF177" i="1"/>
  <c r="J177" i="1"/>
  <c r="M178" i="1"/>
  <c r="O178" i="1"/>
  <c r="P178" i="1"/>
  <c r="Q178" i="1"/>
  <c r="R178" i="1"/>
  <c r="S178" i="1"/>
  <c r="N178" i="1"/>
  <c r="AB178" i="1"/>
  <c r="AC178" i="1"/>
  <c r="AD178" i="1"/>
  <c r="AA178" i="1"/>
  <c r="AE178" i="1"/>
  <c r="AF178" i="1"/>
  <c r="J178" i="1"/>
  <c r="M179" i="1"/>
  <c r="O179" i="1"/>
  <c r="P179" i="1"/>
  <c r="Q179" i="1"/>
  <c r="R179" i="1"/>
  <c r="S179" i="1"/>
  <c r="N179" i="1"/>
  <c r="AB179" i="1"/>
  <c r="AC179" i="1"/>
  <c r="AD179" i="1"/>
  <c r="AA179" i="1"/>
  <c r="AE179" i="1"/>
  <c r="AF179" i="1"/>
  <c r="J179" i="1"/>
  <c r="M180" i="1"/>
  <c r="O180" i="1"/>
  <c r="P180" i="1"/>
  <c r="Q180" i="1"/>
  <c r="R180" i="1"/>
  <c r="S180" i="1"/>
  <c r="N180" i="1"/>
  <c r="AB180" i="1"/>
  <c r="AC180" i="1"/>
  <c r="AD180" i="1"/>
  <c r="AA180" i="1"/>
  <c r="AE180" i="1"/>
  <c r="AF180" i="1"/>
  <c r="J180" i="1"/>
  <c r="M181" i="1"/>
  <c r="O181" i="1"/>
  <c r="P181" i="1"/>
  <c r="Q181" i="1"/>
  <c r="R181" i="1"/>
  <c r="S181" i="1"/>
  <c r="N181" i="1"/>
  <c r="AB181" i="1"/>
  <c r="AC181" i="1"/>
  <c r="AD181" i="1"/>
  <c r="AA181" i="1"/>
  <c r="AE181" i="1"/>
  <c r="AF181" i="1"/>
  <c r="J181" i="1"/>
  <c r="M182" i="1"/>
  <c r="O182" i="1"/>
  <c r="P182" i="1"/>
  <c r="Q182" i="1"/>
  <c r="R182" i="1"/>
  <c r="S182" i="1"/>
  <c r="N182" i="1"/>
  <c r="AB182" i="1"/>
  <c r="AC182" i="1"/>
  <c r="AD182" i="1"/>
  <c r="AA182" i="1"/>
  <c r="AE182" i="1"/>
  <c r="AF182" i="1"/>
  <c r="J182" i="1"/>
  <c r="M183" i="1"/>
  <c r="O183" i="1"/>
  <c r="P183" i="1"/>
  <c r="Q183" i="1"/>
  <c r="R183" i="1"/>
  <c r="S183" i="1"/>
  <c r="N183" i="1"/>
  <c r="AB183" i="1"/>
  <c r="AC183" i="1"/>
  <c r="AD183" i="1"/>
  <c r="AA183" i="1"/>
  <c r="AE183" i="1"/>
  <c r="AF183" i="1"/>
  <c r="J183" i="1"/>
  <c r="M184" i="1"/>
  <c r="O184" i="1"/>
  <c r="P184" i="1"/>
  <c r="Q184" i="1"/>
  <c r="R184" i="1"/>
  <c r="S184" i="1"/>
  <c r="N184" i="1"/>
  <c r="AB184" i="1"/>
  <c r="AC184" i="1"/>
  <c r="AD184" i="1"/>
  <c r="AA184" i="1"/>
  <c r="AE184" i="1"/>
  <c r="AF184" i="1"/>
  <c r="J184" i="1"/>
  <c r="M185" i="1"/>
  <c r="O185" i="1"/>
  <c r="P185" i="1"/>
  <c r="Q185" i="1"/>
  <c r="R185" i="1"/>
  <c r="S185" i="1"/>
  <c r="N185" i="1"/>
  <c r="AB185" i="1"/>
  <c r="AC185" i="1"/>
  <c r="AD185" i="1"/>
  <c r="AA185" i="1"/>
  <c r="AE185" i="1"/>
  <c r="AF185" i="1"/>
  <c r="J185" i="1"/>
  <c r="M186" i="1"/>
  <c r="O186" i="1"/>
  <c r="P186" i="1"/>
  <c r="Q186" i="1"/>
  <c r="R186" i="1"/>
  <c r="S186" i="1"/>
  <c r="N186" i="1"/>
  <c r="AB186" i="1"/>
  <c r="AC186" i="1"/>
  <c r="AD186" i="1"/>
  <c r="AA186" i="1"/>
  <c r="AE186" i="1"/>
  <c r="AF186" i="1"/>
  <c r="J186" i="1"/>
  <c r="M187" i="1"/>
  <c r="O187" i="1"/>
  <c r="P187" i="1"/>
  <c r="Q187" i="1"/>
  <c r="R187" i="1"/>
  <c r="S187" i="1"/>
  <c r="N187" i="1"/>
  <c r="AB187" i="1"/>
  <c r="AC187" i="1"/>
  <c r="AD187" i="1"/>
  <c r="AA187" i="1"/>
  <c r="AE187" i="1"/>
  <c r="AF187" i="1"/>
  <c r="J187" i="1"/>
  <c r="M188" i="1"/>
  <c r="O188" i="1"/>
  <c r="P188" i="1"/>
  <c r="Q188" i="1"/>
  <c r="R188" i="1"/>
  <c r="S188" i="1"/>
  <c r="N188" i="1"/>
  <c r="AB188" i="1"/>
  <c r="AC188" i="1"/>
  <c r="AD188" i="1"/>
  <c r="AA188" i="1"/>
  <c r="AE188" i="1"/>
  <c r="AF188" i="1"/>
  <c r="J188" i="1"/>
  <c r="M189" i="1"/>
  <c r="O189" i="1"/>
  <c r="P189" i="1"/>
  <c r="Q189" i="1"/>
  <c r="R189" i="1"/>
  <c r="S189" i="1"/>
  <c r="N189" i="1"/>
  <c r="AB189" i="1"/>
  <c r="AC189" i="1"/>
  <c r="AD189" i="1"/>
  <c r="AA189" i="1"/>
  <c r="AE189" i="1"/>
  <c r="AF189" i="1"/>
  <c r="J189" i="1"/>
  <c r="M190" i="1"/>
  <c r="O190" i="1"/>
  <c r="P190" i="1"/>
  <c r="Q190" i="1"/>
  <c r="R190" i="1"/>
  <c r="S190" i="1"/>
  <c r="N190" i="1"/>
  <c r="AB190" i="1"/>
  <c r="AC190" i="1"/>
  <c r="AD190" i="1"/>
  <c r="AA190" i="1"/>
  <c r="AE190" i="1"/>
  <c r="AF190" i="1"/>
  <c r="J190" i="1"/>
  <c r="M191" i="1"/>
  <c r="O191" i="1"/>
  <c r="P191" i="1"/>
  <c r="Q191" i="1"/>
  <c r="R191" i="1"/>
  <c r="S191" i="1"/>
  <c r="N191" i="1"/>
  <c r="AB191" i="1"/>
  <c r="AC191" i="1"/>
  <c r="AD191" i="1"/>
  <c r="AA191" i="1"/>
  <c r="AE191" i="1"/>
  <c r="AF191" i="1"/>
  <c r="J191" i="1"/>
  <c r="M192" i="1"/>
  <c r="O192" i="1"/>
  <c r="P192" i="1"/>
  <c r="Q192" i="1"/>
  <c r="R192" i="1"/>
  <c r="S192" i="1"/>
  <c r="N192" i="1"/>
  <c r="AB192" i="1"/>
  <c r="AC192" i="1"/>
  <c r="AD192" i="1"/>
  <c r="AA192" i="1"/>
  <c r="AE192" i="1"/>
  <c r="AF192" i="1"/>
  <c r="J192" i="1"/>
  <c r="M193" i="1"/>
  <c r="O193" i="1"/>
  <c r="P193" i="1"/>
  <c r="Q193" i="1"/>
  <c r="R193" i="1"/>
  <c r="S193" i="1"/>
  <c r="N193" i="1"/>
  <c r="AB193" i="1"/>
  <c r="AC193" i="1"/>
  <c r="AD193" i="1"/>
  <c r="AA193" i="1"/>
  <c r="AE193" i="1"/>
  <c r="AF193" i="1"/>
  <c r="J193" i="1"/>
  <c r="M194" i="1"/>
  <c r="O194" i="1"/>
  <c r="P194" i="1"/>
  <c r="Q194" i="1"/>
  <c r="R194" i="1"/>
  <c r="S194" i="1"/>
  <c r="N194" i="1"/>
  <c r="AB194" i="1"/>
  <c r="AC194" i="1"/>
  <c r="AD194" i="1"/>
  <c r="AA194" i="1"/>
  <c r="AE194" i="1"/>
  <c r="AF194" i="1"/>
  <c r="J194" i="1"/>
  <c r="M195" i="1"/>
  <c r="O195" i="1"/>
  <c r="P195" i="1"/>
  <c r="Q195" i="1"/>
  <c r="R195" i="1"/>
  <c r="S195" i="1"/>
  <c r="N195" i="1"/>
  <c r="AB195" i="1"/>
  <c r="AC195" i="1"/>
  <c r="AD195" i="1"/>
  <c r="AA195" i="1"/>
  <c r="AE195" i="1"/>
  <c r="AF195" i="1"/>
  <c r="J195" i="1"/>
  <c r="M196" i="1"/>
  <c r="O196" i="1"/>
  <c r="P196" i="1"/>
  <c r="Q196" i="1"/>
  <c r="R196" i="1"/>
  <c r="S196" i="1"/>
  <c r="N196" i="1"/>
  <c r="AB196" i="1"/>
  <c r="AC196" i="1"/>
  <c r="AD196" i="1"/>
  <c r="AA196" i="1"/>
  <c r="AE196" i="1"/>
  <c r="AF196" i="1"/>
  <c r="J196" i="1"/>
  <c r="M197" i="1"/>
  <c r="O197" i="1"/>
  <c r="P197" i="1"/>
  <c r="Q197" i="1"/>
  <c r="R197" i="1"/>
  <c r="S197" i="1"/>
  <c r="N197" i="1"/>
  <c r="AB197" i="1"/>
  <c r="AC197" i="1"/>
  <c r="AD197" i="1"/>
  <c r="AA197" i="1"/>
  <c r="AE197" i="1"/>
  <c r="AF197" i="1"/>
  <c r="J197" i="1"/>
  <c r="M198" i="1"/>
  <c r="O198" i="1"/>
  <c r="P198" i="1"/>
  <c r="Q198" i="1"/>
  <c r="R198" i="1"/>
  <c r="S198" i="1"/>
  <c r="N198" i="1"/>
  <c r="AB198" i="1"/>
  <c r="AC198" i="1"/>
  <c r="AD198" i="1"/>
  <c r="AA198" i="1"/>
  <c r="AE198" i="1"/>
  <c r="AF198" i="1"/>
  <c r="J198" i="1"/>
  <c r="M199" i="1"/>
  <c r="O199" i="1"/>
  <c r="P199" i="1"/>
  <c r="Q199" i="1"/>
  <c r="R199" i="1"/>
  <c r="S199" i="1"/>
  <c r="N199" i="1"/>
  <c r="AB199" i="1"/>
  <c r="AC199" i="1"/>
  <c r="AD199" i="1"/>
  <c r="AA199" i="1"/>
  <c r="AE199" i="1"/>
  <c r="AF199" i="1"/>
  <c r="J199" i="1"/>
  <c r="M200" i="1"/>
  <c r="O200" i="1"/>
  <c r="P200" i="1"/>
  <c r="Q200" i="1"/>
  <c r="R200" i="1"/>
  <c r="S200" i="1"/>
  <c r="N200" i="1"/>
  <c r="AB200" i="1"/>
  <c r="AC200" i="1"/>
  <c r="AD200" i="1"/>
  <c r="AA200" i="1"/>
  <c r="AE200" i="1"/>
  <c r="AF200" i="1"/>
  <c r="J200" i="1"/>
  <c r="M201" i="1"/>
  <c r="O201" i="1"/>
  <c r="P201" i="1"/>
  <c r="Q201" i="1"/>
  <c r="R201" i="1"/>
  <c r="S201" i="1"/>
  <c r="N201" i="1"/>
  <c r="AB201" i="1"/>
  <c r="AC201" i="1"/>
  <c r="AD201" i="1"/>
  <c r="AA201" i="1"/>
  <c r="AE201" i="1"/>
  <c r="AF201" i="1"/>
  <c r="J201" i="1"/>
  <c r="M202" i="1"/>
  <c r="O202" i="1"/>
  <c r="P202" i="1"/>
  <c r="Q202" i="1"/>
  <c r="R202" i="1"/>
  <c r="S202" i="1"/>
  <c r="N202" i="1"/>
  <c r="AB202" i="1"/>
  <c r="AC202" i="1"/>
  <c r="AD202" i="1"/>
  <c r="AA202" i="1"/>
  <c r="AE202" i="1"/>
  <c r="AF202" i="1"/>
  <c r="J202" i="1"/>
  <c r="M203" i="1"/>
  <c r="O203" i="1"/>
  <c r="P203" i="1"/>
  <c r="Q203" i="1"/>
  <c r="R203" i="1"/>
  <c r="S203" i="1"/>
  <c r="N203" i="1"/>
  <c r="AB203" i="1"/>
  <c r="AC203" i="1"/>
  <c r="AD203" i="1"/>
  <c r="AA203" i="1"/>
  <c r="AE203" i="1"/>
  <c r="AF203" i="1"/>
  <c r="J203" i="1"/>
  <c r="M204" i="1"/>
  <c r="O204" i="1"/>
  <c r="P204" i="1"/>
  <c r="Q204" i="1"/>
  <c r="R204" i="1"/>
  <c r="S204" i="1"/>
  <c r="N204" i="1"/>
  <c r="AB204" i="1"/>
  <c r="AC204" i="1"/>
  <c r="AD204" i="1"/>
  <c r="AA204" i="1"/>
  <c r="AE204" i="1"/>
  <c r="AF204" i="1"/>
  <c r="J204" i="1"/>
  <c r="M205" i="1"/>
  <c r="O205" i="1"/>
  <c r="P205" i="1"/>
  <c r="Q205" i="1"/>
  <c r="R205" i="1"/>
  <c r="S205" i="1"/>
  <c r="N205" i="1"/>
  <c r="AB205" i="1"/>
  <c r="AC205" i="1"/>
  <c r="AD205" i="1"/>
  <c r="AA205" i="1"/>
  <c r="AE205" i="1"/>
  <c r="AF205" i="1"/>
  <c r="J205" i="1"/>
  <c r="M206" i="1"/>
  <c r="O206" i="1"/>
  <c r="P206" i="1"/>
  <c r="Q206" i="1"/>
  <c r="R206" i="1"/>
  <c r="S206" i="1"/>
  <c r="N206" i="1"/>
  <c r="AB206" i="1"/>
  <c r="AC206" i="1"/>
  <c r="AD206" i="1"/>
  <c r="AA206" i="1"/>
  <c r="AE206" i="1"/>
  <c r="AF206" i="1"/>
  <c r="J206" i="1"/>
  <c r="M207" i="1"/>
  <c r="O207" i="1"/>
  <c r="P207" i="1"/>
  <c r="Q207" i="1"/>
  <c r="R207" i="1"/>
  <c r="S207" i="1"/>
  <c r="N207" i="1"/>
  <c r="AB207" i="1"/>
  <c r="AC207" i="1"/>
  <c r="AD207" i="1"/>
  <c r="AA207" i="1"/>
  <c r="AE207" i="1"/>
  <c r="AF207" i="1"/>
  <c r="J207" i="1"/>
  <c r="M208" i="1"/>
  <c r="O208" i="1"/>
  <c r="P208" i="1"/>
  <c r="Q208" i="1"/>
  <c r="R208" i="1"/>
  <c r="S208" i="1"/>
  <c r="N208" i="1"/>
  <c r="AB208" i="1"/>
  <c r="AC208" i="1"/>
  <c r="AD208" i="1"/>
  <c r="AA208" i="1"/>
  <c r="AE208" i="1"/>
  <c r="AF208" i="1"/>
  <c r="J208" i="1"/>
  <c r="M209" i="1"/>
  <c r="O209" i="1"/>
  <c r="P209" i="1"/>
  <c r="Q209" i="1"/>
  <c r="R209" i="1"/>
  <c r="S209" i="1"/>
  <c r="N209" i="1"/>
  <c r="AB209" i="1"/>
  <c r="AC209" i="1"/>
  <c r="AD209" i="1"/>
  <c r="AA209" i="1"/>
  <c r="AE209" i="1"/>
  <c r="AF209" i="1"/>
  <c r="J209" i="1"/>
  <c r="M210" i="1"/>
  <c r="O210" i="1"/>
  <c r="P210" i="1"/>
  <c r="Q210" i="1"/>
  <c r="R210" i="1"/>
  <c r="S210" i="1"/>
  <c r="N210" i="1"/>
  <c r="AB210" i="1"/>
  <c r="AC210" i="1"/>
  <c r="AD210" i="1"/>
  <c r="AA210" i="1"/>
  <c r="AE210" i="1"/>
  <c r="AF210" i="1"/>
  <c r="J210" i="1"/>
  <c r="M211" i="1"/>
  <c r="O211" i="1"/>
  <c r="P211" i="1"/>
  <c r="Q211" i="1"/>
  <c r="R211" i="1"/>
  <c r="S211" i="1"/>
  <c r="N211" i="1"/>
  <c r="AB211" i="1"/>
  <c r="AC211" i="1"/>
  <c r="AD211" i="1"/>
  <c r="AA211" i="1"/>
  <c r="AE211" i="1"/>
  <c r="AF211" i="1"/>
  <c r="J211" i="1"/>
  <c r="M212" i="1"/>
  <c r="O212" i="1"/>
  <c r="P212" i="1"/>
  <c r="Q212" i="1"/>
  <c r="R212" i="1"/>
  <c r="S212" i="1"/>
  <c r="N212" i="1"/>
  <c r="AB212" i="1"/>
  <c r="AC212" i="1"/>
  <c r="AD212" i="1"/>
  <c r="AA212" i="1"/>
  <c r="AE212" i="1"/>
  <c r="AF212" i="1"/>
  <c r="J212" i="1"/>
  <c r="M213" i="1"/>
  <c r="O213" i="1"/>
  <c r="P213" i="1"/>
  <c r="Q213" i="1"/>
  <c r="R213" i="1"/>
  <c r="S213" i="1"/>
  <c r="N213" i="1"/>
  <c r="AB213" i="1"/>
  <c r="AC213" i="1"/>
  <c r="AD213" i="1"/>
  <c r="AA213" i="1"/>
  <c r="AE213" i="1"/>
  <c r="AF213" i="1"/>
  <c r="J213" i="1"/>
  <c r="M214" i="1"/>
  <c r="O214" i="1"/>
  <c r="P214" i="1"/>
  <c r="Q214" i="1"/>
  <c r="R214" i="1"/>
  <c r="S214" i="1"/>
  <c r="N214" i="1"/>
  <c r="AB214" i="1"/>
  <c r="AC214" i="1"/>
  <c r="AD214" i="1"/>
  <c r="AA214" i="1"/>
  <c r="AE214" i="1"/>
  <c r="AF214" i="1"/>
  <c r="J214" i="1"/>
  <c r="M215" i="1"/>
  <c r="O215" i="1"/>
  <c r="P215" i="1"/>
  <c r="Q215" i="1"/>
  <c r="R215" i="1"/>
  <c r="S215" i="1"/>
  <c r="N215" i="1"/>
  <c r="AB215" i="1"/>
  <c r="AC215" i="1"/>
  <c r="AD215" i="1"/>
  <c r="AA215" i="1"/>
  <c r="AE215" i="1"/>
  <c r="AF215" i="1"/>
  <c r="J215" i="1"/>
  <c r="M216" i="1"/>
  <c r="O216" i="1"/>
  <c r="P216" i="1"/>
  <c r="Q216" i="1"/>
  <c r="R216" i="1"/>
  <c r="S216" i="1"/>
  <c r="N216" i="1"/>
  <c r="AB216" i="1"/>
  <c r="AC216" i="1"/>
  <c r="AD216" i="1"/>
  <c r="AA216" i="1"/>
  <c r="AE216" i="1"/>
  <c r="AF216" i="1"/>
  <c r="J216" i="1"/>
  <c r="M217" i="1"/>
  <c r="O217" i="1"/>
  <c r="P217" i="1"/>
  <c r="Q217" i="1"/>
  <c r="R217" i="1"/>
  <c r="S217" i="1"/>
  <c r="N217" i="1"/>
  <c r="AB217" i="1"/>
  <c r="AC217" i="1"/>
  <c r="AD217" i="1"/>
  <c r="AA217" i="1"/>
  <c r="AE217" i="1"/>
  <c r="AF217" i="1"/>
  <c r="J217" i="1"/>
  <c r="M218" i="1"/>
  <c r="O218" i="1"/>
  <c r="P218" i="1"/>
  <c r="Q218" i="1"/>
  <c r="R218" i="1"/>
  <c r="S218" i="1"/>
  <c r="N218" i="1"/>
  <c r="AB218" i="1"/>
  <c r="AC218" i="1"/>
  <c r="AD218" i="1"/>
  <c r="AA218" i="1"/>
  <c r="AE218" i="1"/>
  <c r="AF218" i="1"/>
  <c r="J218" i="1"/>
  <c r="M219" i="1"/>
  <c r="O219" i="1"/>
  <c r="P219" i="1"/>
  <c r="Q219" i="1"/>
  <c r="R219" i="1"/>
  <c r="S219" i="1"/>
  <c r="N219" i="1"/>
  <c r="AB219" i="1"/>
  <c r="AC219" i="1"/>
  <c r="AD219" i="1"/>
  <c r="AA219" i="1"/>
  <c r="AE219" i="1"/>
  <c r="AF219" i="1"/>
  <c r="J219" i="1"/>
  <c r="M220" i="1"/>
  <c r="O220" i="1"/>
  <c r="P220" i="1"/>
  <c r="Q220" i="1"/>
  <c r="R220" i="1"/>
  <c r="S220" i="1"/>
  <c r="N220" i="1"/>
  <c r="AB220" i="1"/>
  <c r="AC220" i="1"/>
  <c r="AD220" i="1"/>
  <c r="AA220" i="1"/>
  <c r="AE220" i="1"/>
  <c r="AF220" i="1"/>
  <c r="J220" i="1"/>
  <c r="M221" i="1"/>
  <c r="O221" i="1"/>
  <c r="P221" i="1"/>
  <c r="Q221" i="1"/>
  <c r="R221" i="1"/>
  <c r="S221" i="1"/>
  <c r="N221" i="1"/>
  <c r="AB221" i="1"/>
  <c r="AC221" i="1"/>
  <c r="AD221" i="1"/>
  <c r="AA221" i="1"/>
  <c r="AE221" i="1"/>
  <c r="AF221" i="1"/>
  <c r="J221" i="1"/>
  <c r="M222" i="1"/>
  <c r="O222" i="1"/>
  <c r="P222" i="1"/>
  <c r="Q222" i="1"/>
  <c r="R222" i="1"/>
  <c r="S222" i="1"/>
  <c r="N222" i="1"/>
  <c r="AB222" i="1"/>
  <c r="AC222" i="1"/>
  <c r="AD222" i="1"/>
  <c r="AA222" i="1"/>
  <c r="AE222" i="1"/>
  <c r="AF222" i="1"/>
  <c r="J222" i="1"/>
  <c r="M223" i="1"/>
  <c r="O223" i="1"/>
  <c r="P223" i="1"/>
  <c r="Q223" i="1"/>
  <c r="R223" i="1"/>
  <c r="S223" i="1"/>
  <c r="N223" i="1"/>
  <c r="AB223" i="1"/>
  <c r="AC223" i="1"/>
  <c r="AD223" i="1"/>
  <c r="AA223" i="1"/>
  <c r="AE223" i="1"/>
  <c r="AF223" i="1"/>
  <c r="J223" i="1"/>
  <c r="M224" i="1"/>
  <c r="O224" i="1"/>
  <c r="P224" i="1"/>
  <c r="Q224" i="1"/>
  <c r="R224" i="1"/>
  <c r="S224" i="1"/>
  <c r="N224" i="1"/>
  <c r="AB224" i="1"/>
  <c r="AC224" i="1"/>
  <c r="AD224" i="1"/>
  <c r="AA224" i="1"/>
  <c r="AE224" i="1"/>
  <c r="AF224" i="1"/>
  <c r="J224" i="1"/>
  <c r="M225" i="1"/>
  <c r="O225" i="1"/>
  <c r="P225" i="1"/>
  <c r="Q225" i="1"/>
  <c r="R225" i="1"/>
  <c r="S225" i="1"/>
  <c r="N225" i="1"/>
  <c r="AB225" i="1"/>
  <c r="AC225" i="1"/>
  <c r="AD225" i="1"/>
  <c r="AA225" i="1"/>
  <c r="AE225" i="1"/>
  <c r="AF225" i="1"/>
  <c r="J225" i="1"/>
  <c r="M226" i="1"/>
  <c r="O226" i="1"/>
  <c r="P226" i="1"/>
  <c r="Q226" i="1"/>
  <c r="R226" i="1"/>
  <c r="S226" i="1"/>
  <c r="N226" i="1"/>
  <c r="AB226" i="1"/>
  <c r="AC226" i="1"/>
  <c r="AD226" i="1"/>
  <c r="AA226" i="1"/>
  <c r="AE226" i="1"/>
  <c r="AF226" i="1"/>
  <c r="J226" i="1"/>
  <c r="M227" i="1"/>
  <c r="O227" i="1"/>
  <c r="P227" i="1"/>
  <c r="Q227" i="1"/>
  <c r="R227" i="1"/>
  <c r="S227" i="1"/>
  <c r="N227" i="1"/>
  <c r="AB227" i="1"/>
  <c r="AC227" i="1"/>
  <c r="AD227" i="1"/>
  <c r="AA227" i="1"/>
  <c r="AE227" i="1"/>
  <c r="AF227" i="1"/>
  <c r="J227" i="1"/>
  <c r="M228" i="1"/>
  <c r="O228" i="1"/>
  <c r="P228" i="1"/>
  <c r="Q228" i="1"/>
  <c r="R228" i="1"/>
  <c r="S228" i="1"/>
  <c r="N228" i="1"/>
  <c r="AB228" i="1"/>
  <c r="AC228" i="1"/>
  <c r="AD228" i="1"/>
  <c r="AA228" i="1"/>
  <c r="AE228" i="1"/>
  <c r="AF228" i="1"/>
  <c r="J228" i="1"/>
  <c r="M229" i="1"/>
  <c r="O229" i="1"/>
  <c r="P229" i="1"/>
  <c r="Q229" i="1"/>
  <c r="R229" i="1"/>
  <c r="S229" i="1"/>
  <c r="N229" i="1"/>
  <c r="AB229" i="1"/>
  <c r="AC229" i="1"/>
  <c r="AD229" i="1"/>
  <c r="AA229" i="1"/>
  <c r="AE229" i="1"/>
  <c r="AF229" i="1"/>
  <c r="J229" i="1"/>
  <c r="M230" i="1"/>
  <c r="O230" i="1"/>
  <c r="P230" i="1"/>
  <c r="Q230" i="1"/>
  <c r="R230" i="1"/>
  <c r="S230" i="1"/>
  <c r="N230" i="1"/>
  <c r="AB230" i="1"/>
  <c r="AC230" i="1"/>
  <c r="AD230" i="1"/>
  <c r="AA230" i="1"/>
  <c r="AE230" i="1"/>
  <c r="AF230" i="1"/>
  <c r="J230" i="1"/>
  <c r="M231" i="1"/>
  <c r="O231" i="1"/>
  <c r="P231" i="1"/>
  <c r="Q231" i="1"/>
  <c r="R231" i="1"/>
  <c r="S231" i="1"/>
  <c r="N231" i="1"/>
  <c r="AB231" i="1"/>
  <c r="AC231" i="1"/>
  <c r="AD231" i="1"/>
  <c r="AA231" i="1"/>
  <c r="AE231" i="1"/>
  <c r="AF231" i="1"/>
  <c r="J231" i="1"/>
  <c r="M232" i="1"/>
  <c r="O232" i="1"/>
  <c r="P232" i="1"/>
  <c r="Q232" i="1"/>
  <c r="R232" i="1"/>
  <c r="S232" i="1"/>
  <c r="N232" i="1"/>
  <c r="AB232" i="1"/>
  <c r="AC232" i="1"/>
  <c r="AD232" i="1"/>
  <c r="AA232" i="1"/>
  <c r="AE232" i="1"/>
  <c r="AF232" i="1"/>
  <c r="J232" i="1"/>
  <c r="M233" i="1"/>
  <c r="O233" i="1"/>
  <c r="P233" i="1"/>
  <c r="Q233" i="1"/>
  <c r="R233" i="1"/>
  <c r="S233" i="1"/>
  <c r="N233" i="1"/>
  <c r="AB233" i="1"/>
  <c r="AC233" i="1"/>
  <c r="AD233" i="1"/>
  <c r="AA233" i="1"/>
  <c r="AE233" i="1"/>
  <c r="AF233" i="1"/>
  <c r="J233" i="1"/>
  <c r="M234" i="1"/>
  <c r="O234" i="1"/>
  <c r="P234" i="1"/>
  <c r="Q234" i="1"/>
  <c r="R234" i="1"/>
  <c r="S234" i="1"/>
  <c r="N234" i="1"/>
  <c r="AB234" i="1"/>
  <c r="AC234" i="1"/>
  <c r="AD234" i="1"/>
  <c r="AA234" i="1"/>
  <c r="AE234" i="1"/>
  <c r="AF234" i="1"/>
  <c r="J234" i="1"/>
  <c r="M235" i="1"/>
  <c r="O235" i="1"/>
  <c r="P235" i="1"/>
  <c r="Q235" i="1"/>
  <c r="R235" i="1"/>
  <c r="S235" i="1"/>
  <c r="N235" i="1"/>
  <c r="AB235" i="1"/>
  <c r="AC235" i="1"/>
  <c r="AD235" i="1"/>
  <c r="AA235" i="1"/>
  <c r="AE235" i="1"/>
  <c r="AF235" i="1"/>
  <c r="J235" i="1"/>
  <c r="M236" i="1"/>
  <c r="O236" i="1"/>
  <c r="P236" i="1"/>
  <c r="Q236" i="1"/>
  <c r="R236" i="1"/>
  <c r="S236" i="1"/>
  <c r="N236" i="1"/>
  <c r="AB236" i="1"/>
  <c r="AC236" i="1"/>
  <c r="AD236" i="1"/>
  <c r="AA236" i="1"/>
  <c r="AE236" i="1"/>
  <c r="AF236" i="1"/>
  <c r="J236" i="1"/>
  <c r="M237" i="1"/>
  <c r="O237" i="1"/>
  <c r="P237" i="1"/>
  <c r="Q237" i="1"/>
  <c r="R237" i="1"/>
  <c r="S237" i="1"/>
  <c r="N237" i="1"/>
  <c r="AB237" i="1"/>
  <c r="AC237" i="1"/>
  <c r="AD237" i="1"/>
  <c r="AA237" i="1"/>
  <c r="AE237" i="1"/>
  <c r="AF237" i="1"/>
  <c r="J237" i="1"/>
  <c r="M238" i="1"/>
  <c r="O238" i="1"/>
  <c r="P238" i="1"/>
  <c r="Q238" i="1"/>
  <c r="R238" i="1"/>
  <c r="S238" i="1"/>
  <c r="N238" i="1"/>
  <c r="AB238" i="1"/>
  <c r="AC238" i="1"/>
  <c r="AD238" i="1"/>
  <c r="AA238" i="1"/>
  <c r="AE238" i="1"/>
  <c r="AF238" i="1"/>
  <c r="J238" i="1"/>
  <c r="M239" i="1"/>
  <c r="O239" i="1"/>
  <c r="P239" i="1"/>
  <c r="Q239" i="1"/>
  <c r="R239" i="1"/>
  <c r="S239" i="1"/>
  <c r="N239" i="1"/>
  <c r="AB239" i="1"/>
  <c r="AC239" i="1"/>
  <c r="AD239" i="1"/>
  <c r="AA239" i="1"/>
  <c r="AE239" i="1"/>
  <c r="AF239" i="1"/>
  <c r="J239" i="1"/>
  <c r="M240" i="1"/>
  <c r="O240" i="1"/>
  <c r="P240" i="1"/>
  <c r="Q240" i="1"/>
  <c r="R240" i="1"/>
  <c r="S240" i="1"/>
  <c r="N240" i="1"/>
  <c r="AB240" i="1"/>
  <c r="AC240" i="1"/>
  <c r="AD240" i="1"/>
  <c r="AA240" i="1"/>
  <c r="AE240" i="1"/>
  <c r="AF240" i="1"/>
  <c r="J240" i="1"/>
  <c r="M241" i="1"/>
  <c r="O241" i="1"/>
  <c r="P241" i="1"/>
  <c r="Q241" i="1"/>
  <c r="R241" i="1"/>
  <c r="S241" i="1"/>
  <c r="N241" i="1"/>
  <c r="AB241" i="1"/>
  <c r="AC241" i="1"/>
  <c r="AD241" i="1"/>
  <c r="AA241" i="1"/>
  <c r="AE241" i="1"/>
  <c r="AF241" i="1"/>
  <c r="J241" i="1"/>
  <c r="M242" i="1"/>
  <c r="O242" i="1"/>
  <c r="P242" i="1"/>
  <c r="Q242" i="1"/>
  <c r="R242" i="1"/>
  <c r="S242" i="1"/>
  <c r="N242" i="1"/>
  <c r="AB242" i="1"/>
  <c r="AC242" i="1"/>
  <c r="AD242" i="1"/>
  <c r="AA242" i="1"/>
  <c r="AE242" i="1"/>
  <c r="AF242" i="1"/>
  <c r="J242" i="1"/>
  <c r="M243" i="1"/>
  <c r="O243" i="1"/>
  <c r="P243" i="1"/>
  <c r="Q243" i="1"/>
  <c r="R243" i="1"/>
  <c r="S243" i="1"/>
  <c r="N243" i="1"/>
  <c r="AB243" i="1"/>
  <c r="AC243" i="1"/>
  <c r="AD243" i="1"/>
  <c r="AA243" i="1"/>
  <c r="AE243" i="1"/>
  <c r="AF243" i="1"/>
  <c r="J243" i="1"/>
  <c r="M244" i="1"/>
  <c r="O244" i="1"/>
  <c r="P244" i="1"/>
  <c r="Q244" i="1"/>
  <c r="R244" i="1"/>
  <c r="S244" i="1"/>
  <c r="N244" i="1"/>
  <c r="AB244" i="1"/>
  <c r="AC244" i="1"/>
  <c r="AD244" i="1"/>
  <c r="AA244" i="1"/>
  <c r="AE244" i="1"/>
  <c r="AF244" i="1"/>
  <c r="J244" i="1"/>
  <c r="M245" i="1"/>
  <c r="O245" i="1"/>
  <c r="P245" i="1"/>
  <c r="Q245" i="1"/>
  <c r="R245" i="1"/>
  <c r="S245" i="1"/>
  <c r="N245" i="1"/>
  <c r="AB245" i="1"/>
  <c r="AC245" i="1"/>
  <c r="AD245" i="1"/>
  <c r="AA245" i="1"/>
  <c r="AE245" i="1"/>
  <c r="AF245" i="1"/>
  <c r="J245" i="1"/>
  <c r="M246" i="1"/>
  <c r="O246" i="1"/>
  <c r="P246" i="1"/>
  <c r="Q246" i="1"/>
  <c r="R246" i="1"/>
  <c r="S246" i="1"/>
  <c r="N246" i="1"/>
  <c r="AB246" i="1"/>
  <c r="AC246" i="1"/>
  <c r="AD246" i="1"/>
  <c r="AA246" i="1"/>
  <c r="AE246" i="1"/>
  <c r="AF246" i="1"/>
  <c r="J246" i="1"/>
  <c r="M247" i="1"/>
  <c r="O247" i="1"/>
  <c r="P247" i="1"/>
  <c r="Q247" i="1"/>
  <c r="R247" i="1"/>
  <c r="S247" i="1"/>
  <c r="N247" i="1"/>
  <c r="AB247" i="1"/>
  <c r="AC247" i="1"/>
  <c r="AD247" i="1"/>
  <c r="AA247" i="1"/>
  <c r="AE247" i="1"/>
  <c r="AF247" i="1"/>
  <c r="J247" i="1"/>
  <c r="M248" i="1"/>
  <c r="O248" i="1"/>
  <c r="P248" i="1"/>
  <c r="Q248" i="1"/>
  <c r="R248" i="1"/>
  <c r="S248" i="1"/>
  <c r="N248" i="1"/>
  <c r="AB248" i="1"/>
  <c r="AC248" i="1"/>
  <c r="AD248" i="1"/>
  <c r="AA248" i="1"/>
  <c r="AE248" i="1"/>
  <c r="AF248" i="1"/>
  <c r="J248" i="1"/>
  <c r="M249" i="1"/>
  <c r="O249" i="1"/>
  <c r="P249" i="1"/>
  <c r="Q249" i="1"/>
  <c r="R249" i="1"/>
  <c r="S249" i="1"/>
  <c r="N249" i="1"/>
  <c r="AB249" i="1"/>
  <c r="AC249" i="1"/>
  <c r="AD249" i="1"/>
  <c r="AA249" i="1"/>
  <c r="AE249" i="1"/>
  <c r="AF249" i="1"/>
  <c r="J249" i="1"/>
  <c r="M250" i="1"/>
  <c r="O250" i="1"/>
  <c r="P250" i="1"/>
  <c r="Q250" i="1"/>
  <c r="R250" i="1"/>
  <c r="S250" i="1"/>
  <c r="N250" i="1"/>
  <c r="AB250" i="1"/>
  <c r="AC250" i="1"/>
  <c r="AD250" i="1"/>
  <c r="AA250" i="1"/>
  <c r="AE250" i="1"/>
  <c r="AF250" i="1"/>
  <c r="J250" i="1"/>
  <c r="M251" i="1"/>
  <c r="O251" i="1"/>
  <c r="P251" i="1"/>
  <c r="Q251" i="1"/>
  <c r="R251" i="1"/>
  <c r="S251" i="1"/>
  <c r="N251" i="1"/>
  <c r="AB251" i="1"/>
  <c r="AC251" i="1"/>
  <c r="AD251" i="1"/>
  <c r="AA251" i="1"/>
  <c r="AE251" i="1"/>
  <c r="AF251" i="1"/>
  <c r="J251" i="1"/>
  <c r="M252" i="1"/>
  <c r="O252" i="1"/>
  <c r="P252" i="1"/>
  <c r="Q252" i="1"/>
  <c r="R252" i="1"/>
  <c r="S252" i="1"/>
  <c r="N252" i="1"/>
  <c r="AB252" i="1"/>
  <c r="AC252" i="1"/>
  <c r="AD252" i="1"/>
  <c r="AA252" i="1"/>
  <c r="AE252" i="1"/>
  <c r="AF252" i="1"/>
  <c r="J252" i="1"/>
  <c r="M253" i="1"/>
  <c r="O253" i="1"/>
  <c r="P253" i="1"/>
  <c r="Q253" i="1"/>
  <c r="R253" i="1"/>
  <c r="S253" i="1"/>
  <c r="N253" i="1"/>
  <c r="AB253" i="1"/>
  <c r="AC253" i="1"/>
  <c r="AD253" i="1"/>
  <c r="AA253" i="1"/>
  <c r="AE253" i="1"/>
  <c r="AF253" i="1"/>
  <c r="J253" i="1"/>
  <c r="M254" i="1"/>
  <c r="O254" i="1"/>
  <c r="P254" i="1"/>
  <c r="Q254" i="1"/>
  <c r="R254" i="1"/>
  <c r="S254" i="1"/>
  <c r="N254" i="1"/>
  <c r="AB254" i="1"/>
  <c r="AC254" i="1"/>
  <c r="AD254" i="1"/>
  <c r="AA254" i="1"/>
  <c r="AE254" i="1"/>
  <c r="AF254" i="1"/>
  <c r="J254" i="1"/>
  <c r="M255" i="1"/>
  <c r="O255" i="1"/>
  <c r="P255" i="1"/>
  <c r="Q255" i="1"/>
  <c r="R255" i="1"/>
  <c r="S255" i="1"/>
  <c r="N255" i="1"/>
  <c r="AB255" i="1"/>
  <c r="AC255" i="1"/>
  <c r="AD255" i="1"/>
  <c r="AA255" i="1"/>
  <c r="AE255" i="1"/>
  <c r="AF255" i="1"/>
  <c r="J255" i="1"/>
  <c r="M256" i="1"/>
  <c r="O256" i="1"/>
  <c r="P256" i="1"/>
  <c r="Q256" i="1"/>
  <c r="R256" i="1"/>
  <c r="S256" i="1"/>
  <c r="N256" i="1"/>
  <c r="AB256" i="1"/>
  <c r="AC256" i="1"/>
  <c r="AD256" i="1"/>
  <c r="AA256" i="1"/>
  <c r="AE256" i="1"/>
  <c r="AF256" i="1"/>
  <c r="J256" i="1"/>
  <c r="M257" i="1"/>
  <c r="O257" i="1"/>
  <c r="P257" i="1"/>
  <c r="Q257" i="1"/>
  <c r="R257" i="1"/>
  <c r="S257" i="1"/>
  <c r="N257" i="1"/>
  <c r="AB257" i="1"/>
  <c r="AC257" i="1"/>
  <c r="AD257" i="1"/>
  <c r="AA257" i="1"/>
  <c r="AE257" i="1"/>
  <c r="AF257" i="1"/>
  <c r="J257" i="1"/>
  <c r="M258" i="1"/>
  <c r="O258" i="1"/>
  <c r="P258" i="1"/>
  <c r="Q258" i="1"/>
  <c r="R258" i="1"/>
  <c r="S258" i="1"/>
  <c r="N258" i="1"/>
  <c r="AB258" i="1"/>
  <c r="AC258" i="1"/>
  <c r="AD258" i="1"/>
  <c r="AA258" i="1"/>
  <c r="AE258" i="1"/>
  <c r="AF258" i="1"/>
  <c r="J258" i="1"/>
  <c r="M259" i="1"/>
  <c r="O259" i="1"/>
  <c r="P259" i="1"/>
  <c r="Q259" i="1"/>
  <c r="R259" i="1"/>
  <c r="S259" i="1"/>
  <c r="N259" i="1"/>
  <c r="AB259" i="1"/>
  <c r="AC259" i="1"/>
  <c r="AD259" i="1"/>
  <c r="AA259" i="1"/>
  <c r="AE259" i="1"/>
  <c r="AF259" i="1"/>
  <c r="J259" i="1"/>
  <c r="M260" i="1"/>
  <c r="O260" i="1"/>
  <c r="P260" i="1"/>
  <c r="Q260" i="1"/>
  <c r="R260" i="1"/>
  <c r="S260" i="1"/>
  <c r="N260" i="1"/>
  <c r="AB260" i="1"/>
  <c r="AC260" i="1"/>
  <c r="AD260" i="1"/>
  <c r="AA260" i="1"/>
  <c r="AE260" i="1"/>
  <c r="AF260" i="1"/>
  <c r="J260" i="1"/>
  <c r="M261" i="1"/>
  <c r="O261" i="1"/>
  <c r="P261" i="1"/>
  <c r="Q261" i="1"/>
  <c r="R261" i="1"/>
  <c r="S261" i="1"/>
  <c r="N261" i="1"/>
  <c r="AB261" i="1"/>
  <c r="AC261" i="1"/>
  <c r="AD261" i="1"/>
  <c r="AA261" i="1"/>
  <c r="AE261" i="1"/>
  <c r="AF261" i="1"/>
  <c r="J261" i="1"/>
  <c r="M262" i="1"/>
  <c r="O262" i="1"/>
  <c r="P262" i="1"/>
  <c r="Q262" i="1"/>
  <c r="R262" i="1"/>
  <c r="S262" i="1"/>
  <c r="N262" i="1"/>
  <c r="AB262" i="1"/>
  <c r="AC262" i="1"/>
  <c r="AD262" i="1"/>
  <c r="AA262" i="1"/>
  <c r="AE262" i="1"/>
  <c r="AF262" i="1"/>
  <c r="J262" i="1"/>
  <c r="M263" i="1"/>
  <c r="O263" i="1"/>
  <c r="P263" i="1"/>
  <c r="Q263" i="1"/>
  <c r="R263" i="1"/>
  <c r="S263" i="1"/>
  <c r="N263" i="1"/>
  <c r="AB263" i="1"/>
  <c r="AC263" i="1"/>
  <c r="AD263" i="1"/>
  <c r="AA263" i="1"/>
  <c r="AE263" i="1"/>
  <c r="AF263" i="1"/>
  <c r="J263" i="1"/>
  <c r="M264" i="1"/>
  <c r="O264" i="1"/>
  <c r="P264" i="1"/>
  <c r="Q264" i="1"/>
  <c r="R264" i="1"/>
  <c r="S264" i="1"/>
  <c r="N264" i="1"/>
  <c r="AB264" i="1"/>
  <c r="AC264" i="1"/>
  <c r="AD264" i="1"/>
  <c r="AA264" i="1"/>
  <c r="AE264" i="1"/>
  <c r="AF264" i="1"/>
  <c r="J264" i="1"/>
  <c r="M265" i="1"/>
  <c r="O265" i="1"/>
  <c r="P265" i="1"/>
  <c r="Q265" i="1"/>
  <c r="R265" i="1"/>
  <c r="S265" i="1"/>
  <c r="N265" i="1"/>
  <c r="AB265" i="1"/>
  <c r="AC265" i="1"/>
  <c r="AD265" i="1"/>
  <c r="AA265" i="1"/>
  <c r="AE265" i="1"/>
  <c r="AF265" i="1"/>
  <c r="J265" i="1"/>
  <c r="M266" i="1"/>
  <c r="O266" i="1"/>
  <c r="P266" i="1"/>
  <c r="Q266" i="1"/>
  <c r="R266" i="1"/>
  <c r="S266" i="1"/>
  <c r="N266" i="1"/>
  <c r="AB266" i="1"/>
  <c r="AC266" i="1"/>
  <c r="AD266" i="1"/>
  <c r="AA266" i="1"/>
  <c r="AE266" i="1"/>
  <c r="AF266" i="1"/>
  <c r="J266" i="1"/>
  <c r="M267" i="1"/>
  <c r="O267" i="1"/>
  <c r="P267" i="1"/>
  <c r="Q267" i="1"/>
  <c r="R267" i="1"/>
  <c r="S267" i="1"/>
  <c r="N267" i="1"/>
  <c r="AB267" i="1"/>
  <c r="AC267" i="1"/>
  <c r="AD267" i="1"/>
  <c r="AA267" i="1"/>
  <c r="AE267" i="1"/>
  <c r="AF267" i="1"/>
  <c r="J267" i="1"/>
  <c r="M268" i="1"/>
  <c r="O268" i="1"/>
  <c r="P268" i="1"/>
  <c r="Q268" i="1"/>
  <c r="R268" i="1"/>
  <c r="S268" i="1"/>
  <c r="N268" i="1"/>
  <c r="AB268" i="1"/>
  <c r="AC268" i="1"/>
  <c r="AD268" i="1"/>
  <c r="AA268" i="1"/>
  <c r="AE268" i="1"/>
  <c r="AF268" i="1"/>
  <c r="J268" i="1"/>
  <c r="M269" i="1"/>
  <c r="O269" i="1"/>
  <c r="P269" i="1"/>
  <c r="Q269" i="1"/>
  <c r="R269" i="1"/>
  <c r="S269" i="1"/>
  <c r="N269" i="1"/>
  <c r="AB269" i="1"/>
  <c r="AC269" i="1"/>
  <c r="AD269" i="1"/>
  <c r="AA269" i="1"/>
  <c r="AE269" i="1"/>
  <c r="AF269" i="1"/>
  <c r="J269" i="1"/>
  <c r="M270" i="1"/>
  <c r="O270" i="1"/>
  <c r="P270" i="1"/>
  <c r="Q270" i="1"/>
  <c r="R270" i="1"/>
  <c r="S270" i="1"/>
  <c r="N270" i="1"/>
  <c r="AB270" i="1"/>
  <c r="AC270" i="1"/>
  <c r="AD270" i="1"/>
  <c r="AA270" i="1"/>
  <c r="AE270" i="1"/>
  <c r="AF270" i="1"/>
  <c r="J270" i="1"/>
  <c r="M271" i="1"/>
  <c r="O271" i="1"/>
  <c r="P271" i="1"/>
  <c r="Q271" i="1"/>
  <c r="R271" i="1"/>
  <c r="S271" i="1"/>
  <c r="N271" i="1"/>
  <c r="AB271" i="1"/>
  <c r="AC271" i="1"/>
  <c r="AD271" i="1"/>
  <c r="AA271" i="1"/>
  <c r="AE271" i="1"/>
  <c r="AF271" i="1"/>
  <c r="J271" i="1"/>
  <c r="M272" i="1"/>
  <c r="O272" i="1"/>
  <c r="P272" i="1"/>
  <c r="Q272" i="1"/>
  <c r="R272" i="1"/>
  <c r="S272" i="1"/>
  <c r="N272" i="1"/>
  <c r="AB272" i="1"/>
  <c r="AC272" i="1"/>
  <c r="AD272" i="1"/>
  <c r="AA272" i="1"/>
  <c r="AE272" i="1"/>
  <c r="AF272" i="1"/>
  <c r="J272" i="1"/>
  <c r="M273" i="1"/>
  <c r="O273" i="1"/>
  <c r="P273" i="1"/>
  <c r="Q273" i="1"/>
  <c r="R273" i="1"/>
  <c r="S273" i="1"/>
  <c r="N273" i="1"/>
  <c r="AB273" i="1"/>
  <c r="AC273" i="1"/>
  <c r="AD273" i="1"/>
  <c r="AA273" i="1"/>
  <c r="AE273" i="1"/>
  <c r="AF273" i="1"/>
  <c r="J273" i="1"/>
  <c r="M274" i="1"/>
  <c r="O274" i="1"/>
  <c r="P274" i="1"/>
  <c r="Q274" i="1"/>
  <c r="R274" i="1"/>
  <c r="S274" i="1"/>
  <c r="N274" i="1"/>
  <c r="AB274" i="1"/>
  <c r="AC274" i="1"/>
  <c r="AD274" i="1"/>
  <c r="AA274" i="1"/>
  <c r="AE274" i="1"/>
  <c r="AF274" i="1"/>
  <c r="J274" i="1"/>
  <c r="M275" i="1"/>
  <c r="O275" i="1"/>
  <c r="P275" i="1"/>
  <c r="Q275" i="1"/>
  <c r="R275" i="1"/>
  <c r="S275" i="1"/>
  <c r="N275" i="1"/>
  <c r="AB275" i="1"/>
  <c r="AC275" i="1"/>
  <c r="AD275" i="1"/>
  <c r="AA275" i="1"/>
  <c r="AE275" i="1"/>
  <c r="AF275" i="1"/>
  <c r="J275" i="1"/>
  <c r="M276" i="1"/>
  <c r="O276" i="1"/>
  <c r="P276" i="1"/>
  <c r="Q276" i="1"/>
  <c r="R276" i="1"/>
  <c r="S276" i="1"/>
  <c r="N276" i="1"/>
  <c r="AB276" i="1"/>
  <c r="AC276" i="1"/>
  <c r="AD276" i="1"/>
  <c r="AA276" i="1"/>
  <c r="AE276" i="1"/>
  <c r="AF276" i="1"/>
  <c r="J276" i="1"/>
  <c r="M277" i="1"/>
  <c r="O277" i="1"/>
  <c r="P277" i="1"/>
  <c r="Q277" i="1"/>
  <c r="R277" i="1"/>
  <c r="S277" i="1"/>
  <c r="N277" i="1"/>
  <c r="AB277" i="1"/>
  <c r="AC277" i="1"/>
  <c r="AD277" i="1"/>
  <c r="AA277" i="1"/>
  <c r="AE277" i="1"/>
  <c r="AF277" i="1"/>
  <c r="J277" i="1"/>
  <c r="M278" i="1"/>
  <c r="O278" i="1"/>
  <c r="P278" i="1"/>
  <c r="Q278" i="1"/>
  <c r="R278" i="1"/>
  <c r="S278" i="1"/>
  <c r="N278" i="1"/>
  <c r="AB278" i="1"/>
  <c r="AC278" i="1"/>
  <c r="AD278" i="1"/>
  <c r="AA278" i="1"/>
  <c r="AE278" i="1"/>
  <c r="AF278" i="1"/>
  <c r="J278" i="1"/>
  <c r="M279" i="1"/>
  <c r="O279" i="1"/>
  <c r="P279" i="1"/>
  <c r="Q279" i="1"/>
  <c r="R279" i="1"/>
  <c r="S279" i="1"/>
  <c r="N279" i="1"/>
  <c r="AB279" i="1"/>
  <c r="AC279" i="1"/>
  <c r="AD279" i="1"/>
  <c r="AA279" i="1"/>
  <c r="AE279" i="1"/>
  <c r="AF279" i="1"/>
  <c r="J279" i="1"/>
  <c r="M280" i="1"/>
  <c r="O280" i="1"/>
  <c r="P280" i="1"/>
  <c r="Q280" i="1"/>
  <c r="R280" i="1"/>
  <c r="S280" i="1"/>
  <c r="N280" i="1"/>
  <c r="AB280" i="1"/>
  <c r="AC280" i="1"/>
  <c r="AD280" i="1"/>
  <c r="AA280" i="1"/>
  <c r="AE280" i="1"/>
  <c r="AF280" i="1"/>
  <c r="J280" i="1"/>
  <c r="M281" i="1"/>
  <c r="O281" i="1"/>
  <c r="P281" i="1"/>
  <c r="Q281" i="1"/>
  <c r="R281" i="1"/>
  <c r="S281" i="1"/>
  <c r="N281" i="1"/>
  <c r="AB281" i="1"/>
  <c r="AC281" i="1"/>
  <c r="AD281" i="1"/>
  <c r="AA281" i="1"/>
  <c r="AE281" i="1"/>
  <c r="AF281" i="1"/>
  <c r="J281" i="1"/>
  <c r="M282" i="1"/>
  <c r="O282" i="1"/>
  <c r="P282" i="1"/>
  <c r="Q282" i="1"/>
  <c r="R282" i="1"/>
  <c r="S282" i="1"/>
  <c r="N282" i="1"/>
  <c r="AB282" i="1"/>
  <c r="AC282" i="1"/>
  <c r="AD282" i="1"/>
  <c r="AA282" i="1"/>
  <c r="AE282" i="1"/>
  <c r="AF282" i="1"/>
  <c r="J282" i="1"/>
  <c r="M283" i="1"/>
  <c r="O283" i="1"/>
  <c r="P283" i="1"/>
  <c r="Q283" i="1"/>
  <c r="R283" i="1"/>
  <c r="S283" i="1"/>
  <c r="N283" i="1"/>
  <c r="AB283" i="1"/>
  <c r="AC283" i="1"/>
  <c r="AD283" i="1"/>
  <c r="AA283" i="1"/>
  <c r="AE283" i="1"/>
  <c r="AF283" i="1"/>
  <c r="J283" i="1"/>
  <c r="M284" i="1"/>
  <c r="O284" i="1"/>
  <c r="P284" i="1"/>
  <c r="Q284" i="1"/>
  <c r="R284" i="1"/>
  <c r="S284" i="1"/>
  <c r="N284" i="1"/>
  <c r="AB284" i="1"/>
  <c r="AC284" i="1"/>
  <c r="AD284" i="1"/>
  <c r="AA284" i="1"/>
  <c r="AE284" i="1"/>
  <c r="AF284" i="1"/>
  <c r="J284" i="1"/>
  <c r="M285" i="1"/>
  <c r="O285" i="1"/>
  <c r="P285" i="1"/>
  <c r="Q285" i="1"/>
  <c r="R285" i="1"/>
  <c r="S285" i="1"/>
  <c r="N285" i="1"/>
  <c r="AB285" i="1"/>
  <c r="AC285" i="1"/>
  <c r="AD285" i="1"/>
  <c r="AA285" i="1"/>
  <c r="AE285" i="1"/>
  <c r="AF285" i="1"/>
  <c r="J285" i="1"/>
  <c r="M286" i="1"/>
  <c r="O286" i="1"/>
  <c r="P286" i="1"/>
  <c r="Q286" i="1"/>
  <c r="R286" i="1"/>
  <c r="S286" i="1"/>
  <c r="N286" i="1"/>
  <c r="AB286" i="1"/>
  <c r="AC286" i="1"/>
  <c r="AD286" i="1"/>
  <c r="AA286" i="1"/>
  <c r="AE286" i="1"/>
  <c r="AF286" i="1"/>
  <c r="J286" i="1"/>
  <c r="M287" i="1"/>
  <c r="O287" i="1"/>
  <c r="P287" i="1"/>
  <c r="Q287" i="1"/>
  <c r="R287" i="1"/>
  <c r="S287" i="1"/>
  <c r="N287" i="1"/>
  <c r="AB287" i="1"/>
  <c r="AC287" i="1"/>
  <c r="AD287" i="1"/>
  <c r="AA287" i="1"/>
  <c r="AE287" i="1"/>
  <c r="AF287" i="1"/>
  <c r="J287" i="1"/>
  <c r="M288" i="1"/>
  <c r="O288" i="1"/>
  <c r="P288" i="1"/>
  <c r="Q288" i="1"/>
  <c r="R288" i="1"/>
  <c r="S288" i="1"/>
  <c r="N288" i="1"/>
  <c r="AB288" i="1"/>
  <c r="AC288" i="1"/>
  <c r="AD288" i="1"/>
  <c r="AA288" i="1"/>
  <c r="AE288" i="1"/>
  <c r="AF288" i="1"/>
  <c r="J288" i="1"/>
  <c r="M289" i="1"/>
  <c r="O289" i="1"/>
  <c r="P289" i="1"/>
  <c r="Q289" i="1"/>
  <c r="R289" i="1"/>
  <c r="S289" i="1"/>
  <c r="N289" i="1"/>
  <c r="AB289" i="1"/>
  <c r="AC289" i="1"/>
  <c r="AD289" i="1"/>
  <c r="AA289" i="1"/>
  <c r="AE289" i="1"/>
  <c r="AF289" i="1"/>
  <c r="J289" i="1"/>
  <c r="M290" i="1"/>
  <c r="O290" i="1"/>
  <c r="P290" i="1"/>
  <c r="Q290" i="1"/>
  <c r="R290" i="1"/>
  <c r="S290" i="1"/>
  <c r="N290" i="1"/>
  <c r="AB290" i="1"/>
  <c r="AC290" i="1"/>
  <c r="AD290" i="1"/>
  <c r="AA290" i="1"/>
  <c r="AE290" i="1"/>
  <c r="AF290" i="1"/>
  <c r="J290" i="1"/>
  <c r="M291" i="1"/>
  <c r="O291" i="1"/>
  <c r="P291" i="1"/>
  <c r="Q291" i="1"/>
  <c r="R291" i="1"/>
  <c r="S291" i="1"/>
  <c r="N291" i="1"/>
  <c r="AB291" i="1"/>
  <c r="AC291" i="1"/>
  <c r="AD291" i="1"/>
  <c r="AA291" i="1"/>
  <c r="AE291" i="1"/>
  <c r="AF291" i="1"/>
  <c r="J291" i="1"/>
  <c r="M292" i="1"/>
  <c r="O292" i="1"/>
  <c r="P292" i="1"/>
  <c r="Q292" i="1"/>
  <c r="R292" i="1"/>
  <c r="S292" i="1"/>
  <c r="N292" i="1"/>
  <c r="AB292" i="1"/>
  <c r="AC292" i="1"/>
  <c r="AD292" i="1"/>
  <c r="AA292" i="1"/>
  <c r="AE292" i="1"/>
  <c r="AF292" i="1"/>
  <c r="J292" i="1"/>
  <c r="M293" i="1"/>
  <c r="O293" i="1"/>
  <c r="P293" i="1"/>
  <c r="Q293" i="1"/>
  <c r="R293" i="1"/>
  <c r="S293" i="1"/>
  <c r="N293" i="1"/>
  <c r="AB293" i="1"/>
  <c r="AC293" i="1"/>
  <c r="AD293" i="1"/>
  <c r="AA293" i="1"/>
  <c r="AE293" i="1"/>
  <c r="AF293" i="1"/>
  <c r="J293" i="1"/>
  <c r="M294" i="1"/>
  <c r="O294" i="1"/>
  <c r="P294" i="1"/>
  <c r="Q294" i="1"/>
  <c r="R294" i="1"/>
  <c r="S294" i="1"/>
  <c r="N294" i="1"/>
  <c r="AB294" i="1"/>
  <c r="AC294" i="1"/>
  <c r="AD294" i="1"/>
  <c r="AA294" i="1"/>
  <c r="AE294" i="1"/>
  <c r="AF294" i="1"/>
  <c r="J294" i="1"/>
  <c r="M295" i="1"/>
  <c r="O295" i="1"/>
  <c r="P295" i="1"/>
  <c r="Q295" i="1"/>
  <c r="R295" i="1"/>
  <c r="S295" i="1"/>
  <c r="N295" i="1"/>
  <c r="AB295" i="1"/>
  <c r="AC295" i="1"/>
  <c r="AD295" i="1"/>
  <c r="AA295" i="1"/>
  <c r="AE295" i="1"/>
  <c r="AF295" i="1"/>
  <c r="J295" i="1"/>
  <c r="M296" i="1"/>
  <c r="O296" i="1"/>
  <c r="P296" i="1"/>
  <c r="Q296" i="1"/>
  <c r="R296" i="1"/>
  <c r="S296" i="1"/>
  <c r="N296" i="1"/>
  <c r="AB296" i="1"/>
  <c r="AC296" i="1"/>
  <c r="AD296" i="1"/>
  <c r="AA296" i="1"/>
  <c r="AE296" i="1"/>
  <c r="AF296" i="1"/>
  <c r="J296" i="1"/>
  <c r="M297" i="1"/>
  <c r="O297" i="1"/>
  <c r="P297" i="1"/>
  <c r="Q297" i="1"/>
  <c r="R297" i="1"/>
  <c r="S297" i="1"/>
  <c r="N297" i="1"/>
  <c r="AB297" i="1"/>
  <c r="AC297" i="1"/>
  <c r="AD297" i="1"/>
  <c r="AA297" i="1"/>
  <c r="AE297" i="1"/>
  <c r="AF297" i="1"/>
  <c r="J297" i="1"/>
  <c r="M298" i="1"/>
  <c r="O298" i="1"/>
  <c r="P298" i="1"/>
  <c r="Q298" i="1"/>
  <c r="R298" i="1"/>
  <c r="S298" i="1"/>
  <c r="N298" i="1"/>
  <c r="AB298" i="1"/>
  <c r="AC298" i="1"/>
  <c r="AD298" i="1"/>
  <c r="AA298" i="1"/>
  <c r="AE298" i="1"/>
  <c r="AF298" i="1"/>
  <c r="J298" i="1"/>
  <c r="M299" i="1"/>
  <c r="O299" i="1"/>
  <c r="P299" i="1"/>
  <c r="Q299" i="1"/>
  <c r="R299" i="1"/>
  <c r="S299" i="1"/>
  <c r="N299" i="1"/>
  <c r="AB299" i="1"/>
  <c r="AC299" i="1"/>
  <c r="AD299" i="1"/>
  <c r="AA299" i="1"/>
  <c r="AE299" i="1"/>
  <c r="AF299" i="1"/>
  <c r="J299" i="1"/>
  <c r="M300" i="1"/>
  <c r="O300" i="1"/>
  <c r="P300" i="1"/>
  <c r="Q300" i="1"/>
  <c r="R300" i="1"/>
  <c r="S300" i="1"/>
  <c r="N300" i="1"/>
  <c r="AB300" i="1"/>
  <c r="AC300" i="1"/>
  <c r="AD300" i="1"/>
  <c r="AA300" i="1"/>
  <c r="AE300" i="1"/>
  <c r="AF300" i="1"/>
  <c r="J300" i="1"/>
  <c r="M301" i="1"/>
  <c r="O301" i="1"/>
  <c r="P301" i="1"/>
  <c r="Q301" i="1"/>
  <c r="R301" i="1"/>
  <c r="S301" i="1"/>
  <c r="N301" i="1"/>
  <c r="AB301" i="1"/>
  <c r="AC301" i="1"/>
  <c r="AD301" i="1"/>
  <c r="AA301" i="1"/>
  <c r="AE301" i="1"/>
  <c r="AF301" i="1"/>
  <c r="J301" i="1"/>
  <c r="M302" i="1"/>
  <c r="O302" i="1"/>
  <c r="P302" i="1"/>
  <c r="Q302" i="1"/>
  <c r="R302" i="1"/>
  <c r="S302" i="1"/>
  <c r="N302" i="1"/>
  <c r="AB302" i="1"/>
  <c r="AC302" i="1"/>
  <c r="AD302" i="1"/>
  <c r="AA302" i="1"/>
  <c r="AE302" i="1"/>
  <c r="AF302" i="1"/>
  <c r="J302" i="1"/>
  <c r="M303" i="1"/>
  <c r="O303" i="1"/>
  <c r="P303" i="1"/>
  <c r="Q303" i="1"/>
  <c r="R303" i="1"/>
  <c r="S303" i="1"/>
  <c r="N303" i="1"/>
  <c r="AB303" i="1"/>
  <c r="AC303" i="1"/>
  <c r="AD303" i="1"/>
  <c r="AA303" i="1"/>
  <c r="AE303" i="1"/>
  <c r="AF303" i="1"/>
  <c r="J303" i="1"/>
  <c r="M304" i="1"/>
  <c r="O304" i="1"/>
  <c r="P304" i="1"/>
  <c r="Q304" i="1"/>
  <c r="R304" i="1"/>
  <c r="S304" i="1"/>
  <c r="N304" i="1"/>
  <c r="AB304" i="1"/>
  <c r="AC304" i="1"/>
  <c r="AD304" i="1"/>
  <c r="AA304" i="1"/>
  <c r="AE304" i="1"/>
  <c r="AF304" i="1"/>
  <c r="J304" i="1"/>
  <c r="M305" i="1"/>
  <c r="O305" i="1"/>
  <c r="P305" i="1"/>
  <c r="Q305" i="1"/>
  <c r="R305" i="1"/>
  <c r="S305" i="1"/>
  <c r="N305" i="1"/>
  <c r="AB305" i="1"/>
  <c r="AC305" i="1"/>
  <c r="AD305" i="1"/>
  <c r="AA305" i="1"/>
  <c r="AE305" i="1"/>
  <c r="AF305" i="1"/>
  <c r="J305" i="1"/>
  <c r="M306" i="1"/>
  <c r="O306" i="1"/>
  <c r="P306" i="1"/>
  <c r="Q306" i="1"/>
  <c r="R306" i="1"/>
  <c r="S306" i="1"/>
  <c r="N306" i="1"/>
  <c r="AB306" i="1"/>
  <c r="AC306" i="1"/>
  <c r="AD306" i="1"/>
  <c r="AA306" i="1"/>
  <c r="AE306" i="1"/>
  <c r="AF306" i="1"/>
  <c r="J306" i="1"/>
  <c r="M307" i="1"/>
  <c r="O307" i="1"/>
  <c r="P307" i="1"/>
  <c r="Q307" i="1"/>
  <c r="R307" i="1"/>
  <c r="S307" i="1"/>
  <c r="N307" i="1"/>
  <c r="AB307" i="1"/>
  <c r="AC307" i="1"/>
  <c r="AD307" i="1"/>
  <c r="AA307" i="1"/>
  <c r="AE307" i="1"/>
  <c r="AF307" i="1"/>
  <c r="J307" i="1"/>
  <c r="M308" i="1"/>
  <c r="O308" i="1"/>
  <c r="P308" i="1"/>
  <c r="Q308" i="1"/>
  <c r="R308" i="1"/>
  <c r="S308" i="1"/>
  <c r="N308" i="1"/>
  <c r="AB308" i="1"/>
  <c r="AC308" i="1"/>
  <c r="AD308" i="1"/>
  <c r="AA308" i="1"/>
  <c r="AE308" i="1"/>
  <c r="AF308" i="1"/>
  <c r="J308" i="1"/>
  <c r="M309" i="1"/>
  <c r="O309" i="1"/>
  <c r="P309" i="1"/>
  <c r="Q309" i="1"/>
  <c r="R309" i="1"/>
  <c r="S309" i="1"/>
  <c r="N309" i="1"/>
  <c r="AB309" i="1"/>
  <c r="AC309" i="1"/>
  <c r="AD309" i="1"/>
  <c r="AA309" i="1"/>
  <c r="AE309" i="1"/>
  <c r="AF309" i="1"/>
  <c r="J309" i="1"/>
  <c r="M310" i="1"/>
  <c r="O310" i="1"/>
  <c r="P310" i="1"/>
  <c r="Q310" i="1"/>
  <c r="R310" i="1"/>
  <c r="S310" i="1"/>
  <c r="N310" i="1"/>
  <c r="AB310" i="1"/>
  <c r="AC310" i="1"/>
  <c r="AD310" i="1"/>
  <c r="AA310" i="1"/>
  <c r="AE310" i="1"/>
  <c r="AF310" i="1"/>
  <c r="J310" i="1"/>
  <c r="M311" i="1"/>
  <c r="O311" i="1"/>
  <c r="P311" i="1"/>
  <c r="Q311" i="1"/>
  <c r="R311" i="1"/>
  <c r="S311" i="1"/>
  <c r="N311" i="1"/>
  <c r="AB311" i="1"/>
  <c r="AC311" i="1"/>
  <c r="AD311" i="1"/>
  <c r="AA311" i="1"/>
  <c r="AE311" i="1"/>
  <c r="AF311" i="1"/>
  <c r="J311" i="1"/>
  <c r="M312" i="1"/>
  <c r="O312" i="1"/>
  <c r="P312" i="1"/>
  <c r="Q312" i="1"/>
  <c r="R312" i="1"/>
  <c r="S312" i="1"/>
  <c r="N312" i="1"/>
  <c r="AB312" i="1"/>
  <c r="AC312" i="1"/>
  <c r="AD312" i="1"/>
  <c r="AA312" i="1"/>
  <c r="AE312" i="1"/>
  <c r="AF312" i="1"/>
  <c r="J312" i="1"/>
  <c r="M313" i="1"/>
  <c r="O313" i="1"/>
  <c r="P313" i="1"/>
  <c r="Q313" i="1"/>
  <c r="R313" i="1"/>
  <c r="S313" i="1"/>
  <c r="N313" i="1"/>
  <c r="AB313" i="1"/>
  <c r="AC313" i="1"/>
  <c r="AD313" i="1"/>
  <c r="AA313" i="1"/>
  <c r="AE313" i="1"/>
  <c r="AF313" i="1"/>
  <c r="J313" i="1"/>
  <c r="M314" i="1"/>
  <c r="O314" i="1"/>
  <c r="P314" i="1"/>
  <c r="Q314" i="1"/>
  <c r="R314" i="1"/>
  <c r="S314" i="1"/>
  <c r="N314" i="1"/>
  <c r="AB314" i="1"/>
  <c r="AC314" i="1"/>
  <c r="AD314" i="1"/>
  <c r="AA314" i="1"/>
  <c r="AE314" i="1"/>
  <c r="AF314" i="1"/>
  <c r="J314" i="1"/>
  <c r="M315" i="1"/>
  <c r="O315" i="1"/>
  <c r="P315" i="1"/>
  <c r="Q315" i="1"/>
  <c r="R315" i="1"/>
  <c r="S315" i="1"/>
  <c r="N315" i="1"/>
  <c r="AB315" i="1"/>
  <c r="AC315" i="1"/>
  <c r="AD315" i="1"/>
  <c r="AA315" i="1"/>
  <c r="AE315" i="1"/>
  <c r="AF315" i="1"/>
  <c r="J315" i="1"/>
  <c r="M316" i="1"/>
  <c r="O316" i="1"/>
  <c r="P316" i="1"/>
  <c r="Q316" i="1"/>
  <c r="R316" i="1"/>
  <c r="S316" i="1"/>
  <c r="N316" i="1"/>
  <c r="AB316" i="1"/>
  <c r="AC316" i="1"/>
  <c r="AD316" i="1"/>
  <c r="AA316" i="1"/>
  <c r="AE316" i="1"/>
  <c r="AF316" i="1"/>
  <c r="J316" i="1"/>
  <c r="M317" i="1"/>
  <c r="O317" i="1"/>
  <c r="P317" i="1"/>
  <c r="Q317" i="1"/>
  <c r="R317" i="1"/>
  <c r="S317" i="1"/>
  <c r="N317" i="1"/>
  <c r="AB317" i="1"/>
  <c r="AC317" i="1"/>
  <c r="AD317" i="1"/>
  <c r="AA317" i="1"/>
  <c r="AE317" i="1"/>
  <c r="AF317" i="1"/>
  <c r="J317" i="1"/>
  <c r="M318" i="1"/>
  <c r="O318" i="1"/>
  <c r="P318" i="1"/>
  <c r="Q318" i="1"/>
  <c r="R318" i="1"/>
  <c r="S318" i="1"/>
  <c r="N318" i="1"/>
  <c r="AB318" i="1"/>
  <c r="AC318" i="1"/>
  <c r="AD318" i="1"/>
  <c r="AA318" i="1"/>
  <c r="AE318" i="1"/>
  <c r="AF318" i="1"/>
  <c r="J318" i="1"/>
  <c r="M319" i="1"/>
  <c r="O319" i="1"/>
  <c r="P319" i="1"/>
  <c r="Q319" i="1"/>
  <c r="R319" i="1"/>
  <c r="S319" i="1"/>
  <c r="N319" i="1"/>
  <c r="AB319" i="1"/>
  <c r="AC319" i="1"/>
  <c r="AD319" i="1"/>
  <c r="AA319" i="1"/>
  <c r="AE319" i="1"/>
  <c r="AF319" i="1"/>
  <c r="J319" i="1"/>
  <c r="M320" i="1"/>
  <c r="O320" i="1"/>
  <c r="P320" i="1"/>
  <c r="Q320" i="1"/>
  <c r="R320" i="1"/>
  <c r="S320" i="1"/>
  <c r="N320" i="1"/>
  <c r="AB320" i="1"/>
  <c r="AC320" i="1"/>
  <c r="AD320" i="1"/>
  <c r="AA320" i="1"/>
  <c r="AE320" i="1"/>
  <c r="AF320" i="1"/>
  <c r="J320" i="1"/>
  <c r="M321" i="1"/>
  <c r="O321" i="1"/>
  <c r="P321" i="1"/>
  <c r="Q321" i="1"/>
  <c r="R321" i="1"/>
  <c r="S321" i="1"/>
  <c r="N321" i="1"/>
  <c r="AB321" i="1"/>
  <c r="AC321" i="1"/>
  <c r="AD321" i="1"/>
  <c r="AA321" i="1"/>
  <c r="AE321" i="1"/>
  <c r="AF321" i="1"/>
  <c r="J321" i="1"/>
  <c r="M322" i="1"/>
  <c r="O322" i="1"/>
  <c r="P322" i="1"/>
  <c r="Q322" i="1"/>
  <c r="R322" i="1"/>
  <c r="S322" i="1"/>
  <c r="N322" i="1"/>
  <c r="AB322" i="1"/>
  <c r="AC322" i="1"/>
  <c r="AD322" i="1"/>
  <c r="AA322" i="1"/>
  <c r="AE322" i="1"/>
  <c r="AF322" i="1"/>
  <c r="J322" i="1"/>
  <c r="M323" i="1"/>
  <c r="O323" i="1"/>
  <c r="P323" i="1"/>
  <c r="Q323" i="1"/>
  <c r="R323" i="1"/>
  <c r="S323" i="1"/>
  <c r="N323" i="1"/>
  <c r="AB323" i="1"/>
  <c r="AC323" i="1"/>
  <c r="AD323" i="1"/>
  <c r="AA323" i="1"/>
  <c r="AE323" i="1"/>
  <c r="AF323" i="1"/>
  <c r="J323" i="1"/>
  <c r="M324" i="1"/>
  <c r="O324" i="1"/>
  <c r="P324" i="1"/>
  <c r="Q324" i="1"/>
  <c r="R324" i="1"/>
  <c r="S324" i="1"/>
  <c r="N324" i="1"/>
  <c r="AB324" i="1"/>
  <c r="AC324" i="1"/>
  <c r="AD324" i="1"/>
  <c r="AA324" i="1"/>
  <c r="AE324" i="1"/>
  <c r="AF324" i="1"/>
  <c r="J324" i="1"/>
  <c r="M325" i="1"/>
  <c r="O325" i="1"/>
  <c r="P325" i="1"/>
  <c r="Q325" i="1"/>
  <c r="R325" i="1"/>
  <c r="S325" i="1"/>
  <c r="N325" i="1"/>
  <c r="AB325" i="1"/>
  <c r="AC325" i="1"/>
  <c r="AD325" i="1"/>
  <c r="AA325" i="1"/>
  <c r="AE325" i="1"/>
  <c r="AF325" i="1"/>
  <c r="J325" i="1"/>
  <c r="M326" i="1"/>
  <c r="O326" i="1"/>
  <c r="P326" i="1"/>
  <c r="Q326" i="1"/>
  <c r="R326" i="1"/>
  <c r="S326" i="1"/>
  <c r="N326" i="1"/>
  <c r="AB326" i="1"/>
  <c r="AC326" i="1"/>
  <c r="AD326" i="1"/>
  <c r="AA326" i="1"/>
  <c r="AE326" i="1"/>
  <c r="AF326" i="1"/>
  <c r="J326" i="1"/>
  <c r="M327" i="1"/>
  <c r="O327" i="1"/>
  <c r="P327" i="1"/>
  <c r="Q327" i="1"/>
  <c r="R327" i="1"/>
  <c r="S327" i="1"/>
  <c r="N327" i="1"/>
  <c r="AB327" i="1"/>
  <c r="AC327" i="1"/>
  <c r="AD327" i="1"/>
  <c r="AA327" i="1"/>
  <c r="AE327" i="1"/>
  <c r="AF327" i="1"/>
  <c r="J327" i="1"/>
  <c r="M328" i="1"/>
  <c r="O328" i="1"/>
  <c r="P328" i="1"/>
  <c r="Q328" i="1"/>
  <c r="R328" i="1"/>
  <c r="S328" i="1"/>
  <c r="N328" i="1"/>
  <c r="AB328" i="1"/>
  <c r="AC328" i="1"/>
  <c r="AD328" i="1"/>
  <c r="AA328" i="1"/>
  <c r="AE328" i="1"/>
  <c r="AF328" i="1"/>
  <c r="J328" i="1"/>
  <c r="M329" i="1"/>
  <c r="O329" i="1"/>
  <c r="P329" i="1"/>
  <c r="Q329" i="1"/>
  <c r="R329" i="1"/>
  <c r="S329" i="1"/>
  <c r="N329" i="1"/>
  <c r="AB329" i="1"/>
  <c r="AC329" i="1"/>
  <c r="AD329" i="1"/>
  <c r="AA329" i="1"/>
  <c r="AE329" i="1"/>
  <c r="AF329" i="1"/>
  <c r="J329" i="1"/>
  <c r="M330" i="1"/>
  <c r="O330" i="1"/>
  <c r="P330" i="1"/>
  <c r="Q330" i="1"/>
  <c r="R330" i="1"/>
  <c r="S330" i="1"/>
  <c r="N330" i="1"/>
  <c r="AB330" i="1"/>
  <c r="AC330" i="1"/>
  <c r="AD330" i="1"/>
  <c r="AA330" i="1"/>
  <c r="AE330" i="1"/>
  <c r="AF330" i="1"/>
  <c r="J330" i="1"/>
  <c r="M331" i="1"/>
  <c r="O331" i="1"/>
  <c r="P331" i="1"/>
  <c r="Q331" i="1"/>
  <c r="R331" i="1"/>
  <c r="S331" i="1"/>
  <c r="N331" i="1"/>
  <c r="AB331" i="1"/>
  <c r="AC331" i="1"/>
  <c r="AD331" i="1"/>
  <c r="AA331" i="1"/>
  <c r="AE331" i="1"/>
  <c r="AF331" i="1"/>
  <c r="J331" i="1"/>
  <c r="M332" i="1"/>
  <c r="O332" i="1"/>
  <c r="P332" i="1"/>
  <c r="Q332" i="1"/>
  <c r="R332" i="1"/>
  <c r="S332" i="1"/>
  <c r="N332" i="1"/>
  <c r="AB332" i="1"/>
  <c r="AC332" i="1"/>
  <c r="AD332" i="1"/>
  <c r="AA332" i="1"/>
  <c r="AE332" i="1"/>
  <c r="AF332" i="1"/>
  <c r="J332" i="1"/>
  <c r="M333" i="1"/>
  <c r="O333" i="1"/>
  <c r="P333" i="1"/>
  <c r="Q333" i="1"/>
  <c r="R333" i="1"/>
  <c r="S333" i="1"/>
  <c r="N333" i="1"/>
  <c r="AB333" i="1"/>
  <c r="AC333" i="1"/>
  <c r="AD333" i="1"/>
  <c r="AA333" i="1"/>
  <c r="AE333" i="1"/>
  <c r="AF333" i="1"/>
  <c r="J333" i="1"/>
  <c r="M334" i="1"/>
  <c r="O334" i="1"/>
  <c r="P334" i="1"/>
  <c r="Q334" i="1"/>
  <c r="R334" i="1"/>
  <c r="S334" i="1"/>
  <c r="N334" i="1"/>
  <c r="AB334" i="1"/>
  <c r="AC334" i="1"/>
  <c r="AD334" i="1"/>
  <c r="AA334" i="1"/>
  <c r="AE334" i="1"/>
  <c r="AF334" i="1"/>
  <c r="J334" i="1"/>
  <c r="M335" i="1"/>
  <c r="O335" i="1"/>
  <c r="P335" i="1"/>
  <c r="Q335" i="1"/>
  <c r="R335" i="1"/>
  <c r="S335" i="1"/>
  <c r="N335" i="1"/>
  <c r="AB335" i="1"/>
  <c r="AC335" i="1"/>
  <c r="AD335" i="1"/>
  <c r="AA335" i="1"/>
  <c r="AE335" i="1"/>
  <c r="AF335" i="1"/>
  <c r="J335" i="1"/>
  <c r="M336" i="1"/>
  <c r="O336" i="1"/>
  <c r="P336" i="1"/>
  <c r="Q336" i="1"/>
  <c r="R336" i="1"/>
  <c r="S336" i="1"/>
  <c r="N336" i="1"/>
  <c r="AB336" i="1"/>
  <c r="AC336" i="1"/>
  <c r="AD336" i="1"/>
  <c r="AA336" i="1"/>
  <c r="AE336" i="1"/>
  <c r="AF336" i="1"/>
  <c r="J336" i="1"/>
  <c r="M337" i="1"/>
  <c r="O337" i="1"/>
  <c r="P337" i="1"/>
  <c r="Q337" i="1"/>
  <c r="R337" i="1"/>
  <c r="S337" i="1"/>
  <c r="N337" i="1"/>
  <c r="AB337" i="1"/>
  <c r="AC337" i="1"/>
  <c r="AD337" i="1"/>
  <c r="AA337" i="1"/>
  <c r="AE337" i="1"/>
  <c r="AF337" i="1"/>
  <c r="J337" i="1"/>
  <c r="M338" i="1"/>
  <c r="O338" i="1"/>
  <c r="P338" i="1"/>
  <c r="Q338" i="1"/>
  <c r="R338" i="1"/>
  <c r="S338" i="1"/>
  <c r="N338" i="1"/>
  <c r="AB338" i="1"/>
  <c r="AC338" i="1"/>
  <c r="AD338" i="1"/>
  <c r="AA338" i="1"/>
  <c r="AE338" i="1"/>
  <c r="AF338" i="1"/>
  <c r="J338" i="1"/>
  <c r="M339" i="1"/>
  <c r="O339" i="1"/>
  <c r="P339" i="1"/>
  <c r="Q339" i="1"/>
  <c r="R339" i="1"/>
  <c r="S339" i="1"/>
  <c r="N339" i="1"/>
  <c r="AB339" i="1"/>
  <c r="AC339" i="1"/>
  <c r="AD339" i="1"/>
  <c r="AA339" i="1"/>
  <c r="AE339" i="1"/>
  <c r="AF339" i="1"/>
  <c r="J339" i="1"/>
  <c r="M340" i="1"/>
  <c r="O340" i="1"/>
  <c r="P340" i="1"/>
  <c r="Q340" i="1"/>
  <c r="R340" i="1"/>
  <c r="S340" i="1"/>
  <c r="N340" i="1"/>
  <c r="AB340" i="1"/>
  <c r="AC340" i="1"/>
  <c r="AD340" i="1"/>
  <c r="AA340" i="1"/>
  <c r="AE340" i="1"/>
  <c r="AF340" i="1"/>
  <c r="J340" i="1"/>
  <c r="M341" i="1"/>
  <c r="O341" i="1"/>
  <c r="P341" i="1"/>
  <c r="Q341" i="1"/>
  <c r="R341" i="1"/>
  <c r="S341" i="1"/>
  <c r="N341" i="1"/>
  <c r="AB341" i="1"/>
  <c r="AC341" i="1"/>
  <c r="AD341" i="1"/>
  <c r="AA341" i="1"/>
  <c r="AE341" i="1"/>
  <c r="AF341" i="1"/>
  <c r="J341" i="1"/>
  <c r="M342" i="1"/>
  <c r="O342" i="1"/>
  <c r="P342" i="1"/>
  <c r="Q342" i="1"/>
  <c r="R342" i="1"/>
  <c r="S342" i="1"/>
  <c r="N342" i="1"/>
  <c r="AB342" i="1"/>
  <c r="AC342" i="1"/>
  <c r="AD342" i="1"/>
  <c r="AA342" i="1"/>
  <c r="AE342" i="1"/>
  <c r="AF342" i="1"/>
  <c r="J342" i="1"/>
  <c r="M343" i="1"/>
  <c r="O343" i="1"/>
  <c r="P343" i="1"/>
  <c r="Q343" i="1"/>
  <c r="R343" i="1"/>
  <c r="S343" i="1"/>
  <c r="N343" i="1"/>
  <c r="AB343" i="1"/>
  <c r="AC343" i="1"/>
  <c r="AD343" i="1"/>
  <c r="AA343" i="1"/>
  <c r="AE343" i="1"/>
  <c r="AF343" i="1"/>
  <c r="J343" i="1"/>
  <c r="M344" i="1"/>
  <c r="O344" i="1"/>
  <c r="P344" i="1"/>
  <c r="Q344" i="1"/>
  <c r="R344" i="1"/>
  <c r="S344" i="1"/>
  <c r="N344" i="1"/>
  <c r="AB344" i="1"/>
  <c r="AC344" i="1"/>
  <c r="AD344" i="1"/>
  <c r="AA344" i="1"/>
  <c r="AE344" i="1"/>
  <c r="AF344" i="1"/>
  <c r="J344" i="1"/>
  <c r="M345" i="1"/>
  <c r="O345" i="1"/>
  <c r="P345" i="1"/>
  <c r="Q345" i="1"/>
  <c r="R345" i="1"/>
  <c r="S345" i="1"/>
  <c r="N345" i="1"/>
  <c r="AB345" i="1"/>
  <c r="AC345" i="1"/>
  <c r="AD345" i="1"/>
  <c r="AA345" i="1"/>
  <c r="AE345" i="1"/>
  <c r="AF345" i="1"/>
  <c r="J345" i="1"/>
  <c r="M346" i="1"/>
  <c r="O346" i="1"/>
  <c r="P346" i="1"/>
  <c r="Q346" i="1"/>
  <c r="R346" i="1"/>
  <c r="S346" i="1"/>
  <c r="N346" i="1"/>
  <c r="AB346" i="1"/>
  <c r="AC346" i="1"/>
  <c r="AD346" i="1"/>
  <c r="AA346" i="1"/>
  <c r="AE346" i="1"/>
  <c r="AF346" i="1"/>
  <c r="J346" i="1"/>
  <c r="M347" i="1"/>
  <c r="O347" i="1"/>
  <c r="P347" i="1"/>
  <c r="Q347" i="1"/>
  <c r="R347" i="1"/>
  <c r="S347" i="1"/>
  <c r="N347" i="1"/>
  <c r="AB347" i="1"/>
  <c r="AC347" i="1"/>
  <c r="AD347" i="1"/>
  <c r="AA347" i="1"/>
  <c r="AE347" i="1"/>
  <c r="AF347" i="1"/>
  <c r="J347" i="1"/>
  <c r="M348" i="1"/>
  <c r="O348" i="1"/>
  <c r="P348" i="1"/>
  <c r="Q348" i="1"/>
  <c r="R348" i="1"/>
  <c r="S348" i="1"/>
  <c r="N348" i="1"/>
  <c r="AB348" i="1"/>
  <c r="AC348" i="1"/>
  <c r="AD348" i="1"/>
  <c r="AA348" i="1"/>
  <c r="AE348" i="1"/>
  <c r="AF348" i="1"/>
  <c r="J348" i="1"/>
  <c r="M349" i="1"/>
  <c r="O349" i="1"/>
  <c r="P349" i="1"/>
  <c r="Q349" i="1"/>
  <c r="R349" i="1"/>
  <c r="S349" i="1"/>
  <c r="N349" i="1"/>
  <c r="AB349" i="1"/>
  <c r="AC349" i="1"/>
  <c r="AD349" i="1"/>
  <c r="AA349" i="1"/>
  <c r="AE349" i="1"/>
  <c r="AF349" i="1"/>
  <c r="J349" i="1"/>
  <c r="M350" i="1"/>
  <c r="O350" i="1"/>
  <c r="P350" i="1"/>
  <c r="Q350" i="1"/>
  <c r="R350" i="1"/>
  <c r="S350" i="1"/>
  <c r="N350" i="1"/>
  <c r="AB350" i="1"/>
  <c r="AC350" i="1"/>
  <c r="AD350" i="1"/>
  <c r="AA350" i="1"/>
  <c r="AE350" i="1"/>
  <c r="AF350" i="1"/>
  <c r="J350" i="1"/>
  <c r="M351" i="1"/>
  <c r="O351" i="1"/>
  <c r="P351" i="1"/>
  <c r="Q351" i="1"/>
  <c r="R351" i="1"/>
  <c r="S351" i="1"/>
  <c r="N351" i="1"/>
  <c r="AB351" i="1"/>
  <c r="AC351" i="1"/>
  <c r="AD351" i="1"/>
  <c r="AA351" i="1"/>
  <c r="AE351" i="1"/>
  <c r="AF351" i="1"/>
  <c r="J351" i="1"/>
  <c r="M352" i="1"/>
  <c r="O352" i="1"/>
  <c r="P352" i="1"/>
  <c r="Q352" i="1"/>
  <c r="R352" i="1"/>
  <c r="S352" i="1"/>
  <c r="N352" i="1"/>
  <c r="AB352" i="1"/>
  <c r="AC352" i="1"/>
  <c r="AD352" i="1"/>
  <c r="AA352" i="1"/>
  <c r="AE352" i="1"/>
  <c r="AF352" i="1"/>
  <c r="J352" i="1"/>
  <c r="M353" i="1"/>
  <c r="O353" i="1"/>
  <c r="P353" i="1"/>
  <c r="Q353" i="1"/>
  <c r="R353" i="1"/>
  <c r="S353" i="1"/>
  <c r="N353" i="1"/>
  <c r="AB353" i="1"/>
  <c r="AC353" i="1"/>
  <c r="AD353" i="1"/>
  <c r="AA353" i="1"/>
  <c r="AE353" i="1"/>
  <c r="AF353" i="1"/>
  <c r="J353" i="1"/>
  <c r="M354" i="1"/>
  <c r="O354" i="1"/>
  <c r="P354" i="1"/>
  <c r="Q354" i="1"/>
  <c r="R354" i="1"/>
  <c r="S354" i="1"/>
  <c r="N354" i="1"/>
  <c r="AB354" i="1"/>
  <c r="AC354" i="1"/>
  <c r="AD354" i="1"/>
  <c r="AA354" i="1"/>
  <c r="AE354" i="1"/>
  <c r="AF354" i="1"/>
  <c r="J354" i="1"/>
  <c r="M355" i="1"/>
  <c r="O355" i="1"/>
  <c r="P355" i="1"/>
  <c r="Q355" i="1"/>
  <c r="R355" i="1"/>
  <c r="S355" i="1"/>
  <c r="N355" i="1"/>
  <c r="AB355" i="1"/>
  <c r="AC355" i="1"/>
  <c r="AD355" i="1"/>
  <c r="AA355" i="1"/>
  <c r="AE355" i="1"/>
  <c r="AF355" i="1"/>
  <c r="J355" i="1"/>
  <c r="M356" i="1"/>
  <c r="O356" i="1"/>
  <c r="P356" i="1"/>
  <c r="Q356" i="1"/>
  <c r="R356" i="1"/>
  <c r="S356" i="1"/>
  <c r="N356" i="1"/>
  <c r="AB356" i="1"/>
  <c r="AC356" i="1"/>
  <c r="AD356" i="1"/>
  <c r="AA356" i="1"/>
  <c r="AE356" i="1"/>
  <c r="AF356" i="1"/>
  <c r="J356" i="1"/>
  <c r="M357" i="1"/>
  <c r="O357" i="1"/>
  <c r="P357" i="1"/>
  <c r="Q357" i="1"/>
  <c r="R357" i="1"/>
  <c r="S357" i="1"/>
  <c r="N357" i="1"/>
  <c r="AB357" i="1"/>
  <c r="AC357" i="1"/>
  <c r="AD357" i="1"/>
  <c r="AA357" i="1"/>
  <c r="AE357" i="1"/>
  <c r="AF357" i="1"/>
  <c r="J357" i="1"/>
  <c r="M358" i="1"/>
  <c r="O358" i="1"/>
  <c r="P358" i="1"/>
  <c r="Q358" i="1"/>
  <c r="R358" i="1"/>
  <c r="S358" i="1"/>
  <c r="N358" i="1"/>
  <c r="AB358" i="1"/>
  <c r="AC358" i="1"/>
  <c r="AD358" i="1"/>
  <c r="AA358" i="1"/>
  <c r="AE358" i="1"/>
  <c r="AF358" i="1"/>
  <c r="J358" i="1"/>
  <c r="M359" i="1"/>
  <c r="O359" i="1"/>
  <c r="P359" i="1"/>
  <c r="Q359" i="1"/>
  <c r="R359" i="1"/>
  <c r="S359" i="1"/>
  <c r="N359" i="1"/>
  <c r="AB359" i="1"/>
  <c r="AC359" i="1"/>
  <c r="AD359" i="1"/>
  <c r="AA359" i="1"/>
  <c r="AE359" i="1"/>
  <c r="AF359" i="1"/>
  <c r="J359" i="1"/>
  <c r="M360" i="1"/>
  <c r="O360" i="1"/>
  <c r="P360" i="1"/>
  <c r="Q360" i="1"/>
  <c r="R360" i="1"/>
  <c r="S360" i="1"/>
  <c r="N360" i="1"/>
  <c r="AB360" i="1"/>
  <c r="AC360" i="1"/>
  <c r="AD360" i="1"/>
  <c r="AA360" i="1"/>
  <c r="AE360" i="1"/>
  <c r="AF360" i="1"/>
  <c r="J360" i="1"/>
  <c r="M361" i="1"/>
  <c r="O361" i="1"/>
  <c r="P361" i="1"/>
  <c r="Q361" i="1"/>
  <c r="R361" i="1"/>
  <c r="S361" i="1"/>
  <c r="N361" i="1"/>
  <c r="AB361" i="1"/>
  <c r="AC361" i="1"/>
  <c r="AD361" i="1"/>
  <c r="AA361" i="1"/>
  <c r="AE361" i="1"/>
  <c r="AF361" i="1"/>
  <c r="J361" i="1"/>
  <c r="M362" i="1"/>
  <c r="O362" i="1"/>
  <c r="P362" i="1"/>
  <c r="Q362" i="1"/>
  <c r="R362" i="1"/>
  <c r="S362" i="1"/>
  <c r="N362" i="1"/>
  <c r="AB362" i="1"/>
  <c r="AC362" i="1"/>
  <c r="AD362" i="1"/>
  <c r="AA362" i="1"/>
  <c r="AE362" i="1"/>
  <c r="AF362" i="1"/>
  <c r="J362" i="1"/>
  <c r="M363" i="1"/>
  <c r="O363" i="1"/>
  <c r="P363" i="1"/>
  <c r="Q363" i="1"/>
  <c r="R363" i="1"/>
  <c r="S363" i="1"/>
  <c r="N363" i="1"/>
  <c r="AB363" i="1"/>
  <c r="AC363" i="1"/>
  <c r="AD363" i="1"/>
  <c r="AA363" i="1"/>
  <c r="AE363" i="1"/>
  <c r="AF363" i="1"/>
  <c r="J363" i="1"/>
  <c r="M364" i="1"/>
  <c r="O364" i="1"/>
  <c r="P364" i="1"/>
  <c r="Q364" i="1"/>
  <c r="R364" i="1"/>
  <c r="S364" i="1"/>
  <c r="N364" i="1"/>
  <c r="AB364" i="1"/>
  <c r="AC364" i="1"/>
  <c r="AD364" i="1"/>
  <c r="AA364" i="1"/>
  <c r="AE364" i="1"/>
  <c r="AF364" i="1"/>
  <c r="J364" i="1"/>
  <c r="M365" i="1"/>
  <c r="O365" i="1"/>
  <c r="P365" i="1"/>
  <c r="Q365" i="1"/>
  <c r="R365" i="1"/>
  <c r="S365" i="1"/>
  <c r="N365" i="1"/>
  <c r="AB365" i="1"/>
  <c r="AC365" i="1"/>
  <c r="AD365" i="1"/>
  <c r="AA365" i="1"/>
  <c r="AE365" i="1"/>
  <c r="AF365" i="1"/>
  <c r="J365" i="1"/>
  <c r="M366" i="1"/>
  <c r="O366" i="1"/>
  <c r="P366" i="1"/>
  <c r="Q366" i="1"/>
  <c r="R366" i="1"/>
  <c r="S366" i="1"/>
  <c r="N366" i="1"/>
  <c r="AB366" i="1"/>
  <c r="AC366" i="1"/>
  <c r="AD366" i="1"/>
  <c r="AA366" i="1"/>
  <c r="AE366" i="1"/>
  <c r="AF366" i="1"/>
  <c r="J366" i="1"/>
  <c r="M367" i="1"/>
  <c r="O367" i="1"/>
  <c r="P367" i="1"/>
  <c r="Q367" i="1"/>
  <c r="R367" i="1"/>
  <c r="S367" i="1"/>
  <c r="N367" i="1"/>
  <c r="AB367" i="1"/>
  <c r="AC367" i="1"/>
  <c r="AD367" i="1"/>
  <c r="AA367" i="1"/>
  <c r="AE367" i="1"/>
  <c r="AF367" i="1"/>
  <c r="J367" i="1"/>
  <c r="M368" i="1"/>
  <c r="O368" i="1"/>
  <c r="P368" i="1"/>
  <c r="Q368" i="1"/>
  <c r="R368" i="1"/>
  <c r="S368" i="1"/>
  <c r="N368" i="1"/>
  <c r="AB368" i="1"/>
  <c r="AC368" i="1"/>
  <c r="AD368" i="1"/>
  <c r="AA368" i="1"/>
  <c r="AE368" i="1"/>
  <c r="AF368" i="1"/>
  <c r="J368" i="1"/>
  <c r="M369" i="1"/>
  <c r="O369" i="1"/>
  <c r="P369" i="1"/>
  <c r="Q369" i="1"/>
  <c r="R369" i="1"/>
  <c r="S369" i="1"/>
  <c r="N369" i="1"/>
  <c r="AB369" i="1"/>
  <c r="AC369" i="1"/>
  <c r="AD369" i="1"/>
  <c r="AA369" i="1"/>
  <c r="AE369" i="1"/>
  <c r="AF369" i="1"/>
  <c r="J369" i="1"/>
  <c r="M370" i="1"/>
  <c r="O370" i="1"/>
  <c r="P370" i="1"/>
  <c r="Q370" i="1"/>
  <c r="R370" i="1"/>
  <c r="S370" i="1"/>
  <c r="N370" i="1"/>
  <c r="AB370" i="1"/>
  <c r="AC370" i="1"/>
  <c r="AD370" i="1"/>
  <c r="AA370" i="1"/>
  <c r="AE370" i="1"/>
  <c r="AF370" i="1"/>
  <c r="J370" i="1"/>
  <c r="M371" i="1"/>
  <c r="O371" i="1"/>
  <c r="P371" i="1"/>
  <c r="Q371" i="1"/>
  <c r="R371" i="1"/>
  <c r="S371" i="1"/>
  <c r="N371" i="1"/>
  <c r="AB371" i="1"/>
  <c r="AC371" i="1"/>
  <c r="AD371" i="1"/>
  <c r="AA371" i="1"/>
  <c r="AE371" i="1"/>
  <c r="AF371" i="1"/>
  <c r="J371" i="1"/>
  <c r="M372" i="1"/>
  <c r="O372" i="1"/>
  <c r="P372" i="1"/>
  <c r="Q372" i="1"/>
  <c r="R372" i="1"/>
  <c r="S372" i="1"/>
  <c r="N372" i="1"/>
  <c r="AB372" i="1"/>
  <c r="AC372" i="1"/>
  <c r="AD372" i="1"/>
  <c r="AA372" i="1"/>
  <c r="AE372" i="1"/>
  <c r="AF372" i="1"/>
  <c r="J372" i="1"/>
  <c r="M373" i="1"/>
  <c r="O373" i="1"/>
  <c r="P373" i="1"/>
  <c r="Q373" i="1"/>
  <c r="R373" i="1"/>
  <c r="S373" i="1"/>
  <c r="N373" i="1"/>
  <c r="AB373" i="1"/>
  <c r="AC373" i="1"/>
  <c r="AD373" i="1"/>
  <c r="AA373" i="1"/>
  <c r="AE373" i="1"/>
  <c r="AF373" i="1"/>
  <c r="J373" i="1"/>
  <c r="M374" i="1"/>
  <c r="O374" i="1"/>
  <c r="P374" i="1"/>
  <c r="Q374" i="1"/>
  <c r="R374" i="1"/>
  <c r="S374" i="1"/>
  <c r="N374" i="1"/>
  <c r="AB374" i="1"/>
  <c r="AC374" i="1"/>
  <c r="AD374" i="1"/>
  <c r="AA374" i="1"/>
  <c r="AE374" i="1"/>
  <c r="AF374" i="1"/>
  <c r="J374" i="1"/>
  <c r="M375" i="1"/>
  <c r="O375" i="1"/>
  <c r="P375" i="1"/>
  <c r="Q375" i="1"/>
  <c r="R375" i="1"/>
  <c r="S375" i="1"/>
  <c r="N375" i="1"/>
  <c r="AB375" i="1"/>
  <c r="AC375" i="1"/>
  <c r="AD375" i="1"/>
  <c r="AA375" i="1"/>
  <c r="AE375" i="1"/>
  <c r="AF375" i="1"/>
  <c r="J375" i="1"/>
  <c r="M376" i="1"/>
  <c r="O376" i="1"/>
  <c r="P376" i="1"/>
  <c r="Q376" i="1"/>
  <c r="R376" i="1"/>
  <c r="S376" i="1"/>
  <c r="N376" i="1"/>
  <c r="AB376" i="1"/>
  <c r="AC376" i="1"/>
  <c r="AD376" i="1"/>
  <c r="AA376" i="1"/>
  <c r="AE376" i="1"/>
  <c r="AF376" i="1"/>
  <c r="J376" i="1"/>
  <c r="M377" i="1"/>
  <c r="O377" i="1"/>
  <c r="P377" i="1"/>
  <c r="Q377" i="1"/>
  <c r="R377" i="1"/>
  <c r="S377" i="1"/>
  <c r="N377" i="1"/>
  <c r="AB377" i="1"/>
  <c r="AC377" i="1"/>
  <c r="AD377" i="1"/>
  <c r="AA377" i="1"/>
  <c r="AE377" i="1"/>
  <c r="AF377" i="1"/>
  <c r="J377" i="1"/>
  <c r="M378" i="1"/>
  <c r="O378" i="1"/>
  <c r="P378" i="1"/>
  <c r="Q378" i="1"/>
  <c r="R378" i="1"/>
  <c r="S378" i="1"/>
  <c r="N378" i="1"/>
  <c r="AB378" i="1"/>
  <c r="AC378" i="1"/>
  <c r="AD378" i="1"/>
  <c r="AA378" i="1"/>
  <c r="AE378" i="1"/>
  <c r="AF378" i="1"/>
  <c r="J378" i="1"/>
  <c r="M379" i="1"/>
  <c r="O379" i="1"/>
  <c r="P379" i="1"/>
  <c r="Q379" i="1"/>
  <c r="R379" i="1"/>
  <c r="S379" i="1"/>
  <c r="N379" i="1"/>
  <c r="AB379" i="1"/>
  <c r="AC379" i="1"/>
  <c r="AD379" i="1"/>
  <c r="AA379" i="1"/>
  <c r="AE379" i="1"/>
  <c r="AF379" i="1"/>
  <c r="J379" i="1"/>
  <c r="M380" i="1"/>
  <c r="O380" i="1"/>
  <c r="P380" i="1"/>
  <c r="Q380" i="1"/>
  <c r="R380" i="1"/>
  <c r="S380" i="1"/>
  <c r="N380" i="1"/>
  <c r="AB380" i="1"/>
  <c r="AC380" i="1"/>
  <c r="AD380" i="1"/>
  <c r="AA380" i="1"/>
  <c r="AE380" i="1"/>
  <c r="AF380" i="1"/>
  <c r="J380" i="1"/>
  <c r="M381" i="1"/>
  <c r="O381" i="1"/>
  <c r="P381" i="1"/>
  <c r="Q381" i="1"/>
  <c r="R381" i="1"/>
  <c r="S381" i="1"/>
  <c r="N381" i="1"/>
  <c r="AB381" i="1"/>
  <c r="AC381" i="1"/>
  <c r="AD381" i="1"/>
  <c r="AA381" i="1"/>
  <c r="AE381" i="1"/>
  <c r="AF381" i="1"/>
  <c r="J381" i="1"/>
  <c r="M382" i="1"/>
  <c r="O382" i="1"/>
  <c r="P382" i="1"/>
  <c r="Q382" i="1"/>
  <c r="R382" i="1"/>
  <c r="S382" i="1"/>
  <c r="N382" i="1"/>
  <c r="AB382" i="1"/>
  <c r="AC382" i="1"/>
  <c r="AD382" i="1"/>
  <c r="AA382" i="1"/>
  <c r="AE382" i="1"/>
  <c r="AF382" i="1"/>
  <c r="J382" i="1"/>
  <c r="M383" i="1"/>
  <c r="O383" i="1"/>
  <c r="P383" i="1"/>
  <c r="Q383" i="1"/>
  <c r="R383" i="1"/>
  <c r="S383" i="1"/>
  <c r="N383" i="1"/>
  <c r="AB383" i="1"/>
  <c r="AC383" i="1"/>
  <c r="AD383" i="1"/>
  <c r="AA383" i="1"/>
  <c r="AE383" i="1"/>
  <c r="AF383" i="1"/>
  <c r="J383" i="1"/>
  <c r="M384" i="1"/>
  <c r="O384" i="1"/>
  <c r="P384" i="1"/>
  <c r="Q384" i="1"/>
  <c r="R384" i="1"/>
  <c r="S384" i="1"/>
  <c r="N384" i="1"/>
  <c r="AB384" i="1"/>
  <c r="AC384" i="1"/>
  <c r="AD384" i="1"/>
  <c r="AA384" i="1"/>
  <c r="AE384" i="1"/>
  <c r="AF384" i="1"/>
  <c r="J384" i="1"/>
  <c r="M385" i="1"/>
  <c r="O385" i="1"/>
  <c r="P385" i="1"/>
  <c r="Q385" i="1"/>
  <c r="R385" i="1"/>
  <c r="S385" i="1"/>
  <c r="N385" i="1"/>
  <c r="AB385" i="1"/>
  <c r="AC385" i="1"/>
  <c r="AD385" i="1"/>
  <c r="AA385" i="1"/>
  <c r="AE385" i="1"/>
  <c r="AF385" i="1"/>
  <c r="J385" i="1"/>
  <c r="M386" i="1"/>
  <c r="O386" i="1"/>
  <c r="P386" i="1"/>
  <c r="Q386" i="1"/>
  <c r="R386" i="1"/>
  <c r="S386" i="1"/>
  <c r="N386" i="1"/>
  <c r="AB386" i="1"/>
  <c r="AC386" i="1"/>
  <c r="AD386" i="1"/>
  <c r="AA386" i="1"/>
  <c r="AE386" i="1"/>
  <c r="AF386" i="1"/>
  <c r="J386" i="1"/>
  <c r="M387" i="1"/>
  <c r="O387" i="1"/>
  <c r="P387" i="1"/>
  <c r="Q387" i="1"/>
  <c r="R387" i="1"/>
  <c r="S387" i="1"/>
  <c r="N387" i="1"/>
  <c r="AB387" i="1"/>
  <c r="AC387" i="1"/>
  <c r="AD387" i="1"/>
  <c r="AA387" i="1"/>
  <c r="AE387" i="1"/>
  <c r="AF387" i="1"/>
  <c r="J387" i="1"/>
  <c r="M388" i="1"/>
  <c r="O388" i="1"/>
  <c r="P388" i="1"/>
  <c r="Q388" i="1"/>
  <c r="R388" i="1"/>
  <c r="S388" i="1"/>
  <c r="N388" i="1"/>
  <c r="AB388" i="1"/>
  <c r="AC388" i="1"/>
  <c r="AD388" i="1"/>
  <c r="AA388" i="1"/>
  <c r="AE388" i="1"/>
  <c r="AF388" i="1"/>
  <c r="J388" i="1"/>
  <c r="M389" i="1"/>
  <c r="O389" i="1"/>
  <c r="P389" i="1"/>
  <c r="Q389" i="1"/>
  <c r="R389" i="1"/>
  <c r="S389" i="1"/>
  <c r="N389" i="1"/>
  <c r="AB389" i="1"/>
  <c r="AC389" i="1"/>
  <c r="AD389" i="1"/>
  <c r="AA389" i="1"/>
  <c r="AE389" i="1"/>
  <c r="AF389" i="1"/>
  <c r="J389" i="1"/>
  <c r="M390" i="1"/>
  <c r="O390" i="1"/>
  <c r="P390" i="1"/>
  <c r="Q390" i="1"/>
  <c r="R390" i="1"/>
  <c r="S390" i="1"/>
  <c r="N390" i="1"/>
  <c r="AB390" i="1"/>
  <c r="AC390" i="1"/>
  <c r="AD390" i="1"/>
  <c r="AA390" i="1"/>
  <c r="AE390" i="1"/>
  <c r="AF390" i="1"/>
  <c r="J390" i="1"/>
  <c r="M391" i="1"/>
  <c r="O391" i="1"/>
  <c r="P391" i="1"/>
  <c r="Q391" i="1"/>
  <c r="R391" i="1"/>
  <c r="S391" i="1"/>
  <c r="N391" i="1"/>
  <c r="AB391" i="1"/>
  <c r="AC391" i="1"/>
  <c r="AD391" i="1"/>
  <c r="AA391" i="1"/>
  <c r="AE391" i="1"/>
  <c r="AF391" i="1"/>
  <c r="J391" i="1"/>
  <c r="M392" i="1"/>
  <c r="O392" i="1"/>
  <c r="P392" i="1"/>
  <c r="Q392" i="1"/>
  <c r="R392" i="1"/>
  <c r="S392" i="1"/>
  <c r="N392" i="1"/>
  <c r="AB392" i="1"/>
  <c r="AC392" i="1"/>
  <c r="AD392" i="1"/>
  <c r="AA392" i="1"/>
  <c r="AE392" i="1"/>
  <c r="AF392" i="1"/>
  <c r="J392" i="1"/>
  <c r="M393" i="1"/>
  <c r="O393" i="1"/>
  <c r="P393" i="1"/>
  <c r="Q393" i="1"/>
  <c r="R393" i="1"/>
  <c r="S393" i="1"/>
  <c r="N393" i="1"/>
  <c r="AB393" i="1"/>
  <c r="AC393" i="1"/>
  <c r="AD393" i="1"/>
  <c r="AA393" i="1"/>
  <c r="AE393" i="1"/>
  <c r="AF393" i="1"/>
  <c r="J393" i="1"/>
  <c r="M394" i="1"/>
  <c r="O394" i="1"/>
  <c r="P394" i="1"/>
  <c r="Q394" i="1"/>
  <c r="R394" i="1"/>
  <c r="S394" i="1"/>
  <c r="N394" i="1"/>
  <c r="AB394" i="1"/>
  <c r="AC394" i="1"/>
  <c r="AD394" i="1"/>
  <c r="AA394" i="1"/>
  <c r="AE394" i="1"/>
  <c r="AF394" i="1"/>
  <c r="J394" i="1"/>
  <c r="M395" i="1"/>
  <c r="O395" i="1"/>
  <c r="P395" i="1"/>
  <c r="Q395" i="1"/>
  <c r="R395" i="1"/>
  <c r="S395" i="1"/>
  <c r="N395" i="1"/>
  <c r="AB395" i="1"/>
  <c r="AC395" i="1"/>
  <c r="AD395" i="1"/>
  <c r="AA395" i="1"/>
  <c r="AE395" i="1"/>
  <c r="AF395" i="1"/>
  <c r="J395" i="1"/>
  <c r="M396" i="1"/>
  <c r="O396" i="1"/>
  <c r="P396" i="1"/>
  <c r="Q396" i="1"/>
  <c r="R396" i="1"/>
  <c r="S396" i="1"/>
  <c r="N396" i="1"/>
  <c r="AB396" i="1"/>
  <c r="AC396" i="1"/>
  <c r="AD396" i="1"/>
  <c r="AA396" i="1"/>
  <c r="AE396" i="1"/>
  <c r="AF396" i="1"/>
  <c r="J396" i="1"/>
  <c r="M397" i="1"/>
  <c r="O397" i="1"/>
  <c r="P397" i="1"/>
  <c r="Q397" i="1"/>
  <c r="R397" i="1"/>
  <c r="S397" i="1"/>
  <c r="N397" i="1"/>
  <c r="AB397" i="1"/>
  <c r="AC397" i="1"/>
  <c r="AD397" i="1"/>
  <c r="AA397" i="1"/>
  <c r="AE397" i="1"/>
  <c r="AF397" i="1"/>
  <c r="J397" i="1"/>
  <c r="M398" i="1"/>
  <c r="O398" i="1"/>
  <c r="P398" i="1"/>
  <c r="Q398" i="1"/>
  <c r="R398" i="1"/>
  <c r="S398" i="1"/>
  <c r="N398" i="1"/>
  <c r="AB398" i="1"/>
  <c r="AC398" i="1"/>
  <c r="AD398" i="1"/>
  <c r="AA398" i="1"/>
  <c r="AE398" i="1"/>
  <c r="AF398" i="1"/>
  <c r="J398" i="1"/>
  <c r="M399" i="1"/>
  <c r="O399" i="1"/>
  <c r="P399" i="1"/>
  <c r="Q399" i="1"/>
  <c r="R399" i="1"/>
  <c r="S399" i="1"/>
  <c r="N399" i="1"/>
  <c r="AB399" i="1"/>
  <c r="AC399" i="1"/>
  <c r="AD399" i="1"/>
  <c r="AA399" i="1"/>
  <c r="AE399" i="1"/>
  <c r="AF399" i="1"/>
  <c r="J399" i="1"/>
  <c r="M400" i="1"/>
  <c r="O400" i="1"/>
  <c r="P400" i="1"/>
  <c r="Q400" i="1"/>
  <c r="R400" i="1"/>
  <c r="S400" i="1"/>
  <c r="N400" i="1"/>
  <c r="AB400" i="1"/>
  <c r="AC400" i="1"/>
  <c r="AD400" i="1"/>
  <c r="AA400" i="1"/>
  <c r="AE400" i="1"/>
  <c r="AF400" i="1"/>
  <c r="J400" i="1"/>
  <c r="M401" i="1"/>
  <c r="O401" i="1"/>
  <c r="P401" i="1"/>
  <c r="Q401" i="1"/>
  <c r="R401" i="1"/>
  <c r="S401" i="1"/>
  <c r="N401" i="1"/>
  <c r="AB401" i="1"/>
  <c r="AC401" i="1"/>
  <c r="AD401" i="1"/>
  <c r="AA401" i="1"/>
  <c r="AE401" i="1"/>
  <c r="AF401" i="1"/>
  <c r="J401" i="1"/>
  <c r="M402" i="1"/>
  <c r="O402" i="1"/>
  <c r="P402" i="1"/>
  <c r="Q402" i="1"/>
  <c r="R402" i="1"/>
  <c r="S402" i="1"/>
  <c r="N402" i="1"/>
  <c r="AB402" i="1"/>
  <c r="AC402" i="1"/>
  <c r="AD402" i="1"/>
  <c r="AA402" i="1"/>
  <c r="AE402" i="1"/>
  <c r="AF402" i="1"/>
  <c r="J402" i="1"/>
  <c r="M403" i="1"/>
  <c r="O403" i="1"/>
  <c r="P403" i="1"/>
  <c r="Q403" i="1"/>
  <c r="R403" i="1"/>
  <c r="S403" i="1"/>
  <c r="N403" i="1"/>
  <c r="AB403" i="1"/>
  <c r="AC403" i="1"/>
  <c r="AD403" i="1"/>
  <c r="AA403" i="1"/>
  <c r="AE403" i="1"/>
  <c r="AF403" i="1"/>
  <c r="J403" i="1"/>
  <c r="M404" i="1"/>
  <c r="O404" i="1"/>
  <c r="P404" i="1"/>
  <c r="Q404" i="1"/>
  <c r="R404" i="1"/>
  <c r="S404" i="1"/>
  <c r="N404" i="1"/>
  <c r="AB404" i="1"/>
  <c r="AC404" i="1"/>
  <c r="AD404" i="1"/>
  <c r="AA404" i="1"/>
  <c r="AE404" i="1"/>
  <c r="AF404" i="1"/>
  <c r="J404" i="1"/>
  <c r="M405" i="1"/>
  <c r="O405" i="1"/>
  <c r="P405" i="1"/>
  <c r="Q405" i="1"/>
  <c r="R405" i="1"/>
  <c r="S405" i="1"/>
  <c r="N405" i="1"/>
  <c r="AB405" i="1"/>
  <c r="AC405" i="1"/>
  <c r="AD405" i="1"/>
  <c r="AA405" i="1"/>
  <c r="AE405" i="1"/>
  <c r="AF405" i="1"/>
  <c r="J405" i="1"/>
  <c r="M406" i="1"/>
  <c r="O406" i="1"/>
  <c r="P406" i="1"/>
  <c r="Q406" i="1"/>
  <c r="R406" i="1"/>
  <c r="S406" i="1"/>
  <c r="N406" i="1"/>
  <c r="AB406" i="1"/>
  <c r="AC406" i="1"/>
  <c r="AD406" i="1"/>
  <c r="AA406" i="1"/>
  <c r="AE406" i="1"/>
  <c r="AF406" i="1"/>
  <c r="J406" i="1"/>
  <c r="M407" i="1"/>
  <c r="O407" i="1"/>
  <c r="P407" i="1"/>
  <c r="Q407" i="1"/>
  <c r="R407" i="1"/>
  <c r="S407" i="1"/>
  <c r="N407" i="1"/>
  <c r="AB407" i="1"/>
  <c r="AC407" i="1"/>
  <c r="AD407" i="1"/>
  <c r="AA407" i="1"/>
  <c r="AE407" i="1"/>
  <c r="AF407" i="1"/>
  <c r="J407" i="1"/>
  <c r="M408" i="1"/>
  <c r="O408" i="1"/>
  <c r="P408" i="1"/>
  <c r="Q408" i="1"/>
  <c r="R408" i="1"/>
  <c r="S408" i="1"/>
  <c r="N408" i="1"/>
  <c r="AB408" i="1"/>
  <c r="AC408" i="1"/>
  <c r="AD408" i="1"/>
  <c r="AA408" i="1"/>
  <c r="AE408" i="1"/>
  <c r="AF408" i="1"/>
  <c r="J408" i="1"/>
  <c r="M409" i="1"/>
  <c r="O409" i="1"/>
  <c r="P409" i="1"/>
  <c r="Q409" i="1"/>
  <c r="R409" i="1"/>
  <c r="S409" i="1"/>
  <c r="N409" i="1"/>
  <c r="AB409" i="1"/>
  <c r="AC409" i="1"/>
  <c r="AD409" i="1"/>
  <c r="AA409" i="1"/>
  <c r="AE409" i="1"/>
  <c r="AF409" i="1"/>
  <c r="J409" i="1"/>
  <c r="M410" i="1"/>
  <c r="O410" i="1"/>
  <c r="P410" i="1"/>
  <c r="Q410" i="1"/>
  <c r="R410" i="1"/>
  <c r="S410" i="1"/>
  <c r="N410" i="1"/>
  <c r="AB410" i="1"/>
  <c r="AC410" i="1"/>
  <c r="AD410" i="1"/>
  <c r="AA410" i="1"/>
  <c r="AE410" i="1"/>
  <c r="AF410" i="1"/>
  <c r="J410" i="1"/>
  <c r="M411" i="1"/>
  <c r="O411" i="1"/>
  <c r="P411" i="1"/>
  <c r="Q411" i="1"/>
  <c r="R411" i="1"/>
  <c r="S411" i="1"/>
  <c r="N411" i="1"/>
  <c r="AB411" i="1"/>
  <c r="AC411" i="1"/>
  <c r="AD411" i="1"/>
  <c r="AA411" i="1"/>
  <c r="AE411" i="1"/>
  <c r="AF411" i="1"/>
  <c r="J411" i="1"/>
  <c r="M412" i="1"/>
  <c r="O412" i="1"/>
  <c r="P412" i="1"/>
  <c r="Q412" i="1"/>
  <c r="R412" i="1"/>
  <c r="S412" i="1"/>
  <c r="N412" i="1"/>
  <c r="AB412" i="1"/>
  <c r="AC412" i="1"/>
  <c r="AD412" i="1"/>
  <c r="AA412" i="1"/>
  <c r="AE412" i="1"/>
  <c r="AF412" i="1"/>
  <c r="J412" i="1"/>
  <c r="M413" i="1"/>
  <c r="O413" i="1"/>
  <c r="P413" i="1"/>
  <c r="Q413" i="1"/>
  <c r="R413" i="1"/>
  <c r="S413" i="1"/>
  <c r="N413" i="1"/>
  <c r="AB413" i="1"/>
  <c r="AC413" i="1"/>
  <c r="AD413" i="1"/>
  <c r="AA413" i="1"/>
  <c r="AE413" i="1"/>
  <c r="AF413" i="1"/>
  <c r="J413" i="1"/>
  <c r="M414" i="1"/>
  <c r="O414" i="1"/>
  <c r="P414" i="1"/>
  <c r="Q414" i="1"/>
  <c r="R414" i="1"/>
  <c r="S414" i="1"/>
  <c r="N414" i="1"/>
  <c r="AB414" i="1"/>
  <c r="AC414" i="1"/>
  <c r="AD414" i="1"/>
  <c r="AA414" i="1"/>
  <c r="AE414" i="1"/>
  <c r="AF414" i="1"/>
  <c r="J414" i="1"/>
  <c r="M415" i="1"/>
  <c r="O415" i="1"/>
  <c r="P415" i="1"/>
  <c r="Q415" i="1"/>
  <c r="R415" i="1"/>
  <c r="S415" i="1"/>
  <c r="N415" i="1"/>
  <c r="AB415" i="1"/>
  <c r="AC415" i="1"/>
  <c r="AD415" i="1"/>
  <c r="AA415" i="1"/>
  <c r="AE415" i="1"/>
  <c r="AF415" i="1"/>
  <c r="J415" i="1"/>
  <c r="M416" i="1"/>
  <c r="O416" i="1"/>
  <c r="P416" i="1"/>
  <c r="Q416" i="1"/>
  <c r="R416" i="1"/>
  <c r="S416" i="1"/>
  <c r="N416" i="1"/>
  <c r="AB416" i="1"/>
  <c r="AC416" i="1"/>
  <c r="AD416" i="1"/>
  <c r="AA416" i="1"/>
  <c r="AE416" i="1"/>
  <c r="AF416" i="1"/>
  <c r="J416" i="1"/>
  <c r="M417" i="1"/>
  <c r="O417" i="1"/>
  <c r="P417" i="1"/>
  <c r="Q417" i="1"/>
  <c r="R417" i="1"/>
  <c r="S417" i="1"/>
  <c r="N417" i="1"/>
  <c r="AB417" i="1"/>
  <c r="AC417" i="1"/>
  <c r="AD417" i="1"/>
  <c r="AA417" i="1"/>
  <c r="AE417" i="1"/>
  <c r="AF417" i="1"/>
  <c r="J417" i="1"/>
  <c r="M418" i="1"/>
  <c r="O418" i="1"/>
  <c r="P418" i="1"/>
  <c r="Q418" i="1"/>
  <c r="R418" i="1"/>
  <c r="S418" i="1"/>
  <c r="N418" i="1"/>
  <c r="AB418" i="1"/>
  <c r="AC418" i="1"/>
  <c r="AD418" i="1"/>
  <c r="AA418" i="1"/>
  <c r="AE418" i="1"/>
  <c r="AF418" i="1"/>
  <c r="J418" i="1"/>
  <c r="M419" i="1"/>
  <c r="O419" i="1"/>
  <c r="P419" i="1"/>
  <c r="Q419" i="1"/>
  <c r="R419" i="1"/>
  <c r="S419" i="1"/>
  <c r="N419" i="1"/>
  <c r="AB419" i="1"/>
  <c r="AC419" i="1"/>
  <c r="AD419" i="1"/>
  <c r="AA419" i="1"/>
  <c r="AE419" i="1"/>
  <c r="AF419" i="1"/>
  <c r="J419" i="1"/>
  <c r="M420" i="1"/>
  <c r="O420" i="1"/>
  <c r="P420" i="1"/>
  <c r="Q420" i="1"/>
  <c r="R420" i="1"/>
  <c r="S420" i="1"/>
  <c r="N420" i="1"/>
  <c r="AB420" i="1"/>
  <c r="AC420" i="1"/>
  <c r="AD420" i="1"/>
  <c r="AA420" i="1"/>
  <c r="AE420" i="1"/>
  <c r="AF420" i="1"/>
  <c r="J420" i="1"/>
  <c r="M421" i="1"/>
  <c r="O421" i="1"/>
  <c r="P421" i="1"/>
  <c r="Q421" i="1"/>
  <c r="R421" i="1"/>
  <c r="S421" i="1"/>
  <c r="N421" i="1"/>
  <c r="AB421" i="1"/>
  <c r="AC421" i="1"/>
  <c r="AD421" i="1"/>
  <c r="AA421" i="1"/>
  <c r="AE421" i="1"/>
  <c r="AF421" i="1"/>
  <c r="J421" i="1"/>
  <c r="M422" i="1"/>
  <c r="O422" i="1"/>
  <c r="P422" i="1"/>
  <c r="Q422" i="1"/>
  <c r="R422" i="1"/>
  <c r="S422" i="1"/>
  <c r="N422" i="1"/>
  <c r="AB422" i="1"/>
  <c r="AC422" i="1"/>
  <c r="AD422" i="1"/>
  <c r="AA422" i="1"/>
  <c r="AE422" i="1"/>
  <c r="AF422" i="1"/>
  <c r="J422" i="1"/>
  <c r="M423" i="1"/>
  <c r="O423" i="1"/>
  <c r="P423" i="1"/>
  <c r="Q423" i="1"/>
  <c r="R423" i="1"/>
  <c r="S423" i="1"/>
  <c r="N423" i="1"/>
  <c r="AB423" i="1"/>
  <c r="AC423" i="1"/>
  <c r="AD423" i="1"/>
  <c r="AA423" i="1"/>
  <c r="AE423" i="1"/>
  <c r="AF423" i="1"/>
  <c r="J423" i="1"/>
  <c r="M424" i="1"/>
  <c r="O424" i="1"/>
  <c r="P424" i="1"/>
  <c r="Q424" i="1"/>
  <c r="R424" i="1"/>
  <c r="S424" i="1"/>
  <c r="N424" i="1"/>
  <c r="AB424" i="1"/>
  <c r="AC424" i="1"/>
  <c r="AD424" i="1"/>
  <c r="AA424" i="1"/>
  <c r="AE424" i="1"/>
  <c r="AF424" i="1"/>
  <c r="J424" i="1"/>
  <c r="M425" i="1"/>
  <c r="O425" i="1"/>
  <c r="P425" i="1"/>
  <c r="Q425" i="1"/>
  <c r="R425" i="1"/>
  <c r="S425" i="1"/>
  <c r="N425" i="1"/>
  <c r="AB425" i="1"/>
  <c r="AC425" i="1"/>
  <c r="AD425" i="1"/>
  <c r="AA425" i="1"/>
  <c r="AE425" i="1"/>
  <c r="AF425" i="1"/>
  <c r="J425" i="1"/>
  <c r="M426" i="1"/>
  <c r="O426" i="1"/>
  <c r="P426" i="1"/>
  <c r="Q426" i="1"/>
  <c r="R426" i="1"/>
  <c r="S426" i="1"/>
  <c r="N426" i="1"/>
  <c r="AB426" i="1"/>
  <c r="AC426" i="1"/>
  <c r="AD426" i="1"/>
  <c r="AA426" i="1"/>
  <c r="AE426" i="1"/>
  <c r="AF426" i="1"/>
  <c r="J426" i="1"/>
  <c r="M427" i="1"/>
  <c r="O427" i="1"/>
  <c r="P427" i="1"/>
  <c r="Q427" i="1"/>
  <c r="R427" i="1"/>
  <c r="S427" i="1"/>
  <c r="N427" i="1"/>
  <c r="AB427" i="1"/>
  <c r="AC427" i="1"/>
  <c r="AD427" i="1"/>
  <c r="AA427" i="1"/>
  <c r="AE427" i="1"/>
  <c r="AF427" i="1"/>
  <c r="J427" i="1"/>
  <c r="M428" i="1"/>
  <c r="O428" i="1"/>
  <c r="P428" i="1"/>
  <c r="Q428" i="1"/>
  <c r="R428" i="1"/>
  <c r="S428" i="1"/>
  <c r="N428" i="1"/>
  <c r="AB428" i="1"/>
  <c r="AC428" i="1"/>
  <c r="AD428" i="1"/>
  <c r="AA428" i="1"/>
  <c r="AE428" i="1"/>
  <c r="AF428" i="1"/>
  <c r="J428" i="1"/>
  <c r="M429" i="1"/>
  <c r="O429" i="1"/>
  <c r="P429" i="1"/>
  <c r="Q429" i="1"/>
  <c r="R429" i="1"/>
  <c r="S429" i="1"/>
  <c r="N429" i="1"/>
  <c r="AB429" i="1"/>
  <c r="AC429" i="1"/>
  <c r="AD429" i="1"/>
  <c r="AA429" i="1"/>
  <c r="AE429" i="1"/>
  <c r="AF429" i="1"/>
  <c r="J429" i="1"/>
  <c r="M430" i="1"/>
  <c r="O430" i="1"/>
  <c r="P430" i="1"/>
  <c r="Q430" i="1"/>
  <c r="R430" i="1"/>
  <c r="S430" i="1"/>
  <c r="N430" i="1"/>
  <c r="AB430" i="1"/>
  <c r="AC430" i="1"/>
  <c r="AD430" i="1"/>
  <c r="AA430" i="1"/>
  <c r="AE430" i="1"/>
  <c r="AF430" i="1"/>
  <c r="J430" i="1"/>
  <c r="M431" i="1"/>
  <c r="O431" i="1"/>
  <c r="P431" i="1"/>
  <c r="Q431" i="1"/>
  <c r="R431" i="1"/>
  <c r="S431" i="1"/>
  <c r="N431" i="1"/>
  <c r="AB431" i="1"/>
  <c r="AC431" i="1"/>
  <c r="AD431" i="1"/>
  <c r="AA431" i="1"/>
  <c r="AE431" i="1"/>
  <c r="AF431" i="1"/>
  <c r="J431" i="1"/>
  <c r="M432" i="1"/>
  <c r="O432" i="1"/>
  <c r="P432" i="1"/>
  <c r="Q432" i="1"/>
  <c r="R432" i="1"/>
  <c r="S432" i="1"/>
  <c r="N432" i="1"/>
  <c r="AB432" i="1"/>
  <c r="AC432" i="1"/>
  <c r="AD432" i="1"/>
  <c r="AA432" i="1"/>
  <c r="AE432" i="1"/>
  <c r="AF432" i="1"/>
  <c r="J432" i="1"/>
  <c r="M433" i="1"/>
  <c r="O433" i="1"/>
  <c r="P433" i="1"/>
  <c r="Q433" i="1"/>
  <c r="R433" i="1"/>
  <c r="S433" i="1"/>
  <c r="N433" i="1"/>
  <c r="AB433" i="1"/>
  <c r="AC433" i="1"/>
  <c r="AD433" i="1"/>
  <c r="AA433" i="1"/>
  <c r="AE433" i="1"/>
  <c r="AF433" i="1"/>
  <c r="J433" i="1"/>
  <c r="M434" i="1"/>
  <c r="O434" i="1"/>
  <c r="P434" i="1"/>
  <c r="Q434" i="1"/>
  <c r="R434" i="1"/>
  <c r="S434" i="1"/>
  <c r="N434" i="1"/>
  <c r="AB434" i="1"/>
  <c r="AC434" i="1"/>
  <c r="AD434" i="1"/>
  <c r="AA434" i="1"/>
  <c r="AE434" i="1"/>
  <c r="AF434" i="1"/>
  <c r="J434" i="1"/>
  <c r="M435" i="1"/>
  <c r="O435" i="1"/>
  <c r="P435" i="1"/>
  <c r="Q435" i="1"/>
  <c r="R435" i="1"/>
  <c r="S435" i="1"/>
  <c r="N435" i="1"/>
  <c r="AB435" i="1"/>
  <c r="AC435" i="1"/>
  <c r="AD435" i="1"/>
  <c r="AA435" i="1"/>
  <c r="AE435" i="1"/>
  <c r="AF435" i="1"/>
  <c r="J435" i="1"/>
  <c r="M436" i="1"/>
  <c r="O436" i="1"/>
  <c r="P436" i="1"/>
  <c r="Q436" i="1"/>
  <c r="R436" i="1"/>
  <c r="S436" i="1"/>
  <c r="N436" i="1"/>
  <c r="AB436" i="1"/>
  <c r="AC436" i="1"/>
  <c r="AD436" i="1"/>
  <c r="AA436" i="1"/>
  <c r="AE436" i="1"/>
  <c r="AF436" i="1"/>
  <c r="J436" i="1"/>
  <c r="M437" i="1"/>
  <c r="O437" i="1"/>
  <c r="P437" i="1"/>
  <c r="Q437" i="1"/>
  <c r="R437" i="1"/>
  <c r="S437" i="1"/>
  <c r="N437" i="1"/>
  <c r="AB437" i="1"/>
  <c r="AC437" i="1"/>
  <c r="AD437" i="1"/>
  <c r="AA437" i="1"/>
  <c r="AE437" i="1"/>
  <c r="AF437" i="1"/>
  <c r="J437" i="1"/>
  <c r="M438" i="1"/>
  <c r="O438" i="1"/>
  <c r="P438" i="1"/>
  <c r="Q438" i="1"/>
  <c r="R438" i="1"/>
  <c r="S438" i="1"/>
  <c r="N438" i="1"/>
  <c r="AB438" i="1"/>
  <c r="AC438" i="1"/>
  <c r="AD438" i="1"/>
  <c r="AA438" i="1"/>
  <c r="AE438" i="1"/>
  <c r="AF438" i="1"/>
  <c r="J438" i="1"/>
  <c r="M439" i="1"/>
  <c r="O439" i="1"/>
  <c r="P439" i="1"/>
  <c r="Q439" i="1"/>
  <c r="R439" i="1"/>
  <c r="S439" i="1"/>
  <c r="N439" i="1"/>
  <c r="AB439" i="1"/>
  <c r="AC439" i="1"/>
  <c r="AD439" i="1"/>
  <c r="AA439" i="1"/>
  <c r="AE439" i="1"/>
  <c r="AF439" i="1"/>
  <c r="J439" i="1"/>
  <c r="M440" i="1"/>
  <c r="O440" i="1"/>
  <c r="P440" i="1"/>
  <c r="Q440" i="1"/>
  <c r="R440" i="1"/>
  <c r="S440" i="1"/>
  <c r="N440" i="1"/>
  <c r="AB440" i="1"/>
  <c r="AC440" i="1"/>
  <c r="AD440" i="1"/>
  <c r="AA440" i="1"/>
  <c r="AE440" i="1"/>
  <c r="AF440" i="1"/>
  <c r="J440" i="1"/>
  <c r="M441" i="1"/>
  <c r="O441" i="1"/>
  <c r="P441" i="1"/>
  <c r="Q441" i="1"/>
  <c r="R441" i="1"/>
  <c r="S441" i="1"/>
  <c r="N441" i="1"/>
  <c r="AB441" i="1"/>
  <c r="AC441" i="1"/>
  <c r="AD441" i="1"/>
  <c r="AA441" i="1"/>
  <c r="AE441" i="1"/>
  <c r="AF441" i="1"/>
  <c r="J441" i="1"/>
  <c r="M442" i="1"/>
  <c r="O442" i="1"/>
  <c r="P442" i="1"/>
  <c r="Q442" i="1"/>
  <c r="R442" i="1"/>
  <c r="S442" i="1"/>
  <c r="N442" i="1"/>
  <c r="AB442" i="1"/>
  <c r="AC442" i="1"/>
  <c r="AD442" i="1"/>
  <c r="AA442" i="1"/>
  <c r="AE442" i="1"/>
  <c r="AF442" i="1"/>
  <c r="J442" i="1"/>
  <c r="M443" i="1"/>
  <c r="O443" i="1"/>
  <c r="P443" i="1"/>
  <c r="Q443" i="1"/>
  <c r="R443" i="1"/>
  <c r="S443" i="1"/>
  <c r="N443" i="1"/>
  <c r="AB443" i="1"/>
  <c r="AC443" i="1"/>
  <c r="AD443" i="1"/>
  <c r="AA443" i="1"/>
  <c r="AE443" i="1"/>
  <c r="AF443" i="1"/>
  <c r="J443" i="1"/>
  <c r="M444" i="1"/>
  <c r="O444" i="1"/>
  <c r="P444" i="1"/>
  <c r="Q444" i="1"/>
  <c r="R444" i="1"/>
  <c r="S444" i="1"/>
  <c r="N444" i="1"/>
  <c r="AB444" i="1"/>
  <c r="AC444" i="1"/>
  <c r="AD444" i="1"/>
  <c r="AA444" i="1"/>
  <c r="AE444" i="1"/>
  <c r="AF444" i="1"/>
  <c r="J444" i="1"/>
  <c r="M445" i="1"/>
  <c r="O445" i="1"/>
  <c r="P445" i="1"/>
  <c r="Q445" i="1"/>
  <c r="R445" i="1"/>
  <c r="S445" i="1"/>
  <c r="N445" i="1"/>
  <c r="AB445" i="1"/>
  <c r="AC445" i="1"/>
  <c r="AD445" i="1"/>
  <c r="AA445" i="1"/>
  <c r="AE445" i="1"/>
  <c r="AF445" i="1"/>
  <c r="J445" i="1"/>
  <c r="M446" i="1"/>
  <c r="O446" i="1"/>
  <c r="P446" i="1"/>
  <c r="Q446" i="1"/>
  <c r="R446" i="1"/>
  <c r="S446" i="1"/>
  <c r="N446" i="1"/>
  <c r="AB446" i="1"/>
  <c r="AC446" i="1"/>
  <c r="AD446" i="1"/>
  <c r="AA446" i="1"/>
  <c r="AE446" i="1"/>
  <c r="AF446" i="1"/>
  <c r="J446" i="1"/>
  <c r="M447" i="1"/>
  <c r="O447" i="1"/>
  <c r="P447" i="1"/>
  <c r="Q447" i="1"/>
  <c r="R447" i="1"/>
  <c r="S447" i="1"/>
  <c r="N447" i="1"/>
  <c r="AB447" i="1"/>
  <c r="AC447" i="1"/>
  <c r="AD447" i="1"/>
  <c r="AA447" i="1"/>
  <c r="AE447" i="1"/>
  <c r="AF447" i="1"/>
  <c r="J447" i="1"/>
  <c r="M448" i="1"/>
  <c r="O448" i="1"/>
  <c r="P448" i="1"/>
  <c r="Q448" i="1"/>
  <c r="R448" i="1"/>
  <c r="S448" i="1"/>
  <c r="N448" i="1"/>
  <c r="AB448" i="1"/>
  <c r="AC448" i="1"/>
  <c r="AD448" i="1"/>
  <c r="AA448" i="1"/>
  <c r="AE448" i="1"/>
  <c r="AF448" i="1"/>
  <c r="J448" i="1"/>
  <c r="M449" i="1"/>
  <c r="O449" i="1"/>
  <c r="P449" i="1"/>
  <c r="Q449" i="1"/>
  <c r="R449" i="1"/>
  <c r="S449" i="1"/>
  <c r="N449" i="1"/>
  <c r="AB449" i="1"/>
  <c r="AC449" i="1"/>
  <c r="AD449" i="1"/>
  <c r="AA449" i="1"/>
  <c r="AE449" i="1"/>
  <c r="AF449" i="1"/>
  <c r="J449" i="1"/>
  <c r="M450" i="1"/>
  <c r="O450" i="1"/>
  <c r="P450" i="1"/>
  <c r="Q450" i="1"/>
  <c r="R450" i="1"/>
  <c r="S450" i="1"/>
  <c r="N450" i="1"/>
  <c r="AB450" i="1"/>
  <c r="AC450" i="1"/>
  <c r="AD450" i="1"/>
  <c r="AA450" i="1"/>
  <c r="AE450" i="1"/>
  <c r="AF450" i="1"/>
  <c r="J450" i="1"/>
  <c r="M451" i="1"/>
  <c r="O451" i="1"/>
  <c r="P451" i="1"/>
  <c r="Q451" i="1"/>
  <c r="R451" i="1"/>
  <c r="S451" i="1"/>
  <c r="N451" i="1"/>
  <c r="AB451" i="1"/>
  <c r="AC451" i="1"/>
  <c r="AD451" i="1"/>
  <c r="AA451" i="1"/>
  <c r="AE451" i="1"/>
  <c r="AF451" i="1"/>
  <c r="J451" i="1"/>
  <c r="M452" i="1"/>
  <c r="O452" i="1"/>
  <c r="P452" i="1"/>
  <c r="Q452" i="1"/>
  <c r="R452" i="1"/>
  <c r="S452" i="1"/>
  <c r="N452" i="1"/>
  <c r="AB452" i="1"/>
  <c r="AC452" i="1"/>
  <c r="AD452" i="1"/>
  <c r="AA452" i="1"/>
  <c r="AE452" i="1"/>
  <c r="AF452" i="1"/>
  <c r="J452" i="1"/>
  <c r="M453" i="1"/>
  <c r="O453" i="1"/>
  <c r="P453" i="1"/>
  <c r="Q453" i="1"/>
  <c r="R453" i="1"/>
  <c r="S453" i="1"/>
  <c r="N453" i="1"/>
  <c r="AB453" i="1"/>
  <c r="AC453" i="1"/>
  <c r="AD453" i="1"/>
  <c r="AA453" i="1"/>
  <c r="AE453" i="1"/>
  <c r="AF453" i="1"/>
  <c r="J453" i="1"/>
  <c r="M454" i="1"/>
  <c r="O454" i="1"/>
  <c r="P454" i="1"/>
  <c r="Q454" i="1"/>
  <c r="R454" i="1"/>
  <c r="S454" i="1"/>
  <c r="N454" i="1"/>
  <c r="AB454" i="1"/>
  <c r="AC454" i="1"/>
  <c r="AD454" i="1"/>
  <c r="AA454" i="1"/>
  <c r="AE454" i="1"/>
  <c r="AF454" i="1"/>
  <c r="J454" i="1"/>
  <c r="M455" i="1"/>
  <c r="O455" i="1"/>
  <c r="P455" i="1"/>
  <c r="Q455" i="1"/>
  <c r="R455" i="1"/>
  <c r="S455" i="1"/>
  <c r="N455" i="1"/>
  <c r="AB455" i="1"/>
  <c r="AC455" i="1"/>
  <c r="AD455" i="1"/>
  <c r="AA455" i="1"/>
  <c r="AE455" i="1"/>
  <c r="AF455" i="1"/>
  <c r="J455" i="1"/>
  <c r="M456" i="1"/>
  <c r="O456" i="1"/>
  <c r="P456" i="1"/>
  <c r="Q456" i="1"/>
  <c r="R456" i="1"/>
  <c r="S456" i="1"/>
  <c r="N456" i="1"/>
  <c r="AB456" i="1"/>
  <c r="AC456" i="1"/>
  <c r="AD456" i="1"/>
  <c r="AA456" i="1"/>
  <c r="AE456" i="1"/>
  <c r="AF456" i="1"/>
  <c r="J456" i="1"/>
  <c r="M457" i="1"/>
  <c r="O457" i="1"/>
  <c r="P457" i="1"/>
  <c r="Q457" i="1"/>
  <c r="R457" i="1"/>
  <c r="S457" i="1"/>
  <c r="N457" i="1"/>
  <c r="AB457" i="1"/>
  <c r="AC457" i="1"/>
  <c r="AD457" i="1"/>
  <c r="AA457" i="1"/>
  <c r="AE457" i="1"/>
  <c r="AF457" i="1"/>
  <c r="J457" i="1"/>
  <c r="M458" i="1"/>
  <c r="O458" i="1"/>
  <c r="P458" i="1"/>
  <c r="Q458" i="1"/>
  <c r="R458" i="1"/>
  <c r="S458" i="1"/>
  <c r="N458" i="1"/>
  <c r="AB458" i="1"/>
  <c r="AC458" i="1"/>
  <c r="AD458" i="1"/>
  <c r="AA458" i="1"/>
  <c r="AE458" i="1"/>
  <c r="AF458" i="1"/>
  <c r="J458" i="1"/>
  <c r="M459" i="1"/>
  <c r="O459" i="1"/>
  <c r="P459" i="1"/>
  <c r="Q459" i="1"/>
  <c r="R459" i="1"/>
  <c r="S459" i="1"/>
  <c r="N459" i="1"/>
  <c r="AB459" i="1"/>
  <c r="AC459" i="1"/>
  <c r="AD459" i="1"/>
  <c r="AA459" i="1"/>
  <c r="AE459" i="1"/>
  <c r="AF459" i="1"/>
  <c r="J459" i="1"/>
  <c r="M460" i="1"/>
  <c r="O460" i="1"/>
  <c r="P460" i="1"/>
  <c r="Q460" i="1"/>
  <c r="R460" i="1"/>
  <c r="S460" i="1"/>
  <c r="N460" i="1"/>
  <c r="AB460" i="1"/>
  <c r="AC460" i="1"/>
  <c r="AD460" i="1"/>
  <c r="AA460" i="1"/>
  <c r="AE460" i="1"/>
  <c r="AF460" i="1"/>
  <c r="J460" i="1"/>
  <c r="M461" i="1"/>
  <c r="O461" i="1"/>
  <c r="P461" i="1"/>
  <c r="Q461" i="1"/>
  <c r="R461" i="1"/>
  <c r="S461" i="1"/>
  <c r="N461" i="1"/>
  <c r="AB461" i="1"/>
  <c r="AC461" i="1"/>
  <c r="AD461" i="1"/>
  <c r="AA461" i="1"/>
  <c r="AE461" i="1"/>
  <c r="AF461" i="1"/>
  <c r="J461" i="1"/>
  <c r="M462" i="1"/>
  <c r="O462" i="1"/>
  <c r="P462" i="1"/>
  <c r="Q462" i="1"/>
  <c r="R462" i="1"/>
  <c r="S462" i="1"/>
  <c r="N462" i="1"/>
  <c r="AB462" i="1"/>
  <c r="AC462" i="1"/>
  <c r="AD462" i="1"/>
  <c r="AA462" i="1"/>
  <c r="AE462" i="1"/>
  <c r="AF462" i="1"/>
  <c r="J462" i="1"/>
  <c r="M463" i="1"/>
  <c r="O463" i="1"/>
  <c r="P463" i="1"/>
  <c r="Q463" i="1"/>
  <c r="R463" i="1"/>
  <c r="S463" i="1"/>
  <c r="N463" i="1"/>
  <c r="AB463" i="1"/>
  <c r="AC463" i="1"/>
  <c r="AD463" i="1"/>
  <c r="AA463" i="1"/>
  <c r="AE463" i="1"/>
  <c r="AF463" i="1"/>
  <c r="J463" i="1"/>
  <c r="M464" i="1"/>
  <c r="O464" i="1"/>
  <c r="P464" i="1"/>
  <c r="Q464" i="1"/>
  <c r="R464" i="1"/>
  <c r="S464" i="1"/>
  <c r="N464" i="1"/>
  <c r="AB464" i="1"/>
  <c r="AC464" i="1"/>
  <c r="AD464" i="1"/>
  <c r="AA464" i="1"/>
  <c r="AE464" i="1"/>
  <c r="AF464" i="1"/>
  <c r="J464" i="1"/>
  <c r="M465" i="1"/>
  <c r="O465" i="1"/>
  <c r="P465" i="1"/>
  <c r="Q465" i="1"/>
  <c r="R465" i="1"/>
  <c r="S465" i="1"/>
  <c r="N465" i="1"/>
  <c r="AB465" i="1"/>
  <c r="AC465" i="1"/>
  <c r="AD465" i="1"/>
  <c r="AA465" i="1"/>
  <c r="AE465" i="1"/>
  <c r="AF465" i="1"/>
  <c r="J465" i="1"/>
  <c r="M466" i="1"/>
  <c r="O466" i="1"/>
  <c r="P466" i="1"/>
  <c r="Q466" i="1"/>
  <c r="R466" i="1"/>
  <c r="S466" i="1"/>
  <c r="N466" i="1"/>
  <c r="AB466" i="1"/>
  <c r="AC466" i="1"/>
  <c r="AD466" i="1"/>
  <c r="AA466" i="1"/>
  <c r="AE466" i="1"/>
  <c r="AF466" i="1"/>
  <c r="J466" i="1"/>
  <c r="M467" i="1"/>
  <c r="O467" i="1"/>
  <c r="P467" i="1"/>
  <c r="Q467" i="1"/>
  <c r="R467" i="1"/>
  <c r="S467" i="1"/>
  <c r="N467" i="1"/>
  <c r="AB467" i="1"/>
  <c r="AC467" i="1"/>
  <c r="AD467" i="1"/>
  <c r="AA467" i="1"/>
  <c r="AE467" i="1"/>
  <c r="AF467" i="1"/>
  <c r="J467" i="1"/>
  <c r="M468" i="1"/>
  <c r="O468" i="1"/>
  <c r="P468" i="1"/>
  <c r="Q468" i="1"/>
  <c r="R468" i="1"/>
  <c r="S468" i="1"/>
  <c r="N468" i="1"/>
  <c r="AB468" i="1"/>
  <c r="AC468" i="1"/>
  <c r="AD468" i="1"/>
  <c r="AA468" i="1"/>
  <c r="AE468" i="1"/>
  <c r="AF468" i="1"/>
  <c r="J468" i="1"/>
  <c r="M469" i="1"/>
  <c r="O469" i="1"/>
  <c r="P469" i="1"/>
  <c r="Q469" i="1"/>
  <c r="R469" i="1"/>
  <c r="S469" i="1"/>
  <c r="N469" i="1"/>
  <c r="AB469" i="1"/>
  <c r="AC469" i="1"/>
  <c r="AD469" i="1"/>
  <c r="AA469" i="1"/>
  <c r="AE469" i="1"/>
  <c r="AF469" i="1"/>
  <c r="J469" i="1"/>
  <c r="M470" i="1"/>
  <c r="O470" i="1"/>
  <c r="P470" i="1"/>
  <c r="Q470" i="1"/>
  <c r="R470" i="1"/>
  <c r="S470" i="1"/>
  <c r="N470" i="1"/>
  <c r="AB470" i="1"/>
  <c r="AC470" i="1"/>
  <c r="AD470" i="1"/>
  <c r="AA470" i="1"/>
  <c r="AE470" i="1"/>
  <c r="AF470" i="1"/>
  <c r="J470" i="1"/>
  <c r="M471" i="1"/>
  <c r="O471" i="1"/>
  <c r="P471" i="1"/>
  <c r="Q471" i="1"/>
  <c r="R471" i="1"/>
  <c r="S471" i="1"/>
  <c r="N471" i="1"/>
  <c r="AB471" i="1"/>
  <c r="AC471" i="1"/>
  <c r="AD471" i="1"/>
  <c r="AA471" i="1"/>
  <c r="AE471" i="1"/>
  <c r="AF471" i="1"/>
  <c r="J471" i="1"/>
  <c r="M472" i="1"/>
  <c r="O472" i="1"/>
  <c r="P472" i="1"/>
  <c r="Q472" i="1"/>
  <c r="R472" i="1"/>
  <c r="S472" i="1"/>
  <c r="N472" i="1"/>
  <c r="AB472" i="1"/>
  <c r="AC472" i="1"/>
  <c r="AD472" i="1"/>
  <c r="AA472" i="1"/>
  <c r="AE472" i="1"/>
  <c r="AF472" i="1"/>
  <c r="J472" i="1"/>
  <c r="M473" i="1"/>
  <c r="O473" i="1"/>
  <c r="P473" i="1"/>
  <c r="Q473" i="1"/>
  <c r="R473" i="1"/>
  <c r="S473" i="1"/>
  <c r="N473" i="1"/>
  <c r="AB473" i="1"/>
  <c r="AC473" i="1"/>
  <c r="AD473" i="1"/>
  <c r="AA473" i="1"/>
  <c r="AE473" i="1"/>
  <c r="AF473" i="1"/>
  <c r="J473" i="1"/>
  <c r="M474" i="1"/>
  <c r="O474" i="1"/>
  <c r="P474" i="1"/>
  <c r="Q474" i="1"/>
  <c r="R474" i="1"/>
  <c r="S474" i="1"/>
  <c r="N474" i="1"/>
  <c r="AB474" i="1"/>
  <c r="AC474" i="1"/>
  <c r="AD474" i="1"/>
  <c r="AA474" i="1"/>
  <c r="AE474" i="1"/>
  <c r="AF474" i="1"/>
  <c r="J474" i="1"/>
  <c r="M475" i="1"/>
  <c r="O475" i="1"/>
  <c r="P475" i="1"/>
  <c r="Q475" i="1"/>
  <c r="R475" i="1"/>
  <c r="S475" i="1"/>
  <c r="N475" i="1"/>
  <c r="AB475" i="1"/>
  <c r="AC475" i="1"/>
  <c r="AD475" i="1"/>
  <c r="AA475" i="1"/>
  <c r="AE475" i="1"/>
  <c r="AF475" i="1"/>
  <c r="J475" i="1"/>
  <c r="M476" i="1"/>
  <c r="O476" i="1"/>
  <c r="P476" i="1"/>
  <c r="Q476" i="1"/>
  <c r="R476" i="1"/>
  <c r="S476" i="1"/>
  <c r="N476" i="1"/>
  <c r="AB476" i="1"/>
  <c r="AC476" i="1"/>
  <c r="AD476" i="1"/>
  <c r="AA476" i="1"/>
  <c r="AE476" i="1"/>
  <c r="AF476" i="1"/>
  <c r="J476" i="1"/>
  <c r="M477" i="1"/>
  <c r="O477" i="1"/>
  <c r="P477" i="1"/>
  <c r="Q477" i="1"/>
  <c r="R477" i="1"/>
  <c r="S477" i="1"/>
  <c r="N477" i="1"/>
  <c r="AB477" i="1"/>
  <c r="AC477" i="1"/>
  <c r="AD477" i="1"/>
  <c r="AA477" i="1"/>
  <c r="AE477" i="1"/>
  <c r="AF477" i="1"/>
  <c r="J477" i="1"/>
  <c r="M478" i="1"/>
  <c r="O478" i="1"/>
  <c r="P478" i="1"/>
  <c r="Q478" i="1"/>
  <c r="R478" i="1"/>
  <c r="S478" i="1"/>
  <c r="N478" i="1"/>
  <c r="AB478" i="1"/>
  <c r="AC478" i="1"/>
  <c r="AD478" i="1"/>
  <c r="AA478" i="1"/>
  <c r="AE478" i="1"/>
  <c r="AF478" i="1"/>
  <c r="J478" i="1"/>
  <c r="M479" i="1"/>
  <c r="O479" i="1"/>
  <c r="P479" i="1"/>
  <c r="Q479" i="1"/>
  <c r="R479" i="1"/>
  <c r="S479" i="1"/>
  <c r="N479" i="1"/>
  <c r="AB479" i="1"/>
  <c r="AC479" i="1"/>
  <c r="AD479" i="1"/>
  <c r="AA479" i="1"/>
  <c r="AE479" i="1"/>
  <c r="AF479" i="1"/>
  <c r="J479" i="1"/>
  <c r="M480" i="1"/>
  <c r="O480" i="1"/>
  <c r="P480" i="1"/>
  <c r="Q480" i="1"/>
  <c r="R480" i="1"/>
  <c r="S480" i="1"/>
  <c r="N480" i="1"/>
  <c r="AB480" i="1"/>
  <c r="AC480" i="1"/>
  <c r="AD480" i="1"/>
  <c r="AA480" i="1"/>
  <c r="AE480" i="1"/>
  <c r="AF480" i="1"/>
  <c r="J480" i="1"/>
  <c r="M481" i="1"/>
  <c r="O481" i="1"/>
  <c r="P481" i="1"/>
  <c r="Q481" i="1"/>
  <c r="R481" i="1"/>
  <c r="S481" i="1"/>
  <c r="N481" i="1"/>
  <c r="AB481" i="1"/>
  <c r="AC481" i="1"/>
  <c r="AD481" i="1"/>
  <c r="AA481" i="1"/>
  <c r="AE481" i="1"/>
  <c r="AF481" i="1"/>
  <c r="J481" i="1"/>
  <c r="M482" i="1"/>
  <c r="O482" i="1"/>
  <c r="P482" i="1"/>
  <c r="Q482" i="1"/>
  <c r="R482" i="1"/>
  <c r="S482" i="1"/>
  <c r="N482" i="1"/>
  <c r="AB482" i="1"/>
  <c r="AC482" i="1"/>
  <c r="AD482" i="1"/>
  <c r="AA482" i="1"/>
  <c r="AE482" i="1"/>
  <c r="AF482" i="1"/>
  <c r="J482" i="1"/>
  <c r="M483" i="1"/>
  <c r="O483" i="1"/>
  <c r="P483" i="1"/>
  <c r="Q483" i="1"/>
  <c r="R483" i="1"/>
  <c r="S483" i="1"/>
  <c r="N483" i="1"/>
  <c r="AB483" i="1"/>
  <c r="AC483" i="1"/>
  <c r="AD483" i="1"/>
  <c r="AA483" i="1"/>
  <c r="AE483" i="1"/>
  <c r="AF483" i="1"/>
  <c r="J483" i="1"/>
  <c r="M484" i="1"/>
  <c r="O484" i="1"/>
  <c r="P484" i="1"/>
  <c r="Q484" i="1"/>
  <c r="R484" i="1"/>
  <c r="S484" i="1"/>
  <c r="N484" i="1"/>
  <c r="AB484" i="1"/>
  <c r="AC484" i="1"/>
  <c r="AD484" i="1"/>
  <c r="AA484" i="1"/>
  <c r="AE484" i="1"/>
  <c r="AF484" i="1"/>
  <c r="J484" i="1"/>
  <c r="M485" i="1"/>
  <c r="O485" i="1"/>
  <c r="P485" i="1"/>
  <c r="Q485" i="1"/>
  <c r="R485" i="1"/>
  <c r="S485" i="1"/>
  <c r="N485" i="1"/>
  <c r="AB485" i="1"/>
  <c r="AC485" i="1"/>
  <c r="AD485" i="1"/>
  <c r="AA485" i="1"/>
  <c r="AE485" i="1"/>
  <c r="AF485" i="1"/>
  <c r="J485" i="1"/>
  <c r="M486" i="1"/>
  <c r="O486" i="1"/>
  <c r="P486" i="1"/>
  <c r="Q486" i="1"/>
  <c r="R486" i="1"/>
  <c r="S486" i="1"/>
  <c r="N486" i="1"/>
  <c r="AB486" i="1"/>
  <c r="AC486" i="1"/>
  <c r="AD486" i="1"/>
  <c r="AA486" i="1"/>
  <c r="AE486" i="1"/>
  <c r="AF486" i="1"/>
  <c r="J486" i="1"/>
  <c r="M487" i="1"/>
  <c r="O487" i="1"/>
  <c r="P487" i="1"/>
  <c r="Q487" i="1"/>
  <c r="R487" i="1"/>
  <c r="S487" i="1"/>
  <c r="N487" i="1"/>
  <c r="AB487" i="1"/>
  <c r="AC487" i="1"/>
  <c r="AD487" i="1"/>
  <c r="AA487" i="1"/>
  <c r="AE487" i="1"/>
  <c r="AF487" i="1"/>
  <c r="J487" i="1"/>
  <c r="M488" i="1"/>
  <c r="O488" i="1"/>
  <c r="P488" i="1"/>
  <c r="Q488" i="1"/>
  <c r="R488" i="1"/>
  <c r="S488" i="1"/>
  <c r="N488" i="1"/>
  <c r="AB488" i="1"/>
  <c r="AC488" i="1"/>
  <c r="AD488" i="1"/>
  <c r="AA488" i="1"/>
  <c r="AE488" i="1"/>
  <c r="AF488" i="1"/>
  <c r="J488" i="1"/>
  <c r="M489" i="1"/>
  <c r="O489" i="1"/>
  <c r="P489" i="1"/>
  <c r="Q489" i="1"/>
  <c r="R489" i="1"/>
  <c r="S489" i="1"/>
  <c r="N489" i="1"/>
  <c r="AB489" i="1"/>
  <c r="AC489" i="1"/>
  <c r="AD489" i="1"/>
  <c r="AA489" i="1"/>
  <c r="AE489" i="1"/>
  <c r="AF489" i="1"/>
  <c r="J489" i="1"/>
  <c r="M490" i="1"/>
  <c r="O490" i="1"/>
  <c r="P490" i="1"/>
  <c r="Q490" i="1"/>
  <c r="R490" i="1"/>
  <c r="S490" i="1"/>
  <c r="N490" i="1"/>
  <c r="AB490" i="1"/>
  <c r="AC490" i="1"/>
  <c r="AD490" i="1"/>
  <c r="AA490" i="1"/>
  <c r="AE490" i="1"/>
  <c r="AF490" i="1"/>
  <c r="J490" i="1"/>
  <c r="M491" i="1"/>
  <c r="O491" i="1"/>
  <c r="P491" i="1"/>
  <c r="Q491" i="1"/>
  <c r="R491" i="1"/>
  <c r="S491" i="1"/>
  <c r="N491" i="1"/>
  <c r="AB491" i="1"/>
  <c r="AC491" i="1"/>
  <c r="AD491" i="1"/>
  <c r="AA491" i="1"/>
  <c r="AE491" i="1"/>
  <c r="AF491" i="1"/>
  <c r="J491" i="1"/>
  <c r="M492" i="1"/>
  <c r="O492" i="1"/>
  <c r="P492" i="1"/>
  <c r="Q492" i="1"/>
  <c r="R492" i="1"/>
  <c r="S492" i="1"/>
  <c r="N492" i="1"/>
  <c r="AB492" i="1"/>
  <c r="AC492" i="1"/>
  <c r="AD492" i="1"/>
  <c r="AA492" i="1"/>
  <c r="AE492" i="1"/>
  <c r="AF492" i="1"/>
  <c r="J492" i="1"/>
  <c r="M493" i="1"/>
  <c r="O493" i="1"/>
  <c r="P493" i="1"/>
  <c r="Q493" i="1"/>
  <c r="R493" i="1"/>
  <c r="S493" i="1"/>
  <c r="N493" i="1"/>
  <c r="AB493" i="1"/>
  <c r="AC493" i="1"/>
  <c r="AD493" i="1"/>
  <c r="AA493" i="1"/>
  <c r="AE493" i="1"/>
  <c r="AF493" i="1"/>
  <c r="J493" i="1"/>
  <c r="M494" i="1"/>
  <c r="O494" i="1"/>
  <c r="P494" i="1"/>
  <c r="Q494" i="1"/>
  <c r="R494" i="1"/>
  <c r="S494" i="1"/>
  <c r="N494" i="1"/>
  <c r="AB494" i="1"/>
  <c r="AC494" i="1"/>
  <c r="AD494" i="1"/>
  <c r="AA494" i="1"/>
  <c r="AE494" i="1"/>
  <c r="AF494" i="1"/>
  <c r="J494" i="1"/>
  <c r="M495" i="1"/>
  <c r="O495" i="1"/>
  <c r="P495" i="1"/>
  <c r="Q495" i="1"/>
  <c r="R495" i="1"/>
  <c r="S495" i="1"/>
  <c r="N495" i="1"/>
  <c r="AB495" i="1"/>
  <c r="AC495" i="1"/>
  <c r="AD495" i="1"/>
  <c r="AA495" i="1"/>
  <c r="AE495" i="1"/>
  <c r="AF495" i="1"/>
  <c r="J495" i="1"/>
  <c r="M496" i="1"/>
  <c r="O496" i="1"/>
  <c r="P496" i="1"/>
  <c r="Q496" i="1"/>
  <c r="R496" i="1"/>
  <c r="S496" i="1"/>
  <c r="N496" i="1"/>
  <c r="AB496" i="1"/>
  <c r="AC496" i="1"/>
  <c r="AD496" i="1"/>
  <c r="AA496" i="1"/>
  <c r="AE496" i="1"/>
  <c r="AF496" i="1"/>
  <c r="J496" i="1"/>
  <c r="M497" i="1"/>
  <c r="O497" i="1"/>
  <c r="P497" i="1"/>
  <c r="Q497" i="1"/>
  <c r="R497" i="1"/>
  <c r="S497" i="1"/>
  <c r="N497" i="1"/>
  <c r="AB497" i="1"/>
  <c r="AC497" i="1"/>
  <c r="AD497" i="1"/>
  <c r="AA497" i="1"/>
  <c r="AE497" i="1"/>
  <c r="AF497" i="1"/>
  <c r="J497" i="1"/>
  <c r="M498" i="1"/>
  <c r="O498" i="1"/>
  <c r="P498" i="1"/>
  <c r="Q498" i="1"/>
  <c r="R498" i="1"/>
  <c r="S498" i="1"/>
  <c r="N498" i="1"/>
  <c r="AB498" i="1"/>
  <c r="AC498" i="1"/>
  <c r="AD498" i="1"/>
  <c r="AA498" i="1"/>
  <c r="AE498" i="1"/>
  <c r="AF498" i="1"/>
  <c r="J498" i="1"/>
  <c r="M499" i="1"/>
  <c r="O499" i="1"/>
  <c r="P499" i="1"/>
  <c r="Q499" i="1"/>
  <c r="R499" i="1"/>
  <c r="S499" i="1"/>
  <c r="N499" i="1"/>
  <c r="AB499" i="1"/>
  <c r="AC499" i="1"/>
  <c r="AD499" i="1"/>
  <c r="AA499" i="1"/>
  <c r="AE499" i="1"/>
  <c r="AF499" i="1"/>
  <c r="J499" i="1"/>
  <c r="M500" i="1"/>
  <c r="O500" i="1"/>
  <c r="P500" i="1"/>
  <c r="Q500" i="1"/>
  <c r="R500" i="1"/>
  <c r="S500" i="1"/>
  <c r="N500" i="1"/>
  <c r="AB500" i="1"/>
  <c r="AC500" i="1"/>
  <c r="AD500" i="1"/>
  <c r="AA500" i="1"/>
  <c r="AE500" i="1"/>
  <c r="AF500" i="1"/>
  <c r="J500" i="1"/>
  <c r="M501" i="1"/>
  <c r="O501" i="1"/>
  <c r="P501" i="1"/>
  <c r="Q501" i="1"/>
  <c r="R501" i="1"/>
  <c r="S501" i="1"/>
  <c r="N501" i="1"/>
  <c r="AB501" i="1"/>
  <c r="AC501" i="1"/>
  <c r="AD501" i="1"/>
  <c r="AA501" i="1"/>
  <c r="AE501" i="1"/>
  <c r="AF501" i="1"/>
  <c r="J501" i="1"/>
  <c r="M502" i="1"/>
  <c r="O502" i="1"/>
  <c r="P502" i="1"/>
  <c r="Q502" i="1"/>
  <c r="R502" i="1"/>
  <c r="S502" i="1"/>
  <c r="N502" i="1"/>
  <c r="AB502" i="1"/>
  <c r="AC502" i="1"/>
  <c r="AD502" i="1"/>
  <c r="AA502" i="1"/>
  <c r="AE502" i="1"/>
  <c r="AF502" i="1"/>
  <c r="J502" i="1"/>
  <c r="M503" i="1"/>
  <c r="O503" i="1"/>
  <c r="P503" i="1"/>
  <c r="Q503" i="1"/>
  <c r="R503" i="1"/>
  <c r="S503" i="1"/>
  <c r="N503" i="1"/>
  <c r="AB503" i="1"/>
  <c r="AC503" i="1"/>
  <c r="AD503" i="1"/>
  <c r="AA503" i="1"/>
  <c r="AE503" i="1"/>
  <c r="AF503" i="1"/>
  <c r="J503" i="1"/>
  <c r="M504" i="1"/>
  <c r="O504" i="1"/>
  <c r="P504" i="1"/>
  <c r="Q504" i="1"/>
  <c r="R504" i="1"/>
  <c r="S504" i="1"/>
  <c r="N504" i="1"/>
  <c r="AB504" i="1"/>
  <c r="AC504" i="1"/>
  <c r="AD504" i="1"/>
  <c r="AA504" i="1"/>
  <c r="AE504" i="1"/>
  <c r="AF504" i="1"/>
  <c r="J504" i="1"/>
  <c r="M505" i="1"/>
  <c r="O505" i="1"/>
  <c r="P505" i="1"/>
  <c r="Q505" i="1"/>
  <c r="R505" i="1"/>
  <c r="S505" i="1"/>
  <c r="N505" i="1"/>
  <c r="AB505" i="1"/>
  <c r="AC505" i="1"/>
  <c r="AD505" i="1"/>
  <c r="AA505" i="1"/>
  <c r="AE505" i="1"/>
  <c r="AF505" i="1"/>
  <c r="J505" i="1"/>
  <c r="M506" i="1"/>
  <c r="O506" i="1"/>
  <c r="P506" i="1"/>
  <c r="Q506" i="1"/>
  <c r="R506" i="1"/>
  <c r="S506" i="1"/>
  <c r="N506" i="1"/>
  <c r="AB506" i="1"/>
  <c r="AC506" i="1"/>
  <c r="AD506" i="1"/>
  <c r="AA506" i="1"/>
  <c r="AE506" i="1"/>
  <c r="AF506" i="1"/>
  <c r="J506" i="1"/>
  <c r="M507" i="1"/>
  <c r="O507" i="1"/>
  <c r="P507" i="1"/>
  <c r="Q507" i="1"/>
  <c r="R507" i="1"/>
  <c r="S507" i="1"/>
  <c r="N507" i="1"/>
  <c r="AB507" i="1"/>
  <c r="AC507" i="1"/>
  <c r="AD507" i="1"/>
  <c r="AA507" i="1"/>
  <c r="AE507" i="1"/>
  <c r="AF507" i="1"/>
  <c r="J507" i="1"/>
  <c r="M508" i="1"/>
  <c r="O508" i="1"/>
  <c r="P508" i="1"/>
  <c r="Q508" i="1"/>
  <c r="R508" i="1"/>
  <c r="S508" i="1"/>
  <c r="N508" i="1"/>
  <c r="AB508" i="1"/>
  <c r="AC508" i="1"/>
  <c r="AD508" i="1"/>
  <c r="AA508" i="1"/>
  <c r="AE508" i="1"/>
  <c r="AF508" i="1"/>
  <c r="J508" i="1"/>
  <c r="M509" i="1"/>
  <c r="O509" i="1"/>
  <c r="P509" i="1"/>
  <c r="Q509" i="1"/>
  <c r="R509" i="1"/>
  <c r="S509" i="1"/>
  <c r="N509" i="1"/>
  <c r="AB509" i="1"/>
  <c r="AC509" i="1"/>
  <c r="AD509" i="1"/>
  <c r="AA509" i="1"/>
  <c r="AE509" i="1"/>
  <c r="AF509" i="1"/>
  <c r="J509" i="1"/>
  <c r="M510" i="1"/>
  <c r="O510" i="1"/>
  <c r="P510" i="1"/>
  <c r="Q510" i="1"/>
  <c r="R510" i="1"/>
  <c r="S510" i="1"/>
  <c r="N510" i="1"/>
  <c r="AB510" i="1"/>
  <c r="AC510" i="1"/>
  <c r="AD510" i="1"/>
  <c r="AA510" i="1"/>
  <c r="AE510" i="1"/>
  <c r="AF510" i="1"/>
  <c r="J510" i="1"/>
  <c r="M511" i="1"/>
  <c r="O511" i="1"/>
  <c r="P511" i="1"/>
  <c r="Q511" i="1"/>
  <c r="R511" i="1"/>
  <c r="S511" i="1"/>
  <c r="N511" i="1"/>
  <c r="AB511" i="1"/>
  <c r="AC511" i="1"/>
  <c r="AD511" i="1"/>
  <c r="AA511" i="1"/>
  <c r="AE511" i="1"/>
  <c r="AF511" i="1"/>
  <c r="J511" i="1"/>
  <c r="M512" i="1"/>
  <c r="O512" i="1"/>
  <c r="P512" i="1"/>
  <c r="Q512" i="1"/>
  <c r="R512" i="1"/>
  <c r="S512" i="1"/>
  <c r="N512" i="1"/>
  <c r="AB512" i="1"/>
  <c r="AC512" i="1"/>
  <c r="AD512" i="1"/>
  <c r="AA512" i="1"/>
  <c r="AE512" i="1"/>
  <c r="AF512" i="1"/>
  <c r="J512" i="1"/>
  <c r="M513" i="1"/>
  <c r="O513" i="1"/>
  <c r="P513" i="1"/>
  <c r="Q513" i="1"/>
  <c r="R513" i="1"/>
  <c r="S513" i="1"/>
  <c r="N513" i="1"/>
  <c r="AB513" i="1"/>
  <c r="AC513" i="1"/>
  <c r="AD513" i="1"/>
  <c r="AA513" i="1"/>
  <c r="AE513" i="1"/>
  <c r="AF513" i="1"/>
  <c r="J513" i="1"/>
  <c r="M514" i="1"/>
  <c r="O514" i="1"/>
  <c r="P514" i="1"/>
  <c r="Q514" i="1"/>
  <c r="R514" i="1"/>
  <c r="S514" i="1"/>
  <c r="N514" i="1"/>
  <c r="AB514" i="1"/>
  <c r="AC514" i="1"/>
  <c r="AD514" i="1"/>
  <c r="AA514" i="1"/>
  <c r="AE514" i="1"/>
  <c r="AF514" i="1"/>
  <c r="J514" i="1"/>
  <c r="M515" i="1"/>
  <c r="O515" i="1"/>
  <c r="P515" i="1"/>
  <c r="Q515" i="1"/>
  <c r="R515" i="1"/>
  <c r="S515" i="1"/>
  <c r="N515" i="1"/>
  <c r="AB515" i="1"/>
  <c r="AC515" i="1"/>
  <c r="AD515" i="1"/>
  <c r="AA515" i="1"/>
  <c r="AE515" i="1"/>
  <c r="AF515" i="1"/>
  <c r="J515" i="1"/>
  <c r="M516" i="1"/>
  <c r="O516" i="1"/>
  <c r="P516" i="1"/>
  <c r="Q516" i="1"/>
  <c r="R516" i="1"/>
  <c r="S516" i="1"/>
  <c r="N516" i="1"/>
  <c r="AB516" i="1"/>
  <c r="AC516" i="1"/>
  <c r="AD516" i="1"/>
  <c r="AA516" i="1"/>
  <c r="AE516" i="1"/>
  <c r="AF516" i="1"/>
  <c r="J516" i="1"/>
  <c r="M517" i="1"/>
  <c r="O517" i="1"/>
  <c r="P517" i="1"/>
  <c r="Q517" i="1"/>
  <c r="R517" i="1"/>
  <c r="S517" i="1"/>
  <c r="N517" i="1"/>
  <c r="AB517" i="1"/>
  <c r="AC517" i="1"/>
  <c r="AD517" i="1"/>
  <c r="AA517" i="1"/>
  <c r="AE517" i="1"/>
  <c r="AF517" i="1"/>
  <c r="J517" i="1"/>
  <c r="M518" i="1"/>
  <c r="O518" i="1"/>
  <c r="P518" i="1"/>
  <c r="Q518" i="1"/>
  <c r="R518" i="1"/>
  <c r="S518" i="1"/>
  <c r="N518" i="1"/>
  <c r="AB518" i="1"/>
  <c r="AC518" i="1"/>
  <c r="AD518" i="1"/>
  <c r="AA518" i="1"/>
  <c r="AE518" i="1"/>
  <c r="AF518" i="1"/>
  <c r="J518" i="1"/>
  <c r="M519" i="1"/>
  <c r="O519" i="1"/>
  <c r="P519" i="1"/>
  <c r="Q519" i="1"/>
  <c r="R519" i="1"/>
  <c r="S519" i="1"/>
  <c r="N519" i="1"/>
  <c r="AB519" i="1"/>
  <c r="AC519" i="1"/>
  <c r="AD519" i="1"/>
  <c r="AA519" i="1"/>
  <c r="AE519" i="1"/>
  <c r="AF519" i="1"/>
  <c r="J519" i="1"/>
  <c r="M520" i="1"/>
  <c r="O520" i="1"/>
  <c r="P520" i="1"/>
  <c r="Q520" i="1"/>
  <c r="R520" i="1"/>
  <c r="S520" i="1"/>
  <c r="N520" i="1"/>
  <c r="AB520" i="1"/>
  <c r="AC520" i="1"/>
  <c r="AD520" i="1"/>
  <c r="AA520" i="1"/>
  <c r="AE520" i="1"/>
  <c r="AF520" i="1"/>
  <c r="J520" i="1"/>
  <c r="M521" i="1"/>
  <c r="O521" i="1"/>
  <c r="P521" i="1"/>
  <c r="Q521" i="1"/>
  <c r="R521" i="1"/>
  <c r="S521" i="1"/>
  <c r="N521" i="1"/>
  <c r="AB521" i="1"/>
  <c r="AC521" i="1"/>
  <c r="AD521" i="1"/>
  <c r="AA521" i="1"/>
  <c r="AE521" i="1"/>
  <c r="AF521" i="1"/>
  <c r="J521" i="1"/>
  <c r="M522" i="1"/>
  <c r="O522" i="1"/>
  <c r="P522" i="1"/>
  <c r="Q522" i="1"/>
  <c r="R522" i="1"/>
  <c r="S522" i="1"/>
  <c r="N522" i="1"/>
  <c r="AB522" i="1"/>
  <c r="AC522" i="1"/>
  <c r="AD522" i="1"/>
  <c r="AA522" i="1"/>
  <c r="AE522" i="1"/>
  <c r="AF522" i="1"/>
  <c r="J522" i="1"/>
  <c r="O10" i="1"/>
  <c r="P10" i="1"/>
  <c r="Q10" i="1"/>
  <c r="R10" i="1"/>
  <c r="S10" i="1"/>
  <c r="N10" i="1"/>
  <c r="AB10" i="1"/>
  <c r="AC10" i="1"/>
  <c r="AD10" i="1"/>
  <c r="AA10" i="1"/>
  <c r="AE10" i="1"/>
  <c r="AF10" i="1"/>
  <c r="J10" i="1"/>
  <c r="T63" i="1"/>
  <c r="U63" i="1"/>
  <c r="V63" i="1"/>
  <c r="W63" i="1"/>
  <c r="X63" i="1"/>
  <c r="C63" i="1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P51" i="5"/>
  <c r="K51" i="5"/>
  <c r="K52" i="5"/>
  <c r="K53" i="5"/>
  <c r="K54" i="5"/>
  <c r="P55" i="5"/>
  <c r="K55" i="5"/>
  <c r="K56" i="5"/>
  <c r="K57" i="5"/>
  <c r="K58" i="5"/>
  <c r="K59" i="5"/>
  <c r="P60" i="5"/>
  <c r="K60" i="5"/>
  <c r="P61" i="5"/>
  <c r="K61" i="5"/>
  <c r="P62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P76" i="5"/>
  <c r="K76" i="5"/>
  <c r="K77" i="5"/>
  <c r="K78" i="5"/>
  <c r="K79" i="5"/>
  <c r="K80" i="5"/>
  <c r="K81" i="5"/>
  <c r="P82" i="5"/>
  <c r="K82" i="5"/>
  <c r="K83" i="5"/>
  <c r="K84" i="5"/>
  <c r="P85" i="5"/>
  <c r="K85" i="5"/>
  <c r="K86" i="5"/>
  <c r="K87" i="5"/>
  <c r="P88" i="5"/>
  <c r="K88" i="5"/>
  <c r="P89" i="5"/>
  <c r="K89" i="5"/>
  <c r="P90" i="5"/>
  <c r="K90" i="5"/>
  <c r="P91" i="5"/>
  <c r="K91" i="5"/>
  <c r="P92" i="5"/>
  <c r="K92" i="5"/>
  <c r="P93" i="5"/>
  <c r="K93" i="5"/>
  <c r="K94" i="5"/>
  <c r="K95" i="5"/>
  <c r="K96" i="5"/>
  <c r="K97" i="5"/>
  <c r="P98" i="5"/>
  <c r="K98" i="5"/>
  <c r="K99" i="5"/>
  <c r="K100" i="5"/>
  <c r="K101" i="5"/>
  <c r="K102" i="5"/>
  <c r="K103" i="5"/>
  <c r="P104" i="5"/>
  <c r="K104" i="5"/>
  <c r="K105" i="5"/>
  <c r="K106" i="5"/>
  <c r="K107" i="5"/>
  <c r="P108" i="5"/>
  <c r="K108" i="5"/>
  <c r="P109" i="5"/>
  <c r="K109" i="5"/>
  <c r="P110" i="5"/>
  <c r="K110" i="5"/>
  <c r="P111" i="5"/>
  <c r="K111" i="5"/>
  <c r="P112" i="5"/>
  <c r="K112" i="5"/>
  <c r="P113" i="5"/>
  <c r="K113" i="5"/>
  <c r="P114" i="5"/>
  <c r="K114" i="5"/>
  <c r="P115" i="5"/>
  <c r="K115" i="5"/>
  <c r="P116" i="5"/>
  <c r="K116" i="5"/>
  <c r="P117" i="5"/>
  <c r="K117" i="5"/>
  <c r="P118" i="5"/>
  <c r="K118" i="5"/>
  <c r="P119" i="5"/>
  <c r="K119" i="5"/>
  <c r="P120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10" i="5"/>
  <c r="P106" i="5"/>
  <c r="H106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06" i="5"/>
  <c r="N103" i="5"/>
  <c r="N104" i="5"/>
  <c r="N51" i="5"/>
  <c r="N55" i="5"/>
  <c r="N60" i="5"/>
  <c r="N61" i="5"/>
  <c r="N62" i="5"/>
  <c r="N73" i="5"/>
  <c r="N76" i="5"/>
  <c r="N82" i="5"/>
  <c r="N85" i="5"/>
  <c r="N88" i="5"/>
  <c r="N89" i="5"/>
  <c r="N90" i="5"/>
  <c r="N91" i="5"/>
  <c r="N92" i="5"/>
  <c r="N93" i="5"/>
  <c r="N98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248" i="5"/>
  <c r="R249" i="5"/>
  <c r="R250" i="5"/>
  <c r="R251" i="5"/>
  <c r="R252" i="5"/>
  <c r="R253" i="5"/>
  <c r="R254" i="5"/>
  <c r="R255" i="5"/>
  <c r="R256" i="5"/>
  <c r="R257" i="5"/>
  <c r="R258" i="5"/>
  <c r="R259" i="5"/>
  <c r="R260" i="5"/>
  <c r="R261" i="5"/>
  <c r="R262" i="5"/>
  <c r="R263" i="5"/>
  <c r="R264" i="5"/>
  <c r="R265" i="5"/>
  <c r="R266" i="5"/>
  <c r="R267" i="5"/>
  <c r="R268" i="5"/>
  <c r="R269" i="5"/>
  <c r="R270" i="5"/>
  <c r="R271" i="5"/>
  <c r="R272" i="5"/>
  <c r="R273" i="5"/>
  <c r="R274" i="5"/>
  <c r="R275" i="5"/>
  <c r="R276" i="5"/>
  <c r="R277" i="5"/>
  <c r="R278" i="5"/>
  <c r="R279" i="5"/>
  <c r="R280" i="5"/>
  <c r="R281" i="5"/>
  <c r="R282" i="5"/>
  <c r="R283" i="5"/>
  <c r="R284" i="5"/>
  <c r="R285" i="5"/>
  <c r="R286" i="5"/>
  <c r="R287" i="5"/>
  <c r="R288" i="5"/>
  <c r="R289" i="5"/>
  <c r="R290" i="5"/>
  <c r="R291" i="5"/>
  <c r="R292" i="5"/>
  <c r="R293" i="5"/>
  <c r="R294" i="5"/>
  <c r="R295" i="5"/>
  <c r="R296" i="5"/>
  <c r="R297" i="5"/>
  <c r="R298" i="5"/>
  <c r="R299" i="5"/>
  <c r="R300" i="5"/>
  <c r="R301" i="5"/>
  <c r="R302" i="5"/>
  <c r="R303" i="5"/>
  <c r="R304" i="5"/>
  <c r="R305" i="5"/>
  <c r="R306" i="5"/>
  <c r="R307" i="5"/>
  <c r="R308" i="5"/>
  <c r="R309" i="5"/>
  <c r="R310" i="5"/>
  <c r="R311" i="5"/>
  <c r="R312" i="5"/>
  <c r="R313" i="5"/>
  <c r="R314" i="5"/>
  <c r="R315" i="5"/>
  <c r="R316" i="5"/>
  <c r="R317" i="5"/>
  <c r="R318" i="5"/>
  <c r="R319" i="5"/>
  <c r="R320" i="5"/>
  <c r="R321" i="5"/>
  <c r="R322" i="5"/>
  <c r="R323" i="5"/>
  <c r="R324" i="5"/>
  <c r="R325" i="5"/>
  <c r="R326" i="5"/>
  <c r="R327" i="5"/>
  <c r="R328" i="5"/>
  <c r="R329" i="5"/>
  <c r="R330" i="5"/>
  <c r="R331" i="5"/>
  <c r="R332" i="5"/>
  <c r="R333" i="5"/>
  <c r="R334" i="5"/>
  <c r="R335" i="5"/>
  <c r="R336" i="5"/>
  <c r="R337" i="5"/>
  <c r="R338" i="5"/>
  <c r="R339" i="5"/>
  <c r="R340" i="5"/>
  <c r="R341" i="5"/>
  <c r="R342" i="5"/>
  <c r="R343" i="5"/>
  <c r="R344" i="5"/>
  <c r="R345" i="5"/>
  <c r="R346" i="5"/>
  <c r="R347" i="5"/>
  <c r="R348" i="5"/>
  <c r="R349" i="5"/>
  <c r="R350" i="5"/>
  <c r="R351" i="5"/>
  <c r="R352" i="5"/>
  <c r="R353" i="5"/>
  <c r="R354" i="5"/>
  <c r="R355" i="5"/>
  <c r="R356" i="5"/>
  <c r="R357" i="5"/>
  <c r="R358" i="5"/>
  <c r="R359" i="5"/>
  <c r="R360" i="5"/>
  <c r="R361" i="5"/>
  <c r="R362" i="5"/>
  <c r="R363" i="5"/>
  <c r="R364" i="5"/>
  <c r="R365" i="5"/>
  <c r="R366" i="5"/>
  <c r="R367" i="5"/>
  <c r="R368" i="5"/>
  <c r="R369" i="5"/>
  <c r="R370" i="5"/>
  <c r="R371" i="5"/>
  <c r="R372" i="5"/>
  <c r="R373" i="5"/>
  <c r="R374" i="5"/>
  <c r="R375" i="5"/>
  <c r="R376" i="5"/>
  <c r="R377" i="5"/>
  <c r="R378" i="5"/>
  <c r="R379" i="5"/>
  <c r="R380" i="5"/>
  <c r="R381" i="5"/>
  <c r="R382" i="5"/>
  <c r="R383" i="5"/>
  <c r="R384" i="5"/>
  <c r="R385" i="5"/>
  <c r="R386" i="5"/>
  <c r="R387" i="5"/>
  <c r="R388" i="5"/>
  <c r="R389" i="5"/>
  <c r="R390" i="5"/>
  <c r="R391" i="5"/>
  <c r="R392" i="5"/>
  <c r="R393" i="5"/>
  <c r="R394" i="5"/>
  <c r="R395" i="5"/>
  <c r="R396" i="5"/>
  <c r="R397" i="5"/>
  <c r="R398" i="5"/>
  <c r="R399" i="5"/>
  <c r="R400" i="5"/>
  <c r="R401" i="5"/>
  <c r="R402" i="5"/>
  <c r="R403" i="5"/>
  <c r="R404" i="5"/>
  <c r="R405" i="5"/>
  <c r="R406" i="5"/>
  <c r="R407" i="5"/>
  <c r="R408" i="5"/>
  <c r="R409" i="5"/>
  <c r="R410" i="5"/>
  <c r="R411" i="5"/>
  <c r="R412" i="5"/>
  <c r="R413" i="5"/>
  <c r="R414" i="5"/>
  <c r="R415" i="5"/>
  <c r="R416" i="5"/>
  <c r="R417" i="5"/>
  <c r="R418" i="5"/>
  <c r="R419" i="5"/>
  <c r="R420" i="5"/>
  <c r="R421" i="5"/>
  <c r="R422" i="5"/>
  <c r="R423" i="5"/>
  <c r="R424" i="5"/>
  <c r="R425" i="5"/>
  <c r="R426" i="5"/>
  <c r="R427" i="5"/>
  <c r="R428" i="5"/>
  <c r="R429" i="5"/>
  <c r="R430" i="5"/>
  <c r="R431" i="5"/>
  <c r="R432" i="5"/>
  <c r="R433" i="5"/>
  <c r="R434" i="5"/>
  <c r="R435" i="5"/>
  <c r="R436" i="5"/>
  <c r="R437" i="5"/>
  <c r="R438" i="5"/>
  <c r="R439" i="5"/>
  <c r="R440" i="5"/>
  <c r="R441" i="5"/>
  <c r="R442" i="5"/>
  <c r="R443" i="5"/>
  <c r="R444" i="5"/>
  <c r="R445" i="5"/>
  <c r="R446" i="5"/>
  <c r="R447" i="5"/>
  <c r="R448" i="5"/>
  <c r="R449" i="5"/>
  <c r="R450" i="5"/>
  <c r="R451" i="5"/>
  <c r="R452" i="5"/>
  <c r="R453" i="5"/>
  <c r="R454" i="5"/>
  <c r="R455" i="5"/>
  <c r="R456" i="5"/>
  <c r="R457" i="5"/>
  <c r="R458" i="5"/>
  <c r="R459" i="5"/>
  <c r="R460" i="5"/>
  <c r="R461" i="5"/>
  <c r="R462" i="5"/>
  <c r="R463" i="5"/>
  <c r="R464" i="5"/>
  <c r="R465" i="5"/>
  <c r="R466" i="5"/>
  <c r="R467" i="5"/>
  <c r="R468" i="5"/>
  <c r="R469" i="5"/>
  <c r="R470" i="5"/>
  <c r="R471" i="5"/>
  <c r="R472" i="5"/>
  <c r="R473" i="5"/>
  <c r="R474" i="5"/>
  <c r="R475" i="5"/>
  <c r="R476" i="5"/>
  <c r="R477" i="5"/>
  <c r="R478" i="5"/>
  <c r="R479" i="5"/>
  <c r="R480" i="5"/>
  <c r="R481" i="5"/>
  <c r="R482" i="5"/>
  <c r="R483" i="5"/>
  <c r="R484" i="5"/>
  <c r="R485" i="5"/>
  <c r="R486" i="5"/>
  <c r="R487" i="5"/>
  <c r="R488" i="5"/>
  <c r="R489" i="5"/>
  <c r="R490" i="5"/>
  <c r="R491" i="5"/>
  <c r="R492" i="5"/>
  <c r="R493" i="5"/>
  <c r="R494" i="5"/>
  <c r="R495" i="5"/>
  <c r="R496" i="5"/>
  <c r="R497" i="5"/>
  <c r="R498" i="5"/>
  <c r="R499" i="5"/>
  <c r="R500" i="5"/>
  <c r="R501" i="5"/>
  <c r="R502" i="5"/>
  <c r="R503" i="5"/>
  <c r="R504" i="5"/>
  <c r="R505" i="5"/>
  <c r="R506" i="5"/>
  <c r="R507" i="5"/>
  <c r="R508" i="5"/>
  <c r="R509" i="5"/>
  <c r="R510" i="5"/>
  <c r="R511" i="5"/>
  <c r="R512" i="5"/>
  <c r="R513" i="5"/>
  <c r="R514" i="5"/>
  <c r="R515" i="5"/>
  <c r="R516" i="5"/>
  <c r="R517" i="5"/>
  <c r="R518" i="5"/>
  <c r="R519" i="5"/>
  <c r="R520" i="5"/>
  <c r="R521" i="5"/>
  <c r="R522" i="5"/>
  <c r="R10" i="5"/>
  <c r="D13" i="2"/>
  <c r="D90" i="2"/>
  <c r="B90" i="2"/>
  <c r="D91" i="2"/>
  <c r="B91" i="2"/>
  <c r="B92" i="2"/>
  <c r="B93" i="2"/>
  <c r="B94" i="2"/>
  <c r="D95" i="2"/>
  <c r="B95" i="2"/>
  <c r="D96" i="2"/>
  <c r="B96" i="2"/>
  <c r="D97" i="2"/>
  <c r="B97" i="2"/>
  <c r="B98" i="2"/>
  <c r="B99" i="2"/>
  <c r="D100" i="2"/>
  <c r="B100" i="2"/>
  <c r="D101" i="2"/>
  <c r="B101" i="2"/>
  <c r="D102" i="2"/>
  <c r="B102" i="2"/>
  <c r="D103" i="2"/>
  <c r="B103" i="2"/>
  <c r="D104" i="2"/>
  <c r="B104" i="2"/>
  <c r="D105" i="2"/>
  <c r="B105" i="2"/>
  <c r="D106" i="2"/>
  <c r="B106" i="2"/>
  <c r="D107" i="2"/>
  <c r="B107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P103" i="5"/>
  <c r="P102" i="5"/>
  <c r="P95" i="5"/>
  <c r="P94" i="5"/>
  <c r="P87" i="5"/>
  <c r="P86" i="5"/>
  <c r="P84" i="5"/>
  <c r="P83" i="5"/>
  <c r="P81" i="5"/>
  <c r="P80" i="5"/>
  <c r="P75" i="5"/>
  <c r="P73" i="5"/>
  <c r="P59" i="5"/>
  <c r="P58" i="5"/>
  <c r="P57" i="5"/>
  <c r="P56" i="5"/>
  <c r="P54" i="5"/>
  <c r="P53" i="5"/>
  <c r="P50" i="5"/>
  <c r="P49" i="5"/>
  <c r="P46" i="5"/>
  <c r="D9" i="2"/>
  <c r="B9" i="2"/>
  <c r="D11" i="2"/>
  <c r="B11" i="2"/>
  <c r="D12" i="2"/>
  <c r="B12" i="2"/>
  <c r="D10" i="2"/>
  <c r="B10" i="2"/>
  <c r="E56" i="2"/>
  <c r="D73" i="2"/>
  <c r="E74" i="2"/>
  <c r="D64" i="2"/>
  <c r="U522" i="5"/>
  <c r="N46" i="5"/>
  <c r="N49" i="5"/>
  <c r="N50" i="5"/>
  <c r="N53" i="5"/>
  <c r="N54" i="5"/>
  <c r="N56" i="5"/>
  <c r="N57" i="5"/>
  <c r="N58" i="5"/>
  <c r="N59" i="5"/>
  <c r="N75" i="5"/>
  <c r="N80" i="5"/>
  <c r="N81" i="5"/>
  <c r="N83" i="5"/>
  <c r="N84" i="5"/>
  <c r="N86" i="5"/>
  <c r="N87" i="5"/>
  <c r="N94" i="5"/>
  <c r="N95" i="5"/>
  <c r="N102" i="5"/>
  <c r="Q522" i="5"/>
  <c r="P522" i="5"/>
  <c r="N522" i="5"/>
  <c r="H522" i="5"/>
  <c r="U521" i="5"/>
  <c r="Q521" i="5"/>
  <c r="P521" i="5"/>
  <c r="N521" i="5"/>
  <c r="H521" i="5"/>
  <c r="U520" i="5"/>
  <c r="Q520" i="5"/>
  <c r="P520" i="5"/>
  <c r="N520" i="5"/>
  <c r="H520" i="5"/>
  <c r="U519" i="5"/>
  <c r="Q519" i="5"/>
  <c r="P519" i="5"/>
  <c r="N519" i="5"/>
  <c r="H519" i="5"/>
  <c r="U518" i="5"/>
  <c r="Q518" i="5"/>
  <c r="P518" i="5"/>
  <c r="N518" i="5"/>
  <c r="H518" i="5"/>
  <c r="U517" i="5"/>
  <c r="Q517" i="5"/>
  <c r="P517" i="5"/>
  <c r="N517" i="5"/>
  <c r="H517" i="5"/>
  <c r="U516" i="5"/>
  <c r="Q516" i="5"/>
  <c r="P516" i="5"/>
  <c r="N516" i="5"/>
  <c r="H516" i="5"/>
  <c r="U515" i="5"/>
  <c r="Q515" i="5"/>
  <c r="P515" i="5"/>
  <c r="N515" i="5"/>
  <c r="H515" i="5"/>
  <c r="U514" i="5"/>
  <c r="Q514" i="5"/>
  <c r="P514" i="5"/>
  <c r="N514" i="5"/>
  <c r="H514" i="5"/>
  <c r="U513" i="5"/>
  <c r="Q513" i="5"/>
  <c r="P513" i="5"/>
  <c r="N513" i="5"/>
  <c r="H513" i="5"/>
  <c r="U512" i="5"/>
  <c r="Q512" i="5"/>
  <c r="P512" i="5"/>
  <c r="N512" i="5"/>
  <c r="H512" i="5"/>
  <c r="U511" i="5"/>
  <c r="Q511" i="5"/>
  <c r="P511" i="5"/>
  <c r="N511" i="5"/>
  <c r="H511" i="5"/>
  <c r="U510" i="5"/>
  <c r="Q510" i="5"/>
  <c r="P510" i="5"/>
  <c r="N510" i="5"/>
  <c r="H510" i="5"/>
  <c r="U509" i="5"/>
  <c r="Q509" i="5"/>
  <c r="P509" i="5"/>
  <c r="N509" i="5"/>
  <c r="H509" i="5"/>
  <c r="U508" i="5"/>
  <c r="Q508" i="5"/>
  <c r="P508" i="5"/>
  <c r="N508" i="5"/>
  <c r="H508" i="5"/>
  <c r="U507" i="5"/>
  <c r="Q507" i="5"/>
  <c r="P507" i="5"/>
  <c r="N507" i="5"/>
  <c r="H507" i="5"/>
  <c r="U506" i="5"/>
  <c r="Q506" i="5"/>
  <c r="P506" i="5"/>
  <c r="N506" i="5"/>
  <c r="H506" i="5"/>
  <c r="U505" i="5"/>
  <c r="Q505" i="5"/>
  <c r="P505" i="5"/>
  <c r="N505" i="5"/>
  <c r="H505" i="5"/>
  <c r="U504" i="5"/>
  <c r="Q504" i="5"/>
  <c r="P504" i="5"/>
  <c r="N504" i="5"/>
  <c r="H504" i="5"/>
  <c r="U503" i="5"/>
  <c r="Q503" i="5"/>
  <c r="P503" i="5"/>
  <c r="N503" i="5"/>
  <c r="H503" i="5"/>
  <c r="U502" i="5"/>
  <c r="Q502" i="5"/>
  <c r="P502" i="5"/>
  <c r="N502" i="5"/>
  <c r="H502" i="5"/>
  <c r="U501" i="5"/>
  <c r="Q501" i="5"/>
  <c r="P501" i="5"/>
  <c r="N501" i="5"/>
  <c r="H501" i="5"/>
  <c r="U500" i="5"/>
  <c r="Q500" i="5"/>
  <c r="P500" i="5"/>
  <c r="N500" i="5"/>
  <c r="H500" i="5"/>
  <c r="U499" i="5"/>
  <c r="Q499" i="5"/>
  <c r="P499" i="5"/>
  <c r="N499" i="5"/>
  <c r="H499" i="5"/>
  <c r="U498" i="5"/>
  <c r="Q498" i="5"/>
  <c r="P498" i="5"/>
  <c r="N498" i="5"/>
  <c r="H498" i="5"/>
  <c r="U497" i="5"/>
  <c r="Q497" i="5"/>
  <c r="P497" i="5"/>
  <c r="N497" i="5"/>
  <c r="H497" i="5"/>
  <c r="U496" i="5"/>
  <c r="Q496" i="5"/>
  <c r="P496" i="5"/>
  <c r="N496" i="5"/>
  <c r="H496" i="5"/>
  <c r="U495" i="5"/>
  <c r="Q495" i="5"/>
  <c r="P495" i="5"/>
  <c r="N495" i="5"/>
  <c r="H495" i="5"/>
  <c r="U494" i="5"/>
  <c r="Q494" i="5"/>
  <c r="P494" i="5"/>
  <c r="N494" i="5"/>
  <c r="H494" i="5"/>
  <c r="U493" i="5"/>
  <c r="Q493" i="5"/>
  <c r="P493" i="5"/>
  <c r="N493" i="5"/>
  <c r="H493" i="5"/>
  <c r="U492" i="5"/>
  <c r="Q492" i="5"/>
  <c r="P492" i="5"/>
  <c r="N492" i="5"/>
  <c r="H492" i="5"/>
  <c r="U491" i="5"/>
  <c r="Q491" i="5"/>
  <c r="P491" i="5"/>
  <c r="N491" i="5"/>
  <c r="H491" i="5"/>
  <c r="U490" i="5"/>
  <c r="Q490" i="5"/>
  <c r="P490" i="5"/>
  <c r="N490" i="5"/>
  <c r="H490" i="5"/>
  <c r="U489" i="5"/>
  <c r="Q489" i="5"/>
  <c r="P489" i="5"/>
  <c r="N489" i="5"/>
  <c r="H489" i="5"/>
  <c r="U488" i="5"/>
  <c r="Q488" i="5"/>
  <c r="P488" i="5"/>
  <c r="N488" i="5"/>
  <c r="H488" i="5"/>
  <c r="U487" i="5"/>
  <c r="Q487" i="5"/>
  <c r="P487" i="5"/>
  <c r="N487" i="5"/>
  <c r="H487" i="5"/>
  <c r="U486" i="5"/>
  <c r="Q486" i="5"/>
  <c r="P486" i="5"/>
  <c r="N486" i="5"/>
  <c r="H486" i="5"/>
  <c r="U485" i="5"/>
  <c r="Q485" i="5"/>
  <c r="P485" i="5"/>
  <c r="N485" i="5"/>
  <c r="H485" i="5"/>
  <c r="U484" i="5"/>
  <c r="Q484" i="5"/>
  <c r="P484" i="5"/>
  <c r="N484" i="5"/>
  <c r="H484" i="5"/>
  <c r="U483" i="5"/>
  <c r="Q483" i="5"/>
  <c r="P483" i="5"/>
  <c r="N483" i="5"/>
  <c r="H483" i="5"/>
  <c r="U482" i="5"/>
  <c r="Q482" i="5"/>
  <c r="P482" i="5"/>
  <c r="N482" i="5"/>
  <c r="H482" i="5"/>
  <c r="U481" i="5"/>
  <c r="Q481" i="5"/>
  <c r="P481" i="5"/>
  <c r="N481" i="5"/>
  <c r="H481" i="5"/>
  <c r="U480" i="5"/>
  <c r="Q480" i="5"/>
  <c r="P480" i="5"/>
  <c r="N480" i="5"/>
  <c r="H480" i="5"/>
  <c r="U479" i="5"/>
  <c r="Q479" i="5"/>
  <c r="P479" i="5"/>
  <c r="N479" i="5"/>
  <c r="H479" i="5"/>
  <c r="U478" i="5"/>
  <c r="Q478" i="5"/>
  <c r="P478" i="5"/>
  <c r="N478" i="5"/>
  <c r="H478" i="5"/>
  <c r="U477" i="5"/>
  <c r="Q477" i="5"/>
  <c r="P477" i="5"/>
  <c r="N477" i="5"/>
  <c r="H477" i="5"/>
  <c r="U476" i="5"/>
  <c r="Q476" i="5"/>
  <c r="P476" i="5"/>
  <c r="N476" i="5"/>
  <c r="H476" i="5"/>
  <c r="U475" i="5"/>
  <c r="Q475" i="5"/>
  <c r="P475" i="5"/>
  <c r="N475" i="5"/>
  <c r="H475" i="5"/>
  <c r="U474" i="5"/>
  <c r="Q474" i="5"/>
  <c r="P474" i="5"/>
  <c r="N474" i="5"/>
  <c r="H474" i="5"/>
  <c r="U473" i="5"/>
  <c r="Q473" i="5"/>
  <c r="P473" i="5"/>
  <c r="N473" i="5"/>
  <c r="H473" i="5"/>
  <c r="U472" i="5"/>
  <c r="Q472" i="5"/>
  <c r="P472" i="5"/>
  <c r="N472" i="5"/>
  <c r="H472" i="5"/>
  <c r="U471" i="5"/>
  <c r="Q471" i="5"/>
  <c r="P471" i="5"/>
  <c r="N471" i="5"/>
  <c r="H471" i="5"/>
  <c r="U470" i="5"/>
  <c r="Q470" i="5"/>
  <c r="P470" i="5"/>
  <c r="N470" i="5"/>
  <c r="H470" i="5"/>
  <c r="U469" i="5"/>
  <c r="Q469" i="5"/>
  <c r="P469" i="5"/>
  <c r="N469" i="5"/>
  <c r="H469" i="5"/>
  <c r="U468" i="5"/>
  <c r="Q468" i="5"/>
  <c r="P468" i="5"/>
  <c r="N468" i="5"/>
  <c r="H468" i="5"/>
  <c r="U467" i="5"/>
  <c r="Q467" i="5"/>
  <c r="P467" i="5"/>
  <c r="N467" i="5"/>
  <c r="H467" i="5"/>
  <c r="U466" i="5"/>
  <c r="Q466" i="5"/>
  <c r="P466" i="5"/>
  <c r="N466" i="5"/>
  <c r="H466" i="5"/>
  <c r="U465" i="5"/>
  <c r="Q465" i="5"/>
  <c r="P465" i="5"/>
  <c r="N465" i="5"/>
  <c r="H465" i="5"/>
  <c r="U464" i="5"/>
  <c r="Q464" i="5"/>
  <c r="P464" i="5"/>
  <c r="N464" i="5"/>
  <c r="H464" i="5"/>
  <c r="U463" i="5"/>
  <c r="Q463" i="5"/>
  <c r="P463" i="5"/>
  <c r="N463" i="5"/>
  <c r="H463" i="5"/>
  <c r="U462" i="5"/>
  <c r="Q462" i="5"/>
  <c r="P462" i="5"/>
  <c r="N462" i="5"/>
  <c r="H462" i="5"/>
  <c r="U461" i="5"/>
  <c r="Q461" i="5"/>
  <c r="P461" i="5"/>
  <c r="N461" i="5"/>
  <c r="H461" i="5"/>
  <c r="U460" i="5"/>
  <c r="Q460" i="5"/>
  <c r="P460" i="5"/>
  <c r="N460" i="5"/>
  <c r="H460" i="5"/>
  <c r="U459" i="5"/>
  <c r="Q459" i="5"/>
  <c r="P459" i="5"/>
  <c r="N459" i="5"/>
  <c r="H459" i="5"/>
  <c r="U458" i="5"/>
  <c r="Q458" i="5"/>
  <c r="P458" i="5"/>
  <c r="N458" i="5"/>
  <c r="H458" i="5"/>
  <c r="U457" i="5"/>
  <c r="Q457" i="5"/>
  <c r="P457" i="5"/>
  <c r="N457" i="5"/>
  <c r="H457" i="5"/>
  <c r="U456" i="5"/>
  <c r="Q456" i="5"/>
  <c r="P456" i="5"/>
  <c r="N456" i="5"/>
  <c r="H456" i="5"/>
  <c r="U455" i="5"/>
  <c r="Q455" i="5"/>
  <c r="P455" i="5"/>
  <c r="N455" i="5"/>
  <c r="H455" i="5"/>
  <c r="U454" i="5"/>
  <c r="Q454" i="5"/>
  <c r="P454" i="5"/>
  <c r="N454" i="5"/>
  <c r="H454" i="5"/>
  <c r="U453" i="5"/>
  <c r="Q453" i="5"/>
  <c r="P453" i="5"/>
  <c r="N453" i="5"/>
  <c r="H453" i="5"/>
  <c r="U452" i="5"/>
  <c r="Q452" i="5"/>
  <c r="P452" i="5"/>
  <c r="N452" i="5"/>
  <c r="H452" i="5"/>
  <c r="U451" i="5"/>
  <c r="Q451" i="5"/>
  <c r="P451" i="5"/>
  <c r="N451" i="5"/>
  <c r="H451" i="5"/>
  <c r="U450" i="5"/>
  <c r="Q450" i="5"/>
  <c r="P450" i="5"/>
  <c r="N450" i="5"/>
  <c r="H450" i="5"/>
  <c r="U449" i="5"/>
  <c r="Q449" i="5"/>
  <c r="P449" i="5"/>
  <c r="N449" i="5"/>
  <c r="H449" i="5"/>
  <c r="U448" i="5"/>
  <c r="Q448" i="5"/>
  <c r="P448" i="5"/>
  <c r="N448" i="5"/>
  <c r="H448" i="5"/>
  <c r="U447" i="5"/>
  <c r="Q447" i="5"/>
  <c r="P447" i="5"/>
  <c r="N447" i="5"/>
  <c r="H447" i="5"/>
  <c r="U446" i="5"/>
  <c r="Q446" i="5"/>
  <c r="P446" i="5"/>
  <c r="N446" i="5"/>
  <c r="H446" i="5"/>
  <c r="U445" i="5"/>
  <c r="Q445" i="5"/>
  <c r="P445" i="5"/>
  <c r="N445" i="5"/>
  <c r="H445" i="5"/>
  <c r="U444" i="5"/>
  <c r="Q444" i="5"/>
  <c r="P444" i="5"/>
  <c r="N444" i="5"/>
  <c r="H444" i="5"/>
  <c r="U443" i="5"/>
  <c r="Q443" i="5"/>
  <c r="P443" i="5"/>
  <c r="N443" i="5"/>
  <c r="H443" i="5"/>
  <c r="U442" i="5"/>
  <c r="Q442" i="5"/>
  <c r="P442" i="5"/>
  <c r="N442" i="5"/>
  <c r="H442" i="5"/>
  <c r="U441" i="5"/>
  <c r="Q441" i="5"/>
  <c r="P441" i="5"/>
  <c r="N441" i="5"/>
  <c r="H441" i="5"/>
  <c r="U440" i="5"/>
  <c r="Q440" i="5"/>
  <c r="P440" i="5"/>
  <c r="N440" i="5"/>
  <c r="H440" i="5"/>
  <c r="U439" i="5"/>
  <c r="Q439" i="5"/>
  <c r="P439" i="5"/>
  <c r="N439" i="5"/>
  <c r="H439" i="5"/>
  <c r="U438" i="5"/>
  <c r="Q438" i="5"/>
  <c r="P438" i="5"/>
  <c r="N438" i="5"/>
  <c r="H438" i="5"/>
  <c r="U437" i="5"/>
  <c r="Q437" i="5"/>
  <c r="P437" i="5"/>
  <c r="N437" i="5"/>
  <c r="H437" i="5"/>
  <c r="U436" i="5"/>
  <c r="Q436" i="5"/>
  <c r="P436" i="5"/>
  <c r="N436" i="5"/>
  <c r="H436" i="5"/>
  <c r="U435" i="5"/>
  <c r="Q435" i="5"/>
  <c r="P435" i="5"/>
  <c r="N435" i="5"/>
  <c r="H435" i="5"/>
  <c r="U434" i="5"/>
  <c r="Q434" i="5"/>
  <c r="P434" i="5"/>
  <c r="N434" i="5"/>
  <c r="H434" i="5"/>
  <c r="U433" i="5"/>
  <c r="Q433" i="5"/>
  <c r="P433" i="5"/>
  <c r="N433" i="5"/>
  <c r="H433" i="5"/>
  <c r="U432" i="5"/>
  <c r="Q432" i="5"/>
  <c r="P432" i="5"/>
  <c r="N432" i="5"/>
  <c r="H432" i="5"/>
  <c r="U431" i="5"/>
  <c r="Q431" i="5"/>
  <c r="P431" i="5"/>
  <c r="N431" i="5"/>
  <c r="H431" i="5"/>
  <c r="U430" i="5"/>
  <c r="Q430" i="5"/>
  <c r="P430" i="5"/>
  <c r="N430" i="5"/>
  <c r="H430" i="5"/>
  <c r="U429" i="5"/>
  <c r="Q429" i="5"/>
  <c r="P429" i="5"/>
  <c r="N429" i="5"/>
  <c r="H429" i="5"/>
  <c r="U428" i="5"/>
  <c r="Q428" i="5"/>
  <c r="P428" i="5"/>
  <c r="N428" i="5"/>
  <c r="H428" i="5"/>
  <c r="U427" i="5"/>
  <c r="Q427" i="5"/>
  <c r="P427" i="5"/>
  <c r="N427" i="5"/>
  <c r="H427" i="5"/>
  <c r="U426" i="5"/>
  <c r="Q426" i="5"/>
  <c r="P426" i="5"/>
  <c r="N426" i="5"/>
  <c r="H426" i="5"/>
  <c r="U425" i="5"/>
  <c r="Q425" i="5"/>
  <c r="P425" i="5"/>
  <c r="N425" i="5"/>
  <c r="H425" i="5"/>
  <c r="U424" i="5"/>
  <c r="Q424" i="5"/>
  <c r="P424" i="5"/>
  <c r="N424" i="5"/>
  <c r="H424" i="5"/>
  <c r="U423" i="5"/>
  <c r="Q423" i="5"/>
  <c r="P423" i="5"/>
  <c r="N423" i="5"/>
  <c r="H423" i="5"/>
  <c r="U422" i="5"/>
  <c r="Q422" i="5"/>
  <c r="P422" i="5"/>
  <c r="N422" i="5"/>
  <c r="H422" i="5"/>
  <c r="U421" i="5"/>
  <c r="Q421" i="5"/>
  <c r="P421" i="5"/>
  <c r="N421" i="5"/>
  <c r="H421" i="5"/>
  <c r="U420" i="5"/>
  <c r="Q420" i="5"/>
  <c r="P420" i="5"/>
  <c r="N420" i="5"/>
  <c r="H420" i="5"/>
  <c r="U419" i="5"/>
  <c r="Q419" i="5"/>
  <c r="P419" i="5"/>
  <c r="N419" i="5"/>
  <c r="H419" i="5"/>
  <c r="U418" i="5"/>
  <c r="Q418" i="5"/>
  <c r="P418" i="5"/>
  <c r="N418" i="5"/>
  <c r="H418" i="5"/>
  <c r="U417" i="5"/>
  <c r="Q417" i="5"/>
  <c r="P417" i="5"/>
  <c r="N417" i="5"/>
  <c r="H417" i="5"/>
  <c r="U416" i="5"/>
  <c r="Q416" i="5"/>
  <c r="P416" i="5"/>
  <c r="N416" i="5"/>
  <c r="H416" i="5"/>
  <c r="U415" i="5"/>
  <c r="Q415" i="5"/>
  <c r="P415" i="5"/>
  <c r="N415" i="5"/>
  <c r="H415" i="5"/>
  <c r="U414" i="5"/>
  <c r="Q414" i="5"/>
  <c r="P414" i="5"/>
  <c r="N414" i="5"/>
  <c r="H414" i="5"/>
  <c r="U413" i="5"/>
  <c r="Q413" i="5"/>
  <c r="P413" i="5"/>
  <c r="N413" i="5"/>
  <c r="H413" i="5"/>
  <c r="U412" i="5"/>
  <c r="Q412" i="5"/>
  <c r="P412" i="5"/>
  <c r="N412" i="5"/>
  <c r="H412" i="5"/>
  <c r="U411" i="5"/>
  <c r="Q411" i="5"/>
  <c r="P411" i="5"/>
  <c r="N411" i="5"/>
  <c r="H411" i="5"/>
  <c r="U410" i="5"/>
  <c r="Q410" i="5"/>
  <c r="P410" i="5"/>
  <c r="N410" i="5"/>
  <c r="H410" i="5"/>
  <c r="U409" i="5"/>
  <c r="Q409" i="5"/>
  <c r="P409" i="5"/>
  <c r="N409" i="5"/>
  <c r="H409" i="5"/>
  <c r="U408" i="5"/>
  <c r="Q408" i="5"/>
  <c r="P408" i="5"/>
  <c r="N408" i="5"/>
  <c r="H408" i="5"/>
  <c r="U407" i="5"/>
  <c r="Q407" i="5"/>
  <c r="P407" i="5"/>
  <c r="N407" i="5"/>
  <c r="H407" i="5"/>
  <c r="U406" i="5"/>
  <c r="Q406" i="5"/>
  <c r="P406" i="5"/>
  <c r="N406" i="5"/>
  <c r="H406" i="5"/>
  <c r="U405" i="5"/>
  <c r="Q405" i="5"/>
  <c r="P405" i="5"/>
  <c r="N405" i="5"/>
  <c r="H405" i="5"/>
  <c r="U404" i="5"/>
  <c r="Q404" i="5"/>
  <c r="P404" i="5"/>
  <c r="N404" i="5"/>
  <c r="H404" i="5"/>
  <c r="U403" i="5"/>
  <c r="Q403" i="5"/>
  <c r="P403" i="5"/>
  <c r="N403" i="5"/>
  <c r="H403" i="5"/>
  <c r="U402" i="5"/>
  <c r="Q402" i="5"/>
  <c r="P402" i="5"/>
  <c r="N402" i="5"/>
  <c r="H402" i="5"/>
  <c r="U401" i="5"/>
  <c r="Q401" i="5"/>
  <c r="P401" i="5"/>
  <c r="N401" i="5"/>
  <c r="H401" i="5"/>
  <c r="U400" i="5"/>
  <c r="Q400" i="5"/>
  <c r="P400" i="5"/>
  <c r="N400" i="5"/>
  <c r="H400" i="5"/>
  <c r="U399" i="5"/>
  <c r="Q399" i="5"/>
  <c r="P399" i="5"/>
  <c r="N399" i="5"/>
  <c r="H399" i="5"/>
  <c r="U398" i="5"/>
  <c r="Q398" i="5"/>
  <c r="P398" i="5"/>
  <c r="N398" i="5"/>
  <c r="H398" i="5"/>
  <c r="U397" i="5"/>
  <c r="Q397" i="5"/>
  <c r="P397" i="5"/>
  <c r="N397" i="5"/>
  <c r="H397" i="5"/>
  <c r="U396" i="5"/>
  <c r="Q396" i="5"/>
  <c r="P396" i="5"/>
  <c r="N396" i="5"/>
  <c r="H396" i="5"/>
  <c r="U395" i="5"/>
  <c r="Q395" i="5"/>
  <c r="P395" i="5"/>
  <c r="N395" i="5"/>
  <c r="H395" i="5"/>
  <c r="U394" i="5"/>
  <c r="Q394" i="5"/>
  <c r="P394" i="5"/>
  <c r="N394" i="5"/>
  <c r="H394" i="5"/>
  <c r="U393" i="5"/>
  <c r="Q393" i="5"/>
  <c r="P393" i="5"/>
  <c r="N393" i="5"/>
  <c r="H393" i="5"/>
  <c r="U392" i="5"/>
  <c r="Q392" i="5"/>
  <c r="P392" i="5"/>
  <c r="N392" i="5"/>
  <c r="H392" i="5"/>
  <c r="U391" i="5"/>
  <c r="Q391" i="5"/>
  <c r="P391" i="5"/>
  <c r="N391" i="5"/>
  <c r="H391" i="5"/>
  <c r="U390" i="5"/>
  <c r="Q390" i="5"/>
  <c r="P390" i="5"/>
  <c r="N390" i="5"/>
  <c r="H390" i="5"/>
  <c r="U389" i="5"/>
  <c r="Q389" i="5"/>
  <c r="P389" i="5"/>
  <c r="N389" i="5"/>
  <c r="H389" i="5"/>
  <c r="U388" i="5"/>
  <c r="Q388" i="5"/>
  <c r="P388" i="5"/>
  <c r="N388" i="5"/>
  <c r="H388" i="5"/>
  <c r="U387" i="5"/>
  <c r="Q387" i="5"/>
  <c r="P387" i="5"/>
  <c r="N387" i="5"/>
  <c r="H387" i="5"/>
  <c r="U386" i="5"/>
  <c r="Q386" i="5"/>
  <c r="P386" i="5"/>
  <c r="N386" i="5"/>
  <c r="H386" i="5"/>
  <c r="U385" i="5"/>
  <c r="Q385" i="5"/>
  <c r="P385" i="5"/>
  <c r="N385" i="5"/>
  <c r="H385" i="5"/>
  <c r="U384" i="5"/>
  <c r="Q384" i="5"/>
  <c r="P384" i="5"/>
  <c r="N384" i="5"/>
  <c r="H384" i="5"/>
  <c r="U383" i="5"/>
  <c r="Q383" i="5"/>
  <c r="P383" i="5"/>
  <c r="N383" i="5"/>
  <c r="H383" i="5"/>
  <c r="U382" i="5"/>
  <c r="Q382" i="5"/>
  <c r="P382" i="5"/>
  <c r="N382" i="5"/>
  <c r="H382" i="5"/>
  <c r="U381" i="5"/>
  <c r="Q381" i="5"/>
  <c r="P381" i="5"/>
  <c r="N381" i="5"/>
  <c r="H381" i="5"/>
  <c r="U380" i="5"/>
  <c r="Q380" i="5"/>
  <c r="P380" i="5"/>
  <c r="N380" i="5"/>
  <c r="H380" i="5"/>
  <c r="U379" i="5"/>
  <c r="Q379" i="5"/>
  <c r="P379" i="5"/>
  <c r="N379" i="5"/>
  <c r="H379" i="5"/>
  <c r="U378" i="5"/>
  <c r="Q378" i="5"/>
  <c r="P378" i="5"/>
  <c r="N378" i="5"/>
  <c r="H378" i="5"/>
  <c r="U377" i="5"/>
  <c r="Q377" i="5"/>
  <c r="P377" i="5"/>
  <c r="N377" i="5"/>
  <c r="H377" i="5"/>
  <c r="U376" i="5"/>
  <c r="Q376" i="5"/>
  <c r="P376" i="5"/>
  <c r="N376" i="5"/>
  <c r="H376" i="5"/>
  <c r="U375" i="5"/>
  <c r="Q375" i="5"/>
  <c r="P375" i="5"/>
  <c r="N375" i="5"/>
  <c r="H375" i="5"/>
  <c r="U374" i="5"/>
  <c r="Q374" i="5"/>
  <c r="P374" i="5"/>
  <c r="N374" i="5"/>
  <c r="H374" i="5"/>
  <c r="U373" i="5"/>
  <c r="Q373" i="5"/>
  <c r="P373" i="5"/>
  <c r="N373" i="5"/>
  <c r="H373" i="5"/>
  <c r="U372" i="5"/>
  <c r="Q372" i="5"/>
  <c r="P372" i="5"/>
  <c r="N372" i="5"/>
  <c r="H372" i="5"/>
  <c r="U371" i="5"/>
  <c r="Q371" i="5"/>
  <c r="P371" i="5"/>
  <c r="N371" i="5"/>
  <c r="H371" i="5"/>
  <c r="U370" i="5"/>
  <c r="Q370" i="5"/>
  <c r="P370" i="5"/>
  <c r="N370" i="5"/>
  <c r="H370" i="5"/>
  <c r="U369" i="5"/>
  <c r="Q369" i="5"/>
  <c r="P369" i="5"/>
  <c r="N369" i="5"/>
  <c r="H369" i="5"/>
  <c r="U368" i="5"/>
  <c r="Q368" i="5"/>
  <c r="P368" i="5"/>
  <c r="N368" i="5"/>
  <c r="H368" i="5"/>
  <c r="U367" i="5"/>
  <c r="Q367" i="5"/>
  <c r="P367" i="5"/>
  <c r="N367" i="5"/>
  <c r="H367" i="5"/>
  <c r="U366" i="5"/>
  <c r="Q366" i="5"/>
  <c r="P366" i="5"/>
  <c r="N366" i="5"/>
  <c r="H366" i="5"/>
  <c r="U365" i="5"/>
  <c r="Q365" i="5"/>
  <c r="P365" i="5"/>
  <c r="N365" i="5"/>
  <c r="H365" i="5"/>
  <c r="U364" i="5"/>
  <c r="Q364" i="5"/>
  <c r="P364" i="5"/>
  <c r="N364" i="5"/>
  <c r="H364" i="5"/>
  <c r="U363" i="5"/>
  <c r="Q363" i="5"/>
  <c r="P363" i="5"/>
  <c r="N363" i="5"/>
  <c r="H363" i="5"/>
  <c r="U362" i="5"/>
  <c r="Q362" i="5"/>
  <c r="P362" i="5"/>
  <c r="N362" i="5"/>
  <c r="H362" i="5"/>
  <c r="U361" i="5"/>
  <c r="Q361" i="5"/>
  <c r="P361" i="5"/>
  <c r="N361" i="5"/>
  <c r="H361" i="5"/>
  <c r="U360" i="5"/>
  <c r="Q360" i="5"/>
  <c r="P360" i="5"/>
  <c r="N360" i="5"/>
  <c r="H360" i="5"/>
  <c r="U359" i="5"/>
  <c r="Q359" i="5"/>
  <c r="P359" i="5"/>
  <c r="N359" i="5"/>
  <c r="H359" i="5"/>
  <c r="U358" i="5"/>
  <c r="Q358" i="5"/>
  <c r="P358" i="5"/>
  <c r="N358" i="5"/>
  <c r="H358" i="5"/>
  <c r="U357" i="5"/>
  <c r="Q357" i="5"/>
  <c r="P357" i="5"/>
  <c r="N357" i="5"/>
  <c r="H357" i="5"/>
  <c r="U356" i="5"/>
  <c r="Q356" i="5"/>
  <c r="P356" i="5"/>
  <c r="N356" i="5"/>
  <c r="H356" i="5"/>
  <c r="U355" i="5"/>
  <c r="Q355" i="5"/>
  <c r="P355" i="5"/>
  <c r="N355" i="5"/>
  <c r="H355" i="5"/>
  <c r="U354" i="5"/>
  <c r="Q354" i="5"/>
  <c r="P354" i="5"/>
  <c r="N354" i="5"/>
  <c r="H354" i="5"/>
  <c r="U353" i="5"/>
  <c r="Q353" i="5"/>
  <c r="P353" i="5"/>
  <c r="N353" i="5"/>
  <c r="H353" i="5"/>
  <c r="U352" i="5"/>
  <c r="Q352" i="5"/>
  <c r="P352" i="5"/>
  <c r="N352" i="5"/>
  <c r="H352" i="5"/>
  <c r="U351" i="5"/>
  <c r="Q351" i="5"/>
  <c r="P351" i="5"/>
  <c r="N351" i="5"/>
  <c r="H351" i="5"/>
  <c r="U350" i="5"/>
  <c r="Q350" i="5"/>
  <c r="P350" i="5"/>
  <c r="N350" i="5"/>
  <c r="H350" i="5"/>
  <c r="U349" i="5"/>
  <c r="Q349" i="5"/>
  <c r="P349" i="5"/>
  <c r="N349" i="5"/>
  <c r="H349" i="5"/>
  <c r="U348" i="5"/>
  <c r="Q348" i="5"/>
  <c r="P348" i="5"/>
  <c r="N348" i="5"/>
  <c r="H348" i="5"/>
  <c r="U347" i="5"/>
  <c r="Q347" i="5"/>
  <c r="P347" i="5"/>
  <c r="N347" i="5"/>
  <c r="H347" i="5"/>
  <c r="U346" i="5"/>
  <c r="Q346" i="5"/>
  <c r="P346" i="5"/>
  <c r="N346" i="5"/>
  <c r="H346" i="5"/>
  <c r="U345" i="5"/>
  <c r="Q345" i="5"/>
  <c r="P345" i="5"/>
  <c r="N345" i="5"/>
  <c r="H345" i="5"/>
  <c r="U344" i="5"/>
  <c r="Q344" i="5"/>
  <c r="P344" i="5"/>
  <c r="N344" i="5"/>
  <c r="H344" i="5"/>
  <c r="U343" i="5"/>
  <c r="Q343" i="5"/>
  <c r="P343" i="5"/>
  <c r="N343" i="5"/>
  <c r="H343" i="5"/>
  <c r="U342" i="5"/>
  <c r="Q342" i="5"/>
  <c r="P342" i="5"/>
  <c r="N342" i="5"/>
  <c r="H342" i="5"/>
  <c r="U341" i="5"/>
  <c r="Q341" i="5"/>
  <c r="P341" i="5"/>
  <c r="N341" i="5"/>
  <c r="H341" i="5"/>
  <c r="U340" i="5"/>
  <c r="Q340" i="5"/>
  <c r="P340" i="5"/>
  <c r="N340" i="5"/>
  <c r="H340" i="5"/>
  <c r="U339" i="5"/>
  <c r="Q339" i="5"/>
  <c r="P339" i="5"/>
  <c r="N339" i="5"/>
  <c r="H339" i="5"/>
  <c r="U338" i="5"/>
  <c r="Q338" i="5"/>
  <c r="P338" i="5"/>
  <c r="N338" i="5"/>
  <c r="H338" i="5"/>
  <c r="U337" i="5"/>
  <c r="Q337" i="5"/>
  <c r="P337" i="5"/>
  <c r="N337" i="5"/>
  <c r="H337" i="5"/>
  <c r="U336" i="5"/>
  <c r="Q336" i="5"/>
  <c r="P336" i="5"/>
  <c r="N336" i="5"/>
  <c r="H336" i="5"/>
  <c r="U335" i="5"/>
  <c r="Q335" i="5"/>
  <c r="P335" i="5"/>
  <c r="N335" i="5"/>
  <c r="H335" i="5"/>
  <c r="U334" i="5"/>
  <c r="Q334" i="5"/>
  <c r="P334" i="5"/>
  <c r="N334" i="5"/>
  <c r="H334" i="5"/>
  <c r="U333" i="5"/>
  <c r="Q333" i="5"/>
  <c r="P333" i="5"/>
  <c r="N333" i="5"/>
  <c r="H333" i="5"/>
  <c r="U332" i="5"/>
  <c r="Q332" i="5"/>
  <c r="P332" i="5"/>
  <c r="N332" i="5"/>
  <c r="H332" i="5"/>
  <c r="U331" i="5"/>
  <c r="Q331" i="5"/>
  <c r="P331" i="5"/>
  <c r="N331" i="5"/>
  <c r="H331" i="5"/>
  <c r="U330" i="5"/>
  <c r="Q330" i="5"/>
  <c r="P330" i="5"/>
  <c r="N330" i="5"/>
  <c r="H330" i="5"/>
  <c r="U329" i="5"/>
  <c r="Q329" i="5"/>
  <c r="P329" i="5"/>
  <c r="N329" i="5"/>
  <c r="H329" i="5"/>
  <c r="U328" i="5"/>
  <c r="Q328" i="5"/>
  <c r="P328" i="5"/>
  <c r="N328" i="5"/>
  <c r="H328" i="5"/>
  <c r="U327" i="5"/>
  <c r="Q327" i="5"/>
  <c r="P327" i="5"/>
  <c r="N327" i="5"/>
  <c r="H327" i="5"/>
  <c r="U326" i="5"/>
  <c r="Q326" i="5"/>
  <c r="P326" i="5"/>
  <c r="N326" i="5"/>
  <c r="H326" i="5"/>
  <c r="U325" i="5"/>
  <c r="Q325" i="5"/>
  <c r="P325" i="5"/>
  <c r="N325" i="5"/>
  <c r="H325" i="5"/>
  <c r="U324" i="5"/>
  <c r="Q324" i="5"/>
  <c r="P324" i="5"/>
  <c r="N324" i="5"/>
  <c r="H324" i="5"/>
  <c r="U323" i="5"/>
  <c r="Q323" i="5"/>
  <c r="P323" i="5"/>
  <c r="N323" i="5"/>
  <c r="H323" i="5"/>
  <c r="U322" i="5"/>
  <c r="Q322" i="5"/>
  <c r="P322" i="5"/>
  <c r="N322" i="5"/>
  <c r="H322" i="5"/>
  <c r="U321" i="5"/>
  <c r="Q321" i="5"/>
  <c r="P321" i="5"/>
  <c r="N321" i="5"/>
  <c r="H321" i="5"/>
  <c r="U320" i="5"/>
  <c r="Q320" i="5"/>
  <c r="P320" i="5"/>
  <c r="N320" i="5"/>
  <c r="H320" i="5"/>
  <c r="U319" i="5"/>
  <c r="Q319" i="5"/>
  <c r="P319" i="5"/>
  <c r="N319" i="5"/>
  <c r="H319" i="5"/>
  <c r="U318" i="5"/>
  <c r="Q318" i="5"/>
  <c r="P318" i="5"/>
  <c r="N318" i="5"/>
  <c r="H318" i="5"/>
  <c r="U317" i="5"/>
  <c r="Q317" i="5"/>
  <c r="P317" i="5"/>
  <c r="N317" i="5"/>
  <c r="H317" i="5"/>
  <c r="U316" i="5"/>
  <c r="Q316" i="5"/>
  <c r="P316" i="5"/>
  <c r="N316" i="5"/>
  <c r="H316" i="5"/>
  <c r="U315" i="5"/>
  <c r="Q315" i="5"/>
  <c r="P315" i="5"/>
  <c r="N315" i="5"/>
  <c r="H315" i="5"/>
  <c r="U314" i="5"/>
  <c r="Q314" i="5"/>
  <c r="P314" i="5"/>
  <c r="N314" i="5"/>
  <c r="H314" i="5"/>
  <c r="U313" i="5"/>
  <c r="Q313" i="5"/>
  <c r="P313" i="5"/>
  <c r="N313" i="5"/>
  <c r="H313" i="5"/>
  <c r="U312" i="5"/>
  <c r="Q312" i="5"/>
  <c r="P312" i="5"/>
  <c r="N312" i="5"/>
  <c r="H312" i="5"/>
  <c r="U311" i="5"/>
  <c r="Q311" i="5"/>
  <c r="P311" i="5"/>
  <c r="N311" i="5"/>
  <c r="H311" i="5"/>
  <c r="U310" i="5"/>
  <c r="Q310" i="5"/>
  <c r="P310" i="5"/>
  <c r="N310" i="5"/>
  <c r="H310" i="5"/>
  <c r="U309" i="5"/>
  <c r="Q309" i="5"/>
  <c r="P309" i="5"/>
  <c r="N309" i="5"/>
  <c r="H309" i="5"/>
  <c r="U308" i="5"/>
  <c r="Q308" i="5"/>
  <c r="P308" i="5"/>
  <c r="N308" i="5"/>
  <c r="H308" i="5"/>
  <c r="U307" i="5"/>
  <c r="Q307" i="5"/>
  <c r="P307" i="5"/>
  <c r="N307" i="5"/>
  <c r="H307" i="5"/>
  <c r="U306" i="5"/>
  <c r="Q306" i="5"/>
  <c r="P306" i="5"/>
  <c r="N306" i="5"/>
  <c r="H306" i="5"/>
  <c r="U305" i="5"/>
  <c r="Q305" i="5"/>
  <c r="P305" i="5"/>
  <c r="N305" i="5"/>
  <c r="H305" i="5"/>
  <c r="U304" i="5"/>
  <c r="Q304" i="5"/>
  <c r="P304" i="5"/>
  <c r="N304" i="5"/>
  <c r="H304" i="5"/>
  <c r="U303" i="5"/>
  <c r="Q303" i="5"/>
  <c r="P303" i="5"/>
  <c r="N303" i="5"/>
  <c r="H303" i="5"/>
  <c r="U302" i="5"/>
  <c r="Q302" i="5"/>
  <c r="P302" i="5"/>
  <c r="N302" i="5"/>
  <c r="H302" i="5"/>
  <c r="U301" i="5"/>
  <c r="Q301" i="5"/>
  <c r="P301" i="5"/>
  <c r="N301" i="5"/>
  <c r="H301" i="5"/>
  <c r="U300" i="5"/>
  <c r="Q300" i="5"/>
  <c r="P300" i="5"/>
  <c r="N300" i="5"/>
  <c r="H300" i="5"/>
  <c r="U299" i="5"/>
  <c r="Q299" i="5"/>
  <c r="P299" i="5"/>
  <c r="N299" i="5"/>
  <c r="H299" i="5"/>
  <c r="U298" i="5"/>
  <c r="Q298" i="5"/>
  <c r="P298" i="5"/>
  <c r="N298" i="5"/>
  <c r="H298" i="5"/>
  <c r="U297" i="5"/>
  <c r="Q297" i="5"/>
  <c r="P297" i="5"/>
  <c r="N297" i="5"/>
  <c r="H297" i="5"/>
  <c r="U296" i="5"/>
  <c r="Q296" i="5"/>
  <c r="P296" i="5"/>
  <c r="N296" i="5"/>
  <c r="H296" i="5"/>
  <c r="U295" i="5"/>
  <c r="Q295" i="5"/>
  <c r="P295" i="5"/>
  <c r="N295" i="5"/>
  <c r="H295" i="5"/>
  <c r="U294" i="5"/>
  <c r="Q294" i="5"/>
  <c r="P294" i="5"/>
  <c r="N294" i="5"/>
  <c r="H294" i="5"/>
  <c r="U293" i="5"/>
  <c r="Q293" i="5"/>
  <c r="P293" i="5"/>
  <c r="N293" i="5"/>
  <c r="H293" i="5"/>
  <c r="U292" i="5"/>
  <c r="Q292" i="5"/>
  <c r="P292" i="5"/>
  <c r="N292" i="5"/>
  <c r="H292" i="5"/>
  <c r="U291" i="5"/>
  <c r="Q291" i="5"/>
  <c r="P291" i="5"/>
  <c r="N291" i="5"/>
  <c r="H291" i="5"/>
  <c r="U290" i="5"/>
  <c r="Q290" i="5"/>
  <c r="P290" i="5"/>
  <c r="N290" i="5"/>
  <c r="H290" i="5"/>
  <c r="U289" i="5"/>
  <c r="Q289" i="5"/>
  <c r="P289" i="5"/>
  <c r="N289" i="5"/>
  <c r="H289" i="5"/>
  <c r="U288" i="5"/>
  <c r="Q288" i="5"/>
  <c r="P288" i="5"/>
  <c r="N288" i="5"/>
  <c r="H288" i="5"/>
  <c r="U287" i="5"/>
  <c r="Q287" i="5"/>
  <c r="P287" i="5"/>
  <c r="N287" i="5"/>
  <c r="H287" i="5"/>
  <c r="U286" i="5"/>
  <c r="Q286" i="5"/>
  <c r="P286" i="5"/>
  <c r="N286" i="5"/>
  <c r="H286" i="5"/>
  <c r="U285" i="5"/>
  <c r="Q285" i="5"/>
  <c r="P285" i="5"/>
  <c r="N285" i="5"/>
  <c r="H285" i="5"/>
  <c r="U284" i="5"/>
  <c r="Q284" i="5"/>
  <c r="P284" i="5"/>
  <c r="N284" i="5"/>
  <c r="H284" i="5"/>
  <c r="U283" i="5"/>
  <c r="Q283" i="5"/>
  <c r="P283" i="5"/>
  <c r="N283" i="5"/>
  <c r="H283" i="5"/>
  <c r="U282" i="5"/>
  <c r="Q282" i="5"/>
  <c r="P282" i="5"/>
  <c r="N282" i="5"/>
  <c r="H282" i="5"/>
  <c r="U281" i="5"/>
  <c r="Q281" i="5"/>
  <c r="P281" i="5"/>
  <c r="N281" i="5"/>
  <c r="H281" i="5"/>
  <c r="U280" i="5"/>
  <c r="Q280" i="5"/>
  <c r="P280" i="5"/>
  <c r="N280" i="5"/>
  <c r="H280" i="5"/>
  <c r="U279" i="5"/>
  <c r="Q279" i="5"/>
  <c r="P279" i="5"/>
  <c r="N279" i="5"/>
  <c r="H279" i="5"/>
  <c r="U278" i="5"/>
  <c r="Q278" i="5"/>
  <c r="P278" i="5"/>
  <c r="N278" i="5"/>
  <c r="H278" i="5"/>
  <c r="U277" i="5"/>
  <c r="Q277" i="5"/>
  <c r="P277" i="5"/>
  <c r="N277" i="5"/>
  <c r="H277" i="5"/>
  <c r="U276" i="5"/>
  <c r="Q276" i="5"/>
  <c r="P276" i="5"/>
  <c r="N276" i="5"/>
  <c r="H276" i="5"/>
  <c r="U275" i="5"/>
  <c r="Q275" i="5"/>
  <c r="P275" i="5"/>
  <c r="N275" i="5"/>
  <c r="H275" i="5"/>
  <c r="U274" i="5"/>
  <c r="Q274" i="5"/>
  <c r="P274" i="5"/>
  <c r="N274" i="5"/>
  <c r="H274" i="5"/>
  <c r="U273" i="5"/>
  <c r="Q273" i="5"/>
  <c r="P273" i="5"/>
  <c r="N273" i="5"/>
  <c r="H273" i="5"/>
  <c r="U272" i="5"/>
  <c r="Q272" i="5"/>
  <c r="P272" i="5"/>
  <c r="N272" i="5"/>
  <c r="H272" i="5"/>
  <c r="U271" i="5"/>
  <c r="Q271" i="5"/>
  <c r="P271" i="5"/>
  <c r="N271" i="5"/>
  <c r="H271" i="5"/>
  <c r="U270" i="5"/>
  <c r="Q270" i="5"/>
  <c r="P270" i="5"/>
  <c r="N270" i="5"/>
  <c r="H270" i="5"/>
  <c r="U269" i="5"/>
  <c r="Q269" i="5"/>
  <c r="P269" i="5"/>
  <c r="N269" i="5"/>
  <c r="H269" i="5"/>
  <c r="U268" i="5"/>
  <c r="Q268" i="5"/>
  <c r="P268" i="5"/>
  <c r="N268" i="5"/>
  <c r="H268" i="5"/>
  <c r="U267" i="5"/>
  <c r="Q267" i="5"/>
  <c r="P267" i="5"/>
  <c r="N267" i="5"/>
  <c r="H267" i="5"/>
  <c r="U266" i="5"/>
  <c r="Q266" i="5"/>
  <c r="P266" i="5"/>
  <c r="N266" i="5"/>
  <c r="H266" i="5"/>
  <c r="U265" i="5"/>
  <c r="Q265" i="5"/>
  <c r="P265" i="5"/>
  <c r="N265" i="5"/>
  <c r="H265" i="5"/>
  <c r="U264" i="5"/>
  <c r="Q264" i="5"/>
  <c r="P264" i="5"/>
  <c r="N264" i="5"/>
  <c r="H264" i="5"/>
  <c r="U263" i="5"/>
  <c r="Q263" i="5"/>
  <c r="P263" i="5"/>
  <c r="N263" i="5"/>
  <c r="H263" i="5"/>
  <c r="U262" i="5"/>
  <c r="Q262" i="5"/>
  <c r="P262" i="5"/>
  <c r="N262" i="5"/>
  <c r="H262" i="5"/>
  <c r="U261" i="5"/>
  <c r="Q261" i="5"/>
  <c r="P261" i="5"/>
  <c r="N261" i="5"/>
  <c r="H261" i="5"/>
  <c r="U260" i="5"/>
  <c r="Q260" i="5"/>
  <c r="P260" i="5"/>
  <c r="N260" i="5"/>
  <c r="H260" i="5"/>
  <c r="U259" i="5"/>
  <c r="Q259" i="5"/>
  <c r="P259" i="5"/>
  <c r="N259" i="5"/>
  <c r="H259" i="5"/>
  <c r="U258" i="5"/>
  <c r="Q258" i="5"/>
  <c r="P258" i="5"/>
  <c r="N258" i="5"/>
  <c r="H258" i="5"/>
  <c r="U257" i="5"/>
  <c r="Q257" i="5"/>
  <c r="P257" i="5"/>
  <c r="N257" i="5"/>
  <c r="H257" i="5"/>
  <c r="U256" i="5"/>
  <c r="Q256" i="5"/>
  <c r="P256" i="5"/>
  <c r="N256" i="5"/>
  <c r="H256" i="5"/>
  <c r="U255" i="5"/>
  <c r="Q255" i="5"/>
  <c r="P255" i="5"/>
  <c r="N255" i="5"/>
  <c r="H255" i="5"/>
  <c r="U254" i="5"/>
  <c r="Q254" i="5"/>
  <c r="P254" i="5"/>
  <c r="N254" i="5"/>
  <c r="H254" i="5"/>
  <c r="U253" i="5"/>
  <c r="Q253" i="5"/>
  <c r="P253" i="5"/>
  <c r="N253" i="5"/>
  <c r="H253" i="5"/>
  <c r="U252" i="5"/>
  <c r="Q252" i="5"/>
  <c r="P252" i="5"/>
  <c r="N252" i="5"/>
  <c r="H252" i="5"/>
  <c r="U251" i="5"/>
  <c r="Q251" i="5"/>
  <c r="P251" i="5"/>
  <c r="N251" i="5"/>
  <c r="H251" i="5"/>
  <c r="U250" i="5"/>
  <c r="Q250" i="5"/>
  <c r="P250" i="5"/>
  <c r="N250" i="5"/>
  <c r="H250" i="5"/>
  <c r="U249" i="5"/>
  <c r="Q249" i="5"/>
  <c r="P249" i="5"/>
  <c r="N249" i="5"/>
  <c r="H249" i="5"/>
  <c r="U248" i="5"/>
  <c r="Q248" i="5"/>
  <c r="P248" i="5"/>
  <c r="N248" i="5"/>
  <c r="H248" i="5"/>
  <c r="U247" i="5"/>
  <c r="Q247" i="5"/>
  <c r="P247" i="5"/>
  <c r="N247" i="5"/>
  <c r="H247" i="5"/>
  <c r="U246" i="5"/>
  <c r="Q246" i="5"/>
  <c r="P246" i="5"/>
  <c r="N246" i="5"/>
  <c r="H246" i="5"/>
  <c r="U245" i="5"/>
  <c r="Q245" i="5"/>
  <c r="P245" i="5"/>
  <c r="N245" i="5"/>
  <c r="H245" i="5"/>
  <c r="U244" i="5"/>
  <c r="Q244" i="5"/>
  <c r="P244" i="5"/>
  <c r="N244" i="5"/>
  <c r="H244" i="5"/>
  <c r="U243" i="5"/>
  <c r="Q243" i="5"/>
  <c r="P243" i="5"/>
  <c r="N243" i="5"/>
  <c r="H243" i="5"/>
  <c r="U242" i="5"/>
  <c r="Q242" i="5"/>
  <c r="P242" i="5"/>
  <c r="N242" i="5"/>
  <c r="H242" i="5"/>
  <c r="U241" i="5"/>
  <c r="Q241" i="5"/>
  <c r="P241" i="5"/>
  <c r="N241" i="5"/>
  <c r="H241" i="5"/>
  <c r="U240" i="5"/>
  <c r="Q240" i="5"/>
  <c r="P240" i="5"/>
  <c r="N240" i="5"/>
  <c r="H240" i="5"/>
  <c r="U239" i="5"/>
  <c r="Q239" i="5"/>
  <c r="P239" i="5"/>
  <c r="N239" i="5"/>
  <c r="H239" i="5"/>
  <c r="U238" i="5"/>
  <c r="Q238" i="5"/>
  <c r="P238" i="5"/>
  <c r="N238" i="5"/>
  <c r="H238" i="5"/>
  <c r="U237" i="5"/>
  <c r="Q237" i="5"/>
  <c r="P237" i="5"/>
  <c r="N237" i="5"/>
  <c r="H237" i="5"/>
  <c r="U236" i="5"/>
  <c r="Q236" i="5"/>
  <c r="P236" i="5"/>
  <c r="N236" i="5"/>
  <c r="H236" i="5"/>
  <c r="U235" i="5"/>
  <c r="Q235" i="5"/>
  <c r="P235" i="5"/>
  <c r="N235" i="5"/>
  <c r="H235" i="5"/>
  <c r="U234" i="5"/>
  <c r="Q234" i="5"/>
  <c r="P234" i="5"/>
  <c r="N234" i="5"/>
  <c r="H234" i="5"/>
  <c r="U233" i="5"/>
  <c r="Q233" i="5"/>
  <c r="P233" i="5"/>
  <c r="N233" i="5"/>
  <c r="H233" i="5"/>
  <c r="U232" i="5"/>
  <c r="Q232" i="5"/>
  <c r="P232" i="5"/>
  <c r="N232" i="5"/>
  <c r="H232" i="5"/>
  <c r="U231" i="5"/>
  <c r="Q231" i="5"/>
  <c r="P231" i="5"/>
  <c r="N231" i="5"/>
  <c r="H231" i="5"/>
  <c r="U230" i="5"/>
  <c r="Q230" i="5"/>
  <c r="P230" i="5"/>
  <c r="N230" i="5"/>
  <c r="H230" i="5"/>
  <c r="U229" i="5"/>
  <c r="Q229" i="5"/>
  <c r="P229" i="5"/>
  <c r="N229" i="5"/>
  <c r="H229" i="5"/>
  <c r="U228" i="5"/>
  <c r="Q228" i="5"/>
  <c r="P228" i="5"/>
  <c r="N228" i="5"/>
  <c r="H228" i="5"/>
  <c r="U227" i="5"/>
  <c r="Q227" i="5"/>
  <c r="P227" i="5"/>
  <c r="N227" i="5"/>
  <c r="H227" i="5"/>
  <c r="U226" i="5"/>
  <c r="Q226" i="5"/>
  <c r="P226" i="5"/>
  <c r="N226" i="5"/>
  <c r="H226" i="5"/>
  <c r="U225" i="5"/>
  <c r="Q225" i="5"/>
  <c r="P225" i="5"/>
  <c r="N225" i="5"/>
  <c r="H225" i="5"/>
  <c r="U224" i="5"/>
  <c r="Q224" i="5"/>
  <c r="P224" i="5"/>
  <c r="N224" i="5"/>
  <c r="H224" i="5"/>
  <c r="U223" i="5"/>
  <c r="Q223" i="5"/>
  <c r="P223" i="5"/>
  <c r="N223" i="5"/>
  <c r="H223" i="5"/>
  <c r="U222" i="5"/>
  <c r="Q222" i="5"/>
  <c r="P222" i="5"/>
  <c r="N222" i="5"/>
  <c r="H222" i="5"/>
  <c r="U221" i="5"/>
  <c r="Q221" i="5"/>
  <c r="P221" i="5"/>
  <c r="N221" i="5"/>
  <c r="H221" i="5"/>
  <c r="U220" i="5"/>
  <c r="Q220" i="5"/>
  <c r="P220" i="5"/>
  <c r="N220" i="5"/>
  <c r="H220" i="5"/>
  <c r="U219" i="5"/>
  <c r="Q219" i="5"/>
  <c r="P219" i="5"/>
  <c r="N219" i="5"/>
  <c r="H219" i="5"/>
  <c r="U218" i="5"/>
  <c r="Q218" i="5"/>
  <c r="P218" i="5"/>
  <c r="N218" i="5"/>
  <c r="H218" i="5"/>
  <c r="U217" i="5"/>
  <c r="Q217" i="5"/>
  <c r="P217" i="5"/>
  <c r="N217" i="5"/>
  <c r="H217" i="5"/>
  <c r="U216" i="5"/>
  <c r="Q216" i="5"/>
  <c r="P216" i="5"/>
  <c r="N216" i="5"/>
  <c r="H216" i="5"/>
  <c r="U215" i="5"/>
  <c r="Q215" i="5"/>
  <c r="P215" i="5"/>
  <c r="N215" i="5"/>
  <c r="H215" i="5"/>
  <c r="U214" i="5"/>
  <c r="Q214" i="5"/>
  <c r="P214" i="5"/>
  <c r="N214" i="5"/>
  <c r="H214" i="5"/>
  <c r="U213" i="5"/>
  <c r="Q213" i="5"/>
  <c r="P213" i="5"/>
  <c r="N213" i="5"/>
  <c r="H213" i="5"/>
  <c r="U212" i="5"/>
  <c r="Q212" i="5"/>
  <c r="P212" i="5"/>
  <c r="N212" i="5"/>
  <c r="H212" i="5"/>
  <c r="U211" i="5"/>
  <c r="Q211" i="5"/>
  <c r="P211" i="5"/>
  <c r="N211" i="5"/>
  <c r="H211" i="5"/>
  <c r="U210" i="5"/>
  <c r="Q210" i="5"/>
  <c r="P210" i="5"/>
  <c r="N210" i="5"/>
  <c r="H210" i="5"/>
  <c r="U209" i="5"/>
  <c r="Q209" i="5"/>
  <c r="P209" i="5"/>
  <c r="N209" i="5"/>
  <c r="H209" i="5"/>
  <c r="U208" i="5"/>
  <c r="Q208" i="5"/>
  <c r="P208" i="5"/>
  <c r="N208" i="5"/>
  <c r="H208" i="5"/>
  <c r="U207" i="5"/>
  <c r="Q207" i="5"/>
  <c r="P207" i="5"/>
  <c r="N207" i="5"/>
  <c r="H207" i="5"/>
  <c r="U206" i="5"/>
  <c r="Q206" i="5"/>
  <c r="P206" i="5"/>
  <c r="N206" i="5"/>
  <c r="H206" i="5"/>
  <c r="U205" i="5"/>
  <c r="Q205" i="5"/>
  <c r="P205" i="5"/>
  <c r="N205" i="5"/>
  <c r="H205" i="5"/>
  <c r="U204" i="5"/>
  <c r="Q204" i="5"/>
  <c r="P204" i="5"/>
  <c r="N204" i="5"/>
  <c r="H204" i="5"/>
  <c r="U203" i="5"/>
  <c r="Q203" i="5"/>
  <c r="P203" i="5"/>
  <c r="N203" i="5"/>
  <c r="H203" i="5"/>
  <c r="U202" i="5"/>
  <c r="Q202" i="5"/>
  <c r="P202" i="5"/>
  <c r="N202" i="5"/>
  <c r="H202" i="5"/>
  <c r="U201" i="5"/>
  <c r="Q201" i="5"/>
  <c r="P201" i="5"/>
  <c r="N201" i="5"/>
  <c r="H201" i="5"/>
  <c r="U200" i="5"/>
  <c r="Q200" i="5"/>
  <c r="P200" i="5"/>
  <c r="N200" i="5"/>
  <c r="H200" i="5"/>
  <c r="U199" i="5"/>
  <c r="Q199" i="5"/>
  <c r="P199" i="5"/>
  <c r="N199" i="5"/>
  <c r="H199" i="5"/>
  <c r="U198" i="5"/>
  <c r="Q198" i="5"/>
  <c r="P198" i="5"/>
  <c r="N198" i="5"/>
  <c r="H198" i="5"/>
  <c r="U197" i="5"/>
  <c r="Q197" i="5"/>
  <c r="P197" i="5"/>
  <c r="N197" i="5"/>
  <c r="H197" i="5"/>
  <c r="U196" i="5"/>
  <c r="Q196" i="5"/>
  <c r="P196" i="5"/>
  <c r="N196" i="5"/>
  <c r="H196" i="5"/>
  <c r="U195" i="5"/>
  <c r="Q195" i="5"/>
  <c r="P195" i="5"/>
  <c r="N195" i="5"/>
  <c r="H195" i="5"/>
  <c r="U194" i="5"/>
  <c r="Q194" i="5"/>
  <c r="P194" i="5"/>
  <c r="N194" i="5"/>
  <c r="H194" i="5"/>
  <c r="U193" i="5"/>
  <c r="Q193" i="5"/>
  <c r="P193" i="5"/>
  <c r="N193" i="5"/>
  <c r="H193" i="5"/>
  <c r="U192" i="5"/>
  <c r="Q192" i="5"/>
  <c r="P192" i="5"/>
  <c r="N192" i="5"/>
  <c r="H192" i="5"/>
  <c r="U191" i="5"/>
  <c r="Q191" i="5"/>
  <c r="P191" i="5"/>
  <c r="N191" i="5"/>
  <c r="H191" i="5"/>
  <c r="U190" i="5"/>
  <c r="Q190" i="5"/>
  <c r="P190" i="5"/>
  <c r="N190" i="5"/>
  <c r="H190" i="5"/>
  <c r="U189" i="5"/>
  <c r="Q189" i="5"/>
  <c r="P189" i="5"/>
  <c r="N189" i="5"/>
  <c r="H189" i="5"/>
  <c r="U188" i="5"/>
  <c r="Q188" i="5"/>
  <c r="P188" i="5"/>
  <c r="N188" i="5"/>
  <c r="H188" i="5"/>
  <c r="U187" i="5"/>
  <c r="Q187" i="5"/>
  <c r="P187" i="5"/>
  <c r="N187" i="5"/>
  <c r="H187" i="5"/>
  <c r="U186" i="5"/>
  <c r="Q186" i="5"/>
  <c r="P186" i="5"/>
  <c r="N186" i="5"/>
  <c r="H186" i="5"/>
  <c r="U185" i="5"/>
  <c r="Q185" i="5"/>
  <c r="P185" i="5"/>
  <c r="N185" i="5"/>
  <c r="H185" i="5"/>
  <c r="U184" i="5"/>
  <c r="Q184" i="5"/>
  <c r="P184" i="5"/>
  <c r="N184" i="5"/>
  <c r="H184" i="5"/>
  <c r="U183" i="5"/>
  <c r="Q183" i="5"/>
  <c r="P183" i="5"/>
  <c r="N183" i="5"/>
  <c r="H183" i="5"/>
  <c r="U182" i="5"/>
  <c r="Q182" i="5"/>
  <c r="P182" i="5"/>
  <c r="N182" i="5"/>
  <c r="H182" i="5"/>
  <c r="U181" i="5"/>
  <c r="Q181" i="5"/>
  <c r="P181" i="5"/>
  <c r="N181" i="5"/>
  <c r="H181" i="5"/>
  <c r="U180" i="5"/>
  <c r="Q180" i="5"/>
  <c r="P180" i="5"/>
  <c r="N180" i="5"/>
  <c r="H180" i="5"/>
  <c r="U179" i="5"/>
  <c r="Q179" i="5"/>
  <c r="P179" i="5"/>
  <c r="N179" i="5"/>
  <c r="H179" i="5"/>
  <c r="U178" i="5"/>
  <c r="Q178" i="5"/>
  <c r="P178" i="5"/>
  <c r="N178" i="5"/>
  <c r="H178" i="5"/>
  <c r="U177" i="5"/>
  <c r="Q177" i="5"/>
  <c r="P177" i="5"/>
  <c r="N177" i="5"/>
  <c r="H177" i="5"/>
  <c r="U176" i="5"/>
  <c r="Q176" i="5"/>
  <c r="P176" i="5"/>
  <c r="N176" i="5"/>
  <c r="H176" i="5"/>
  <c r="U175" i="5"/>
  <c r="Q175" i="5"/>
  <c r="P175" i="5"/>
  <c r="N175" i="5"/>
  <c r="H175" i="5"/>
  <c r="U174" i="5"/>
  <c r="Q174" i="5"/>
  <c r="P174" i="5"/>
  <c r="N174" i="5"/>
  <c r="H174" i="5"/>
  <c r="U173" i="5"/>
  <c r="Q173" i="5"/>
  <c r="P173" i="5"/>
  <c r="N173" i="5"/>
  <c r="H173" i="5"/>
  <c r="U172" i="5"/>
  <c r="Q172" i="5"/>
  <c r="P172" i="5"/>
  <c r="N172" i="5"/>
  <c r="H172" i="5"/>
  <c r="U171" i="5"/>
  <c r="Q171" i="5"/>
  <c r="P171" i="5"/>
  <c r="N171" i="5"/>
  <c r="H171" i="5"/>
  <c r="U170" i="5"/>
  <c r="Q170" i="5"/>
  <c r="P170" i="5"/>
  <c r="N170" i="5"/>
  <c r="H170" i="5"/>
  <c r="U169" i="5"/>
  <c r="Q169" i="5"/>
  <c r="P169" i="5"/>
  <c r="N169" i="5"/>
  <c r="H169" i="5"/>
  <c r="U168" i="5"/>
  <c r="Q168" i="5"/>
  <c r="P168" i="5"/>
  <c r="N168" i="5"/>
  <c r="H168" i="5"/>
  <c r="U167" i="5"/>
  <c r="Q167" i="5"/>
  <c r="P167" i="5"/>
  <c r="N167" i="5"/>
  <c r="H167" i="5"/>
  <c r="U166" i="5"/>
  <c r="Q166" i="5"/>
  <c r="P166" i="5"/>
  <c r="N166" i="5"/>
  <c r="H166" i="5"/>
  <c r="U165" i="5"/>
  <c r="Q165" i="5"/>
  <c r="P165" i="5"/>
  <c r="N165" i="5"/>
  <c r="H165" i="5"/>
  <c r="U164" i="5"/>
  <c r="Q164" i="5"/>
  <c r="P164" i="5"/>
  <c r="N164" i="5"/>
  <c r="H164" i="5"/>
  <c r="U163" i="5"/>
  <c r="Q163" i="5"/>
  <c r="P163" i="5"/>
  <c r="N163" i="5"/>
  <c r="H163" i="5"/>
  <c r="U162" i="5"/>
  <c r="Q162" i="5"/>
  <c r="P162" i="5"/>
  <c r="N162" i="5"/>
  <c r="H162" i="5"/>
  <c r="U161" i="5"/>
  <c r="Q161" i="5"/>
  <c r="P161" i="5"/>
  <c r="N161" i="5"/>
  <c r="H161" i="5"/>
  <c r="U160" i="5"/>
  <c r="Q160" i="5"/>
  <c r="P160" i="5"/>
  <c r="N160" i="5"/>
  <c r="H160" i="5"/>
  <c r="U159" i="5"/>
  <c r="Q159" i="5"/>
  <c r="P159" i="5"/>
  <c r="N159" i="5"/>
  <c r="H159" i="5"/>
  <c r="U158" i="5"/>
  <c r="Q158" i="5"/>
  <c r="P158" i="5"/>
  <c r="N158" i="5"/>
  <c r="H158" i="5"/>
  <c r="U157" i="5"/>
  <c r="Q157" i="5"/>
  <c r="P157" i="5"/>
  <c r="N157" i="5"/>
  <c r="H157" i="5"/>
  <c r="U156" i="5"/>
  <c r="Q156" i="5"/>
  <c r="P156" i="5"/>
  <c r="N156" i="5"/>
  <c r="H156" i="5"/>
  <c r="U155" i="5"/>
  <c r="Q155" i="5"/>
  <c r="P155" i="5"/>
  <c r="N155" i="5"/>
  <c r="H155" i="5"/>
  <c r="U154" i="5"/>
  <c r="Q154" i="5"/>
  <c r="P154" i="5"/>
  <c r="N154" i="5"/>
  <c r="H154" i="5"/>
  <c r="U153" i="5"/>
  <c r="Q153" i="5"/>
  <c r="P153" i="5"/>
  <c r="N153" i="5"/>
  <c r="H153" i="5"/>
  <c r="U152" i="5"/>
  <c r="Q152" i="5"/>
  <c r="P152" i="5"/>
  <c r="N152" i="5"/>
  <c r="H152" i="5"/>
  <c r="U151" i="5"/>
  <c r="Q151" i="5"/>
  <c r="P151" i="5"/>
  <c r="N151" i="5"/>
  <c r="H151" i="5"/>
  <c r="U150" i="5"/>
  <c r="Q150" i="5"/>
  <c r="P150" i="5"/>
  <c r="N150" i="5"/>
  <c r="H150" i="5"/>
  <c r="U149" i="5"/>
  <c r="Q149" i="5"/>
  <c r="P149" i="5"/>
  <c r="N149" i="5"/>
  <c r="H149" i="5"/>
  <c r="U148" i="5"/>
  <c r="Q148" i="5"/>
  <c r="P148" i="5"/>
  <c r="N148" i="5"/>
  <c r="H148" i="5"/>
  <c r="U147" i="5"/>
  <c r="Q147" i="5"/>
  <c r="P147" i="5"/>
  <c r="N147" i="5"/>
  <c r="H147" i="5"/>
  <c r="U146" i="5"/>
  <c r="Q146" i="5"/>
  <c r="P146" i="5"/>
  <c r="N146" i="5"/>
  <c r="H146" i="5"/>
  <c r="U145" i="5"/>
  <c r="Q145" i="5"/>
  <c r="P145" i="5"/>
  <c r="N145" i="5"/>
  <c r="H145" i="5"/>
  <c r="U144" i="5"/>
  <c r="Q144" i="5"/>
  <c r="P144" i="5"/>
  <c r="N144" i="5"/>
  <c r="H144" i="5"/>
  <c r="U143" i="5"/>
  <c r="Q143" i="5"/>
  <c r="P143" i="5"/>
  <c r="N143" i="5"/>
  <c r="H143" i="5"/>
  <c r="U142" i="5"/>
  <c r="Q142" i="5"/>
  <c r="P142" i="5"/>
  <c r="N142" i="5"/>
  <c r="H142" i="5"/>
  <c r="U141" i="5"/>
  <c r="Q141" i="5"/>
  <c r="P141" i="5"/>
  <c r="N141" i="5"/>
  <c r="H141" i="5"/>
  <c r="U140" i="5"/>
  <c r="Q140" i="5"/>
  <c r="P140" i="5"/>
  <c r="N140" i="5"/>
  <c r="H140" i="5"/>
  <c r="U139" i="5"/>
  <c r="Q139" i="5"/>
  <c r="P139" i="5"/>
  <c r="N139" i="5"/>
  <c r="H139" i="5"/>
  <c r="U138" i="5"/>
  <c r="Q138" i="5"/>
  <c r="P138" i="5"/>
  <c r="N138" i="5"/>
  <c r="H138" i="5"/>
  <c r="U137" i="5"/>
  <c r="Q137" i="5"/>
  <c r="P137" i="5"/>
  <c r="N137" i="5"/>
  <c r="H137" i="5"/>
  <c r="U136" i="5"/>
  <c r="Q136" i="5"/>
  <c r="P136" i="5"/>
  <c r="N136" i="5"/>
  <c r="H136" i="5"/>
  <c r="U135" i="5"/>
  <c r="Q135" i="5"/>
  <c r="P135" i="5"/>
  <c r="N135" i="5"/>
  <c r="H135" i="5"/>
  <c r="U134" i="5"/>
  <c r="Q134" i="5"/>
  <c r="P134" i="5"/>
  <c r="N134" i="5"/>
  <c r="H134" i="5"/>
  <c r="U133" i="5"/>
  <c r="Q133" i="5"/>
  <c r="P133" i="5"/>
  <c r="N133" i="5"/>
  <c r="H133" i="5"/>
  <c r="U132" i="5"/>
  <c r="Q132" i="5"/>
  <c r="P132" i="5"/>
  <c r="N132" i="5"/>
  <c r="H132" i="5"/>
  <c r="U131" i="5"/>
  <c r="Q131" i="5"/>
  <c r="P131" i="5"/>
  <c r="N131" i="5"/>
  <c r="H131" i="5"/>
  <c r="U130" i="5"/>
  <c r="Q130" i="5"/>
  <c r="U129" i="5"/>
  <c r="Q129" i="5"/>
  <c r="U128" i="5"/>
  <c r="Q128" i="5"/>
  <c r="U127" i="5"/>
  <c r="Q127" i="5"/>
  <c r="P127" i="5"/>
  <c r="N127" i="5"/>
  <c r="H127" i="5"/>
  <c r="U126" i="5"/>
  <c r="Q126" i="5"/>
  <c r="P126" i="5"/>
  <c r="N126" i="5"/>
  <c r="U125" i="5"/>
  <c r="Q125" i="5"/>
  <c r="P125" i="5"/>
  <c r="N125" i="5"/>
  <c r="H125" i="5"/>
  <c r="U124" i="5"/>
  <c r="Q124" i="5"/>
  <c r="P124" i="5"/>
  <c r="N124" i="5"/>
  <c r="H124" i="5"/>
  <c r="U123" i="5"/>
  <c r="Q123" i="5"/>
  <c r="P123" i="5"/>
  <c r="N123" i="5"/>
  <c r="H123" i="5"/>
  <c r="U122" i="5"/>
  <c r="Q122" i="5"/>
  <c r="P122" i="5"/>
  <c r="N122" i="5"/>
  <c r="H122" i="5"/>
  <c r="U121" i="5"/>
  <c r="Q121" i="5"/>
  <c r="P121" i="5"/>
  <c r="N121" i="5"/>
  <c r="H121" i="5"/>
  <c r="U120" i="5"/>
  <c r="Q120" i="5"/>
  <c r="H120" i="5"/>
  <c r="U119" i="5"/>
  <c r="Q119" i="5"/>
  <c r="H119" i="5"/>
  <c r="U118" i="5"/>
  <c r="Q118" i="5"/>
  <c r="H118" i="5"/>
  <c r="U117" i="5"/>
  <c r="Q117" i="5"/>
  <c r="H117" i="5"/>
  <c r="U116" i="5"/>
  <c r="Q116" i="5"/>
  <c r="H116" i="5"/>
  <c r="U115" i="5"/>
  <c r="Q115" i="5"/>
  <c r="H115" i="5"/>
  <c r="U114" i="5"/>
  <c r="Q114" i="5"/>
  <c r="H114" i="5"/>
  <c r="U113" i="5"/>
  <c r="Q113" i="5"/>
  <c r="H113" i="5"/>
  <c r="U112" i="5"/>
  <c r="Q112" i="5"/>
  <c r="H112" i="5"/>
  <c r="U111" i="5"/>
  <c r="Q111" i="5"/>
  <c r="H111" i="5"/>
  <c r="U110" i="5"/>
  <c r="Q110" i="5"/>
  <c r="H110" i="5"/>
  <c r="U109" i="5"/>
  <c r="Q109" i="5"/>
  <c r="H109" i="5"/>
  <c r="U108" i="5"/>
  <c r="Q108" i="5"/>
  <c r="H108" i="5"/>
  <c r="U107" i="5"/>
  <c r="Q107" i="5"/>
  <c r="P107" i="5"/>
  <c r="N107" i="5"/>
  <c r="U106" i="5"/>
  <c r="Q106" i="5"/>
  <c r="U105" i="5"/>
  <c r="Q105" i="5"/>
  <c r="P105" i="5"/>
  <c r="N105" i="5"/>
  <c r="H105" i="5"/>
  <c r="U104" i="5"/>
  <c r="Q104" i="5"/>
  <c r="H104" i="5"/>
  <c r="U103" i="5"/>
  <c r="Q103" i="5"/>
  <c r="H103" i="5"/>
  <c r="U102" i="5"/>
  <c r="Q102" i="5"/>
  <c r="H102" i="5"/>
  <c r="U101" i="5"/>
  <c r="Q101" i="5"/>
  <c r="P101" i="5"/>
  <c r="N101" i="5"/>
  <c r="H101" i="5"/>
  <c r="U100" i="5"/>
  <c r="Q100" i="5"/>
  <c r="P100" i="5"/>
  <c r="N100" i="5"/>
  <c r="H100" i="5"/>
  <c r="U99" i="5"/>
  <c r="Q99" i="5"/>
  <c r="P99" i="5"/>
  <c r="N99" i="5"/>
  <c r="H99" i="5"/>
  <c r="U98" i="5"/>
  <c r="Q98" i="5"/>
  <c r="Q73" i="5"/>
  <c r="H98" i="5"/>
  <c r="U97" i="5"/>
  <c r="Q97" i="5"/>
  <c r="P97" i="5"/>
  <c r="N97" i="5"/>
  <c r="H97" i="5"/>
  <c r="U96" i="5"/>
  <c r="Q96" i="5"/>
  <c r="P96" i="5"/>
  <c r="N96" i="5"/>
  <c r="H96" i="5"/>
  <c r="U95" i="5"/>
  <c r="Q95" i="5"/>
  <c r="H95" i="5"/>
  <c r="U94" i="5"/>
  <c r="Q94" i="5"/>
  <c r="H94" i="5"/>
  <c r="U93" i="5"/>
  <c r="Q93" i="5"/>
  <c r="H93" i="5"/>
  <c r="U92" i="5"/>
  <c r="Q92" i="5"/>
  <c r="H92" i="5"/>
  <c r="U91" i="5"/>
  <c r="Q91" i="5"/>
  <c r="H91" i="5"/>
  <c r="U90" i="5"/>
  <c r="Q90" i="5"/>
  <c r="Q75" i="5"/>
  <c r="H90" i="5"/>
  <c r="U89" i="5"/>
  <c r="Q89" i="5"/>
  <c r="H89" i="5"/>
  <c r="U88" i="5"/>
  <c r="Q88" i="5"/>
  <c r="H88" i="5"/>
  <c r="U87" i="5"/>
  <c r="Q87" i="5"/>
  <c r="H87" i="5"/>
  <c r="U86" i="5"/>
  <c r="Q86" i="5"/>
  <c r="H86" i="5"/>
  <c r="U85" i="5"/>
  <c r="Q85" i="5"/>
  <c r="Q84" i="5"/>
  <c r="H85" i="5"/>
  <c r="U84" i="5"/>
  <c r="H84" i="5"/>
  <c r="U83" i="5"/>
  <c r="Q83" i="5"/>
  <c r="H83" i="5"/>
  <c r="U82" i="5"/>
  <c r="Q82" i="5"/>
  <c r="H82" i="5"/>
  <c r="U81" i="5"/>
  <c r="Q81" i="5"/>
  <c r="H81" i="5"/>
  <c r="U80" i="5"/>
  <c r="Q80" i="5"/>
  <c r="H80" i="5"/>
  <c r="U79" i="5"/>
  <c r="Q79" i="5"/>
  <c r="P79" i="5"/>
  <c r="N79" i="5"/>
  <c r="H79" i="5"/>
  <c r="U78" i="5"/>
  <c r="Q78" i="5"/>
  <c r="P78" i="5"/>
  <c r="N78" i="5"/>
  <c r="H78" i="5"/>
  <c r="U77" i="5"/>
  <c r="Q77" i="5"/>
  <c r="P77" i="5"/>
  <c r="N77" i="5"/>
  <c r="H77" i="5"/>
  <c r="U76" i="5"/>
  <c r="Q76" i="5"/>
  <c r="H76" i="5"/>
  <c r="U75" i="5"/>
  <c r="H75" i="5"/>
  <c r="U74" i="5"/>
  <c r="Q74" i="5"/>
  <c r="P74" i="5"/>
  <c r="N74" i="5"/>
  <c r="H74" i="5"/>
  <c r="U73" i="5"/>
  <c r="H73" i="5"/>
  <c r="U72" i="5"/>
  <c r="Q72" i="5"/>
  <c r="P72" i="5"/>
  <c r="N72" i="5"/>
  <c r="H72" i="5"/>
  <c r="U71" i="5"/>
  <c r="Q71" i="5"/>
  <c r="P71" i="5"/>
  <c r="N71" i="5"/>
  <c r="H71" i="5"/>
  <c r="U70" i="5"/>
  <c r="Q70" i="5"/>
  <c r="P70" i="5"/>
  <c r="N70" i="5"/>
  <c r="H70" i="5"/>
  <c r="U69" i="5"/>
  <c r="Q69" i="5"/>
  <c r="P69" i="5"/>
  <c r="N69" i="5"/>
  <c r="H69" i="5"/>
  <c r="U68" i="5"/>
  <c r="Q68" i="5"/>
  <c r="P68" i="5"/>
  <c r="N68" i="5"/>
  <c r="H68" i="5"/>
  <c r="U67" i="5"/>
  <c r="Q67" i="5"/>
  <c r="P67" i="5"/>
  <c r="N67" i="5"/>
  <c r="H67" i="5"/>
  <c r="U66" i="5"/>
  <c r="Q66" i="5"/>
  <c r="P66" i="5"/>
  <c r="N66" i="5"/>
  <c r="H66" i="5"/>
  <c r="U65" i="5"/>
  <c r="Q65" i="5"/>
  <c r="P65" i="5"/>
  <c r="N65" i="5"/>
  <c r="H65" i="5"/>
  <c r="U64" i="5"/>
  <c r="Q64" i="5"/>
  <c r="P64" i="5"/>
  <c r="N64" i="5"/>
  <c r="H64" i="5"/>
  <c r="U63" i="5"/>
  <c r="Q63" i="5"/>
  <c r="P63" i="5"/>
  <c r="N63" i="5"/>
  <c r="H63" i="5"/>
  <c r="U62" i="5"/>
  <c r="Q62" i="5"/>
  <c r="Q50" i="5"/>
  <c r="H62" i="5"/>
  <c r="U61" i="5"/>
  <c r="Q61" i="5"/>
  <c r="Q60" i="5"/>
  <c r="H61" i="5"/>
  <c r="U60" i="5"/>
  <c r="Q48" i="5"/>
  <c r="H60" i="5"/>
  <c r="U59" i="5"/>
  <c r="Q59" i="5"/>
  <c r="Q58" i="5"/>
  <c r="H59" i="5"/>
  <c r="U58" i="5"/>
  <c r="H58" i="5"/>
  <c r="U57" i="5"/>
  <c r="Q57" i="5"/>
  <c r="H57" i="5"/>
  <c r="U56" i="5"/>
  <c r="Q56" i="5"/>
  <c r="Q45" i="5"/>
  <c r="Q55" i="5"/>
  <c r="H56" i="5"/>
  <c r="U55" i="5"/>
  <c r="H55" i="5"/>
  <c r="U54" i="5"/>
  <c r="Q54" i="5"/>
  <c r="H54" i="5"/>
  <c r="U53" i="5"/>
  <c r="Q53" i="5"/>
  <c r="H53" i="5"/>
  <c r="U52" i="5"/>
  <c r="Q52" i="5"/>
  <c r="P52" i="5"/>
  <c r="N52" i="5"/>
  <c r="H52" i="5"/>
  <c r="U51" i="5"/>
  <c r="Q51" i="5"/>
  <c r="H51" i="5"/>
  <c r="U50" i="5"/>
  <c r="H50" i="5"/>
  <c r="U49" i="5"/>
  <c r="Q49" i="5"/>
  <c r="H49" i="5"/>
  <c r="U48" i="5"/>
  <c r="P48" i="5"/>
  <c r="N48" i="5"/>
  <c r="H48" i="5"/>
  <c r="U47" i="5"/>
  <c r="Q47" i="5"/>
  <c r="P47" i="5"/>
  <c r="N47" i="5"/>
  <c r="H47" i="5"/>
  <c r="U46" i="5"/>
  <c r="Q46" i="5"/>
  <c r="H46" i="5"/>
  <c r="U45" i="5"/>
  <c r="P45" i="5"/>
  <c r="N45" i="5"/>
  <c r="H45" i="5"/>
  <c r="U44" i="5"/>
  <c r="Q44" i="5"/>
  <c r="P44" i="5"/>
  <c r="N44" i="5"/>
  <c r="H44" i="5"/>
  <c r="U43" i="5"/>
  <c r="Q43" i="5"/>
  <c r="P43" i="5"/>
  <c r="N43" i="5"/>
  <c r="H43" i="5"/>
  <c r="U42" i="5"/>
  <c r="Q42" i="5"/>
  <c r="P42" i="5"/>
  <c r="N42" i="5"/>
  <c r="H42" i="5"/>
  <c r="U41" i="5"/>
  <c r="P41" i="5"/>
  <c r="N41" i="5"/>
  <c r="U40" i="5"/>
  <c r="P40" i="5"/>
  <c r="N40" i="5"/>
  <c r="U39" i="5"/>
  <c r="Q39" i="5"/>
  <c r="P39" i="5"/>
  <c r="N39" i="5"/>
  <c r="H39" i="5"/>
  <c r="U38" i="5"/>
  <c r="P38" i="5"/>
  <c r="U37" i="5"/>
  <c r="Q37" i="5"/>
  <c r="P37" i="5"/>
  <c r="N37" i="5"/>
  <c r="H37" i="5"/>
  <c r="U36" i="5"/>
  <c r="N10" i="5"/>
  <c r="P10" i="5"/>
  <c r="N11" i="5"/>
  <c r="P11" i="5"/>
  <c r="N12" i="5"/>
  <c r="P12" i="5"/>
  <c r="N13" i="5"/>
  <c r="P13" i="5"/>
  <c r="N14" i="5"/>
  <c r="P14" i="5"/>
  <c r="H15" i="5"/>
  <c r="N15" i="5"/>
  <c r="P15" i="5"/>
  <c r="Q15" i="5"/>
  <c r="N16" i="5"/>
  <c r="P16" i="5"/>
  <c r="H17" i="5"/>
  <c r="N17" i="5"/>
  <c r="P17" i="5"/>
  <c r="Q17" i="5"/>
  <c r="N18" i="5"/>
  <c r="P18" i="5"/>
  <c r="H20" i="5"/>
  <c r="N20" i="5"/>
  <c r="P20" i="5"/>
  <c r="Q20" i="5"/>
  <c r="N21" i="5"/>
  <c r="P21" i="5"/>
  <c r="N22" i="5"/>
  <c r="P22" i="5"/>
  <c r="N23" i="5"/>
  <c r="P23" i="5"/>
  <c r="N24" i="5"/>
  <c r="P24" i="5"/>
  <c r="H26" i="5"/>
  <c r="N26" i="5"/>
  <c r="P26" i="5"/>
  <c r="Q26" i="5"/>
  <c r="N27" i="5"/>
  <c r="P27" i="5"/>
  <c r="N28" i="5"/>
  <c r="P28" i="5"/>
  <c r="N29" i="5"/>
  <c r="P29" i="5"/>
  <c r="N31" i="5"/>
  <c r="P31" i="5"/>
  <c r="N32" i="5"/>
  <c r="P32" i="5"/>
  <c r="N33" i="5"/>
  <c r="P33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  <c r="U14" i="5"/>
  <c r="U13" i="5"/>
  <c r="U12" i="5"/>
  <c r="U11" i="5"/>
  <c r="U10" i="5"/>
  <c r="B9" i="5"/>
  <c r="Z3" i="5"/>
  <c r="C11" i="1"/>
  <c r="C12" i="1"/>
  <c r="D7" i="2"/>
  <c r="C23" i="1"/>
  <c r="C27" i="1"/>
  <c r="C31" i="1"/>
  <c r="C38" i="1"/>
  <c r="C40" i="1"/>
  <c r="C41" i="1"/>
  <c r="D6" i="2"/>
  <c r="C49" i="1"/>
  <c r="C50" i="1"/>
  <c r="D66" i="2"/>
  <c r="C54" i="1"/>
  <c r="C55" i="1"/>
  <c r="C57" i="1"/>
  <c r="C58" i="1"/>
  <c r="C59" i="1"/>
  <c r="C60" i="1"/>
  <c r="C61" i="1"/>
  <c r="C62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10" i="1"/>
  <c r="D65" i="2"/>
  <c r="Z13" i="1"/>
  <c r="Z16" i="1"/>
  <c r="Z25" i="1"/>
  <c r="Z28" i="1"/>
  <c r="Z33" i="1"/>
  <c r="Z45" i="1"/>
  <c r="Z46" i="1"/>
  <c r="Z51" i="1"/>
  <c r="Z53" i="1"/>
  <c r="B74" i="2"/>
  <c r="B73" i="2"/>
  <c r="B75" i="2"/>
  <c r="T506" i="1"/>
  <c r="U506" i="1"/>
  <c r="V506" i="1"/>
  <c r="W506" i="1"/>
  <c r="X506" i="1"/>
  <c r="Y506" i="1"/>
  <c r="Z506" i="1"/>
  <c r="T507" i="1"/>
  <c r="U507" i="1"/>
  <c r="V507" i="1"/>
  <c r="W507" i="1"/>
  <c r="X507" i="1"/>
  <c r="Y507" i="1"/>
  <c r="Z507" i="1"/>
  <c r="T508" i="1"/>
  <c r="U508" i="1"/>
  <c r="V508" i="1"/>
  <c r="W508" i="1"/>
  <c r="X508" i="1"/>
  <c r="Y508" i="1"/>
  <c r="Z508" i="1"/>
  <c r="T509" i="1"/>
  <c r="U509" i="1"/>
  <c r="V509" i="1"/>
  <c r="W509" i="1"/>
  <c r="X509" i="1"/>
  <c r="Y509" i="1"/>
  <c r="Z509" i="1"/>
  <c r="T510" i="1"/>
  <c r="U510" i="1"/>
  <c r="V510" i="1"/>
  <c r="W510" i="1"/>
  <c r="X510" i="1"/>
  <c r="Y510" i="1"/>
  <c r="Z510" i="1"/>
  <c r="T511" i="1"/>
  <c r="U511" i="1"/>
  <c r="V511" i="1"/>
  <c r="W511" i="1"/>
  <c r="X511" i="1"/>
  <c r="Y511" i="1"/>
  <c r="Z511" i="1"/>
  <c r="T512" i="1"/>
  <c r="U512" i="1"/>
  <c r="V512" i="1"/>
  <c r="W512" i="1"/>
  <c r="X512" i="1"/>
  <c r="Y512" i="1"/>
  <c r="Z512" i="1"/>
  <c r="T513" i="1"/>
  <c r="U513" i="1"/>
  <c r="V513" i="1"/>
  <c r="W513" i="1"/>
  <c r="X513" i="1"/>
  <c r="Y513" i="1"/>
  <c r="Z513" i="1"/>
  <c r="T514" i="1"/>
  <c r="U514" i="1"/>
  <c r="V514" i="1"/>
  <c r="W514" i="1"/>
  <c r="X514" i="1"/>
  <c r="Y514" i="1"/>
  <c r="Z514" i="1"/>
  <c r="T515" i="1"/>
  <c r="U515" i="1"/>
  <c r="V515" i="1"/>
  <c r="W515" i="1"/>
  <c r="X515" i="1"/>
  <c r="Y515" i="1"/>
  <c r="Z515" i="1"/>
  <c r="T516" i="1"/>
  <c r="U516" i="1"/>
  <c r="V516" i="1"/>
  <c r="W516" i="1"/>
  <c r="X516" i="1"/>
  <c r="Y516" i="1"/>
  <c r="Z516" i="1"/>
  <c r="T517" i="1"/>
  <c r="U517" i="1"/>
  <c r="V517" i="1"/>
  <c r="W517" i="1"/>
  <c r="X517" i="1"/>
  <c r="Y517" i="1"/>
  <c r="Z517" i="1"/>
  <c r="T518" i="1"/>
  <c r="U518" i="1"/>
  <c r="V518" i="1"/>
  <c r="W518" i="1"/>
  <c r="X518" i="1"/>
  <c r="Y518" i="1"/>
  <c r="Z518" i="1"/>
  <c r="T519" i="1"/>
  <c r="U519" i="1"/>
  <c r="V519" i="1"/>
  <c r="W519" i="1"/>
  <c r="X519" i="1"/>
  <c r="Y519" i="1"/>
  <c r="Z519" i="1"/>
  <c r="T520" i="1"/>
  <c r="U520" i="1"/>
  <c r="V520" i="1"/>
  <c r="W520" i="1"/>
  <c r="X520" i="1"/>
  <c r="Y520" i="1"/>
  <c r="Z520" i="1"/>
  <c r="T521" i="1"/>
  <c r="U521" i="1"/>
  <c r="V521" i="1"/>
  <c r="W521" i="1"/>
  <c r="X521" i="1"/>
  <c r="Y521" i="1"/>
  <c r="Z521" i="1"/>
  <c r="T522" i="1"/>
  <c r="U522" i="1"/>
  <c r="V522" i="1"/>
  <c r="W522" i="1"/>
  <c r="X522" i="1"/>
  <c r="Y522" i="1"/>
  <c r="Z522" i="1"/>
  <c r="T468" i="1"/>
  <c r="U468" i="1"/>
  <c r="V468" i="1"/>
  <c r="W468" i="1"/>
  <c r="X468" i="1"/>
  <c r="Y468" i="1"/>
  <c r="Z468" i="1"/>
  <c r="T469" i="1"/>
  <c r="U469" i="1"/>
  <c r="V469" i="1"/>
  <c r="W469" i="1"/>
  <c r="X469" i="1"/>
  <c r="Y469" i="1"/>
  <c r="Z469" i="1"/>
  <c r="T470" i="1"/>
  <c r="U470" i="1"/>
  <c r="V470" i="1"/>
  <c r="W470" i="1"/>
  <c r="X470" i="1"/>
  <c r="Y470" i="1"/>
  <c r="Z470" i="1"/>
  <c r="T471" i="1"/>
  <c r="U471" i="1"/>
  <c r="V471" i="1"/>
  <c r="W471" i="1"/>
  <c r="X471" i="1"/>
  <c r="Y471" i="1"/>
  <c r="Z471" i="1"/>
  <c r="T472" i="1"/>
  <c r="U472" i="1"/>
  <c r="V472" i="1"/>
  <c r="W472" i="1"/>
  <c r="X472" i="1"/>
  <c r="Y472" i="1"/>
  <c r="Z472" i="1"/>
  <c r="T473" i="1"/>
  <c r="U473" i="1"/>
  <c r="V473" i="1"/>
  <c r="W473" i="1"/>
  <c r="X473" i="1"/>
  <c r="Y473" i="1"/>
  <c r="Z473" i="1"/>
  <c r="T474" i="1"/>
  <c r="U474" i="1"/>
  <c r="V474" i="1"/>
  <c r="W474" i="1"/>
  <c r="X474" i="1"/>
  <c r="Y474" i="1"/>
  <c r="Z474" i="1"/>
  <c r="T475" i="1"/>
  <c r="U475" i="1"/>
  <c r="V475" i="1"/>
  <c r="W475" i="1"/>
  <c r="X475" i="1"/>
  <c r="Y475" i="1"/>
  <c r="Z475" i="1"/>
  <c r="T476" i="1"/>
  <c r="U476" i="1"/>
  <c r="V476" i="1"/>
  <c r="W476" i="1"/>
  <c r="X476" i="1"/>
  <c r="Y476" i="1"/>
  <c r="Z476" i="1"/>
  <c r="T477" i="1"/>
  <c r="U477" i="1"/>
  <c r="V477" i="1"/>
  <c r="W477" i="1"/>
  <c r="X477" i="1"/>
  <c r="Y477" i="1"/>
  <c r="Z477" i="1"/>
  <c r="T478" i="1"/>
  <c r="U478" i="1"/>
  <c r="V478" i="1"/>
  <c r="W478" i="1"/>
  <c r="X478" i="1"/>
  <c r="Y478" i="1"/>
  <c r="Z478" i="1"/>
  <c r="T479" i="1"/>
  <c r="U479" i="1"/>
  <c r="V479" i="1"/>
  <c r="W479" i="1"/>
  <c r="X479" i="1"/>
  <c r="Y479" i="1"/>
  <c r="Z479" i="1"/>
  <c r="T480" i="1"/>
  <c r="U480" i="1"/>
  <c r="V480" i="1"/>
  <c r="W480" i="1"/>
  <c r="X480" i="1"/>
  <c r="Y480" i="1"/>
  <c r="Z480" i="1"/>
  <c r="T481" i="1"/>
  <c r="U481" i="1"/>
  <c r="V481" i="1"/>
  <c r="W481" i="1"/>
  <c r="X481" i="1"/>
  <c r="Y481" i="1"/>
  <c r="Z481" i="1"/>
  <c r="T482" i="1"/>
  <c r="U482" i="1"/>
  <c r="V482" i="1"/>
  <c r="W482" i="1"/>
  <c r="X482" i="1"/>
  <c r="Y482" i="1"/>
  <c r="Z482" i="1"/>
  <c r="T483" i="1"/>
  <c r="U483" i="1"/>
  <c r="V483" i="1"/>
  <c r="W483" i="1"/>
  <c r="X483" i="1"/>
  <c r="Y483" i="1"/>
  <c r="Z483" i="1"/>
  <c r="T484" i="1"/>
  <c r="U484" i="1"/>
  <c r="V484" i="1"/>
  <c r="W484" i="1"/>
  <c r="X484" i="1"/>
  <c r="Y484" i="1"/>
  <c r="Z484" i="1"/>
  <c r="T485" i="1"/>
  <c r="U485" i="1"/>
  <c r="V485" i="1"/>
  <c r="W485" i="1"/>
  <c r="X485" i="1"/>
  <c r="Y485" i="1"/>
  <c r="Z485" i="1"/>
  <c r="T486" i="1"/>
  <c r="U486" i="1"/>
  <c r="V486" i="1"/>
  <c r="W486" i="1"/>
  <c r="X486" i="1"/>
  <c r="Y486" i="1"/>
  <c r="Z486" i="1"/>
  <c r="T487" i="1"/>
  <c r="U487" i="1"/>
  <c r="V487" i="1"/>
  <c r="W487" i="1"/>
  <c r="X487" i="1"/>
  <c r="Y487" i="1"/>
  <c r="Z487" i="1"/>
  <c r="T488" i="1"/>
  <c r="U488" i="1"/>
  <c r="V488" i="1"/>
  <c r="W488" i="1"/>
  <c r="X488" i="1"/>
  <c r="Y488" i="1"/>
  <c r="Z488" i="1"/>
  <c r="T489" i="1"/>
  <c r="U489" i="1"/>
  <c r="V489" i="1"/>
  <c r="W489" i="1"/>
  <c r="X489" i="1"/>
  <c r="Y489" i="1"/>
  <c r="Z489" i="1"/>
  <c r="T490" i="1"/>
  <c r="U490" i="1"/>
  <c r="V490" i="1"/>
  <c r="W490" i="1"/>
  <c r="X490" i="1"/>
  <c r="Y490" i="1"/>
  <c r="Z490" i="1"/>
  <c r="T491" i="1"/>
  <c r="U491" i="1"/>
  <c r="V491" i="1"/>
  <c r="W491" i="1"/>
  <c r="X491" i="1"/>
  <c r="Y491" i="1"/>
  <c r="Z491" i="1"/>
  <c r="T492" i="1"/>
  <c r="U492" i="1"/>
  <c r="V492" i="1"/>
  <c r="W492" i="1"/>
  <c r="X492" i="1"/>
  <c r="Y492" i="1"/>
  <c r="Z492" i="1"/>
  <c r="T493" i="1"/>
  <c r="U493" i="1"/>
  <c r="V493" i="1"/>
  <c r="W493" i="1"/>
  <c r="X493" i="1"/>
  <c r="Y493" i="1"/>
  <c r="Z493" i="1"/>
  <c r="T494" i="1"/>
  <c r="U494" i="1"/>
  <c r="V494" i="1"/>
  <c r="W494" i="1"/>
  <c r="X494" i="1"/>
  <c r="Y494" i="1"/>
  <c r="Z494" i="1"/>
  <c r="T495" i="1"/>
  <c r="U495" i="1"/>
  <c r="V495" i="1"/>
  <c r="W495" i="1"/>
  <c r="X495" i="1"/>
  <c r="Y495" i="1"/>
  <c r="Z495" i="1"/>
  <c r="T496" i="1"/>
  <c r="U496" i="1"/>
  <c r="V496" i="1"/>
  <c r="W496" i="1"/>
  <c r="X496" i="1"/>
  <c r="Y496" i="1"/>
  <c r="Z496" i="1"/>
  <c r="T497" i="1"/>
  <c r="U497" i="1"/>
  <c r="V497" i="1"/>
  <c r="W497" i="1"/>
  <c r="X497" i="1"/>
  <c r="Y497" i="1"/>
  <c r="Z497" i="1"/>
  <c r="T498" i="1"/>
  <c r="U498" i="1"/>
  <c r="V498" i="1"/>
  <c r="W498" i="1"/>
  <c r="X498" i="1"/>
  <c r="Y498" i="1"/>
  <c r="Z498" i="1"/>
  <c r="T499" i="1"/>
  <c r="U499" i="1"/>
  <c r="V499" i="1"/>
  <c r="W499" i="1"/>
  <c r="X499" i="1"/>
  <c r="Y499" i="1"/>
  <c r="Z499" i="1"/>
  <c r="T500" i="1"/>
  <c r="U500" i="1"/>
  <c r="V500" i="1"/>
  <c r="W500" i="1"/>
  <c r="X500" i="1"/>
  <c r="Y500" i="1"/>
  <c r="Z500" i="1"/>
  <c r="T501" i="1"/>
  <c r="U501" i="1"/>
  <c r="V501" i="1"/>
  <c r="W501" i="1"/>
  <c r="X501" i="1"/>
  <c r="Y501" i="1"/>
  <c r="Z501" i="1"/>
  <c r="T502" i="1"/>
  <c r="U502" i="1"/>
  <c r="V502" i="1"/>
  <c r="W502" i="1"/>
  <c r="X502" i="1"/>
  <c r="Y502" i="1"/>
  <c r="Z502" i="1"/>
  <c r="T503" i="1"/>
  <c r="U503" i="1"/>
  <c r="V503" i="1"/>
  <c r="W503" i="1"/>
  <c r="X503" i="1"/>
  <c r="Y503" i="1"/>
  <c r="Z503" i="1"/>
  <c r="T504" i="1"/>
  <c r="U504" i="1"/>
  <c r="V504" i="1"/>
  <c r="W504" i="1"/>
  <c r="X504" i="1"/>
  <c r="Y504" i="1"/>
  <c r="Z504" i="1"/>
  <c r="T505" i="1"/>
  <c r="U505" i="1"/>
  <c r="V505" i="1"/>
  <c r="W505" i="1"/>
  <c r="X505" i="1"/>
  <c r="Y505" i="1"/>
  <c r="Z505" i="1"/>
  <c r="T439" i="1"/>
  <c r="U439" i="1"/>
  <c r="V439" i="1"/>
  <c r="W439" i="1"/>
  <c r="X439" i="1"/>
  <c r="Y439" i="1"/>
  <c r="Z439" i="1"/>
  <c r="T440" i="1"/>
  <c r="U440" i="1"/>
  <c r="V440" i="1"/>
  <c r="W440" i="1"/>
  <c r="X440" i="1"/>
  <c r="Y440" i="1"/>
  <c r="Z440" i="1"/>
  <c r="T441" i="1"/>
  <c r="U441" i="1"/>
  <c r="V441" i="1"/>
  <c r="W441" i="1"/>
  <c r="X441" i="1"/>
  <c r="Y441" i="1"/>
  <c r="Z441" i="1"/>
  <c r="T442" i="1"/>
  <c r="U442" i="1"/>
  <c r="V442" i="1"/>
  <c r="W442" i="1"/>
  <c r="X442" i="1"/>
  <c r="Y442" i="1"/>
  <c r="Z442" i="1"/>
  <c r="T443" i="1"/>
  <c r="U443" i="1"/>
  <c r="V443" i="1"/>
  <c r="W443" i="1"/>
  <c r="X443" i="1"/>
  <c r="Y443" i="1"/>
  <c r="Z443" i="1"/>
  <c r="T444" i="1"/>
  <c r="U444" i="1"/>
  <c r="V444" i="1"/>
  <c r="W444" i="1"/>
  <c r="X444" i="1"/>
  <c r="Y444" i="1"/>
  <c r="Z444" i="1"/>
  <c r="T445" i="1"/>
  <c r="U445" i="1"/>
  <c r="V445" i="1"/>
  <c r="W445" i="1"/>
  <c r="X445" i="1"/>
  <c r="Y445" i="1"/>
  <c r="Z445" i="1"/>
  <c r="T446" i="1"/>
  <c r="U446" i="1"/>
  <c r="V446" i="1"/>
  <c r="W446" i="1"/>
  <c r="X446" i="1"/>
  <c r="Y446" i="1"/>
  <c r="Z446" i="1"/>
  <c r="T447" i="1"/>
  <c r="U447" i="1"/>
  <c r="V447" i="1"/>
  <c r="W447" i="1"/>
  <c r="X447" i="1"/>
  <c r="Y447" i="1"/>
  <c r="Z447" i="1"/>
  <c r="T448" i="1"/>
  <c r="U448" i="1"/>
  <c r="V448" i="1"/>
  <c r="W448" i="1"/>
  <c r="X448" i="1"/>
  <c r="Y448" i="1"/>
  <c r="Z448" i="1"/>
  <c r="T449" i="1"/>
  <c r="U449" i="1"/>
  <c r="V449" i="1"/>
  <c r="W449" i="1"/>
  <c r="X449" i="1"/>
  <c r="Y449" i="1"/>
  <c r="Z449" i="1"/>
  <c r="T450" i="1"/>
  <c r="U450" i="1"/>
  <c r="V450" i="1"/>
  <c r="W450" i="1"/>
  <c r="X450" i="1"/>
  <c r="Y450" i="1"/>
  <c r="Z450" i="1"/>
  <c r="T451" i="1"/>
  <c r="U451" i="1"/>
  <c r="V451" i="1"/>
  <c r="W451" i="1"/>
  <c r="X451" i="1"/>
  <c r="Y451" i="1"/>
  <c r="Z451" i="1"/>
  <c r="T452" i="1"/>
  <c r="U452" i="1"/>
  <c r="V452" i="1"/>
  <c r="W452" i="1"/>
  <c r="X452" i="1"/>
  <c r="Y452" i="1"/>
  <c r="Z452" i="1"/>
  <c r="T453" i="1"/>
  <c r="U453" i="1"/>
  <c r="V453" i="1"/>
  <c r="W453" i="1"/>
  <c r="X453" i="1"/>
  <c r="Y453" i="1"/>
  <c r="Z453" i="1"/>
  <c r="T454" i="1"/>
  <c r="U454" i="1"/>
  <c r="V454" i="1"/>
  <c r="W454" i="1"/>
  <c r="X454" i="1"/>
  <c r="Y454" i="1"/>
  <c r="Z454" i="1"/>
  <c r="T455" i="1"/>
  <c r="U455" i="1"/>
  <c r="V455" i="1"/>
  <c r="W455" i="1"/>
  <c r="X455" i="1"/>
  <c r="Y455" i="1"/>
  <c r="Z455" i="1"/>
  <c r="T456" i="1"/>
  <c r="U456" i="1"/>
  <c r="V456" i="1"/>
  <c r="W456" i="1"/>
  <c r="X456" i="1"/>
  <c r="Y456" i="1"/>
  <c r="Z456" i="1"/>
  <c r="T457" i="1"/>
  <c r="U457" i="1"/>
  <c r="V457" i="1"/>
  <c r="W457" i="1"/>
  <c r="X457" i="1"/>
  <c r="Y457" i="1"/>
  <c r="Z457" i="1"/>
  <c r="T458" i="1"/>
  <c r="U458" i="1"/>
  <c r="V458" i="1"/>
  <c r="W458" i="1"/>
  <c r="X458" i="1"/>
  <c r="Y458" i="1"/>
  <c r="Z458" i="1"/>
  <c r="T459" i="1"/>
  <c r="U459" i="1"/>
  <c r="V459" i="1"/>
  <c r="W459" i="1"/>
  <c r="X459" i="1"/>
  <c r="Y459" i="1"/>
  <c r="Z459" i="1"/>
  <c r="T460" i="1"/>
  <c r="U460" i="1"/>
  <c r="V460" i="1"/>
  <c r="W460" i="1"/>
  <c r="X460" i="1"/>
  <c r="Y460" i="1"/>
  <c r="Z460" i="1"/>
  <c r="T461" i="1"/>
  <c r="U461" i="1"/>
  <c r="V461" i="1"/>
  <c r="W461" i="1"/>
  <c r="X461" i="1"/>
  <c r="Y461" i="1"/>
  <c r="Z461" i="1"/>
  <c r="T462" i="1"/>
  <c r="U462" i="1"/>
  <c r="V462" i="1"/>
  <c r="W462" i="1"/>
  <c r="X462" i="1"/>
  <c r="Y462" i="1"/>
  <c r="Z462" i="1"/>
  <c r="T463" i="1"/>
  <c r="U463" i="1"/>
  <c r="V463" i="1"/>
  <c r="W463" i="1"/>
  <c r="X463" i="1"/>
  <c r="Y463" i="1"/>
  <c r="Z463" i="1"/>
  <c r="T464" i="1"/>
  <c r="U464" i="1"/>
  <c r="V464" i="1"/>
  <c r="W464" i="1"/>
  <c r="X464" i="1"/>
  <c r="Y464" i="1"/>
  <c r="Z464" i="1"/>
  <c r="T465" i="1"/>
  <c r="U465" i="1"/>
  <c r="V465" i="1"/>
  <c r="W465" i="1"/>
  <c r="X465" i="1"/>
  <c r="Y465" i="1"/>
  <c r="Z465" i="1"/>
  <c r="T466" i="1"/>
  <c r="U466" i="1"/>
  <c r="V466" i="1"/>
  <c r="W466" i="1"/>
  <c r="X466" i="1"/>
  <c r="Y466" i="1"/>
  <c r="Z466" i="1"/>
  <c r="T467" i="1"/>
  <c r="U467" i="1"/>
  <c r="V467" i="1"/>
  <c r="W467" i="1"/>
  <c r="X467" i="1"/>
  <c r="Y467" i="1"/>
  <c r="Z467" i="1"/>
  <c r="T406" i="1"/>
  <c r="U406" i="1"/>
  <c r="V406" i="1"/>
  <c r="W406" i="1"/>
  <c r="X406" i="1"/>
  <c r="Y406" i="1"/>
  <c r="Z406" i="1"/>
  <c r="T407" i="1"/>
  <c r="U407" i="1"/>
  <c r="V407" i="1"/>
  <c r="W407" i="1"/>
  <c r="X407" i="1"/>
  <c r="Y407" i="1"/>
  <c r="Z407" i="1"/>
  <c r="T408" i="1"/>
  <c r="U408" i="1"/>
  <c r="V408" i="1"/>
  <c r="W408" i="1"/>
  <c r="X408" i="1"/>
  <c r="Y408" i="1"/>
  <c r="Z408" i="1"/>
  <c r="T409" i="1"/>
  <c r="U409" i="1"/>
  <c r="V409" i="1"/>
  <c r="W409" i="1"/>
  <c r="X409" i="1"/>
  <c r="Y409" i="1"/>
  <c r="Z409" i="1"/>
  <c r="T410" i="1"/>
  <c r="U410" i="1"/>
  <c r="V410" i="1"/>
  <c r="W410" i="1"/>
  <c r="X410" i="1"/>
  <c r="Y410" i="1"/>
  <c r="Z410" i="1"/>
  <c r="T411" i="1"/>
  <c r="U411" i="1"/>
  <c r="V411" i="1"/>
  <c r="W411" i="1"/>
  <c r="X411" i="1"/>
  <c r="Y411" i="1"/>
  <c r="Z411" i="1"/>
  <c r="T412" i="1"/>
  <c r="U412" i="1"/>
  <c r="V412" i="1"/>
  <c r="W412" i="1"/>
  <c r="X412" i="1"/>
  <c r="Y412" i="1"/>
  <c r="Z412" i="1"/>
  <c r="T413" i="1"/>
  <c r="U413" i="1"/>
  <c r="V413" i="1"/>
  <c r="W413" i="1"/>
  <c r="X413" i="1"/>
  <c r="Y413" i="1"/>
  <c r="Z413" i="1"/>
  <c r="T414" i="1"/>
  <c r="U414" i="1"/>
  <c r="V414" i="1"/>
  <c r="W414" i="1"/>
  <c r="X414" i="1"/>
  <c r="Y414" i="1"/>
  <c r="Z414" i="1"/>
  <c r="T415" i="1"/>
  <c r="U415" i="1"/>
  <c r="V415" i="1"/>
  <c r="W415" i="1"/>
  <c r="X415" i="1"/>
  <c r="Y415" i="1"/>
  <c r="Z415" i="1"/>
  <c r="T416" i="1"/>
  <c r="U416" i="1"/>
  <c r="V416" i="1"/>
  <c r="W416" i="1"/>
  <c r="X416" i="1"/>
  <c r="Y416" i="1"/>
  <c r="Z416" i="1"/>
  <c r="T417" i="1"/>
  <c r="U417" i="1"/>
  <c r="V417" i="1"/>
  <c r="W417" i="1"/>
  <c r="X417" i="1"/>
  <c r="Y417" i="1"/>
  <c r="Z417" i="1"/>
  <c r="T418" i="1"/>
  <c r="U418" i="1"/>
  <c r="V418" i="1"/>
  <c r="W418" i="1"/>
  <c r="X418" i="1"/>
  <c r="Y418" i="1"/>
  <c r="Z418" i="1"/>
  <c r="T419" i="1"/>
  <c r="U419" i="1"/>
  <c r="V419" i="1"/>
  <c r="W419" i="1"/>
  <c r="X419" i="1"/>
  <c r="Y419" i="1"/>
  <c r="Z419" i="1"/>
  <c r="T420" i="1"/>
  <c r="U420" i="1"/>
  <c r="V420" i="1"/>
  <c r="W420" i="1"/>
  <c r="X420" i="1"/>
  <c r="Y420" i="1"/>
  <c r="Z420" i="1"/>
  <c r="T421" i="1"/>
  <c r="U421" i="1"/>
  <c r="V421" i="1"/>
  <c r="W421" i="1"/>
  <c r="X421" i="1"/>
  <c r="Y421" i="1"/>
  <c r="Z421" i="1"/>
  <c r="T422" i="1"/>
  <c r="U422" i="1"/>
  <c r="V422" i="1"/>
  <c r="W422" i="1"/>
  <c r="X422" i="1"/>
  <c r="Y422" i="1"/>
  <c r="Z422" i="1"/>
  <c r="T423" i="1"/>
  <c r="U423" i="1"/>
  <c r="V423" i="1"/>
  <c r="W423" i="1"/>
  <c r="X423" i="1"/>
  <c r="Y423" i="1"/>
  <c r="Z423" i="1"/>
  <c r="T424" i="1"/>
  <c r="U424" i="1"/>
  <c r="V424" i="1"/>
  <c r="W424" i="1"/>
  <c r="X424" i="1"/>
  <c r="Y424" i="1"/>
  <c r="Z424" i="1"/>
  <c r="T425" i="1"/>
  <c r="U425" i="1"/>
  <c r="V425" i="1"/>
  <c r="W425" i="1"/>
  <c r="X425" i="1"/>
  <c r="Y425" i="1"/>
  <c r="Z425" i="1"/>
  <c r="T426" i="1"/>
  <c r="U426" i="1"/>
  <c r="V426" i="1"/>
  <c r="W426" i="1"/>
  <c r="X426" i="1"/>
  <c r="Y426" i="1"/>
  <c r="Z426" i="1"/>
  <c r="T427" i="1"/>
  <c r="U427" i="1"/>
  <c r="V427" i="1"/>
  <c r="W427" i="1"/>
  <c r="X427" i="1"/>
  <c r="Y427" i="1"/>
  <c r="Z427" i="1"/>
  <c r="T428" i="1"/>
  <c r="U428" i="1"/>
  <c r="V428" i="1"/>
  <c r="W428" i="1"/>
  <c r="X428" i="1"/>
  <c r="Y428" i="1"/>
  <c r="Z428" i="1"/>
  <c r="T429" i="1"/>
  <c r="U429" i="1"/>
  <c r="V429" i="1"/>
  <c r="W429" i="1"/>
  <c r="X429" i="1"/>
  <c r="Y429" i="1"/>
  <c r="Z429" i="1"/>
  <c r="T430" i="1"/>
  <c r="U430" i="1"/>
  <c r="V430" i="1"/>
  <c r="W430" i="1"/>
  <c r="X430" i="1"/>
  <c r="Y430" i="1"/>
  <c r="Z430" i="1"/>
  <c r="T431" i="1"/>
  <c r="U431" i="1"/>
  <c r="V431" i="1"/>
  <c r="W431" i="1"/>
  <c r="X431" i="1"/>
  <c r="Y431" i="1"/>
  <c r="Z431" i="1"/>
  <c r="T432" i="1"/>
  <c r="U432" i="1"/>
  <c r="V432" i="1"/>
  <c r="W432" i="1"/>
  <c r="X432" i="1"/>
  <c r="Y432" i="1"/>
  <c r="Z432" i="1"/>
  <c r="T433" i="1"/>
  <c r="U433" i="1"/>
  <c r="V433" i="1"/>
  <c r="W433" i="1"/>
  <c r="X433" i="1"/>
  <c r="Y433" i="1"/>
  <c r="Z433" i="1"/>
  <c r="T434" i="1"/>
  <c r="U434" i="1"/>
  <c r="V434" i="1"/>
  <c r="W434" i="1"/>
  <c r="X434" i="1"/>
  <c r="Y434" i="1"/>
  <c r="Z434" i="1"/>
  <c r="T435" i="1"/>
  <c r="U435" i="1"/>
  <c r="V435" i="1"/>
  <c r="W435" i="1"/>
  <c r="X435" i="1"/>
  <c r="Y435" i="1"/>
  <c r="Z435" i="1"/>
  <c r="T436" i="1"/>
  <c r="U436" i="1"/>
  <c r="V436" i="1"/>
  <c r="W436" i="1"/>
  <c r="X436" i="1"/>
  <c r="Y436" i="1"/>
  <c r="Z436" i="1"/>
  <c r="T437" i="1"/>
  <c r="U437" i="1"/>
  <c r="V437" i="1"/>
  <c r="W437" i="1"/>
  <c r="X437" i="1"/>
  <c r="Y437" i="1"/>
  <c r="Z437" i="1"/>
  <c r="T438" i="1"/>
  <c r="U438" i="1"/>
  <c r="V438" i="1"/>
  <c r="W438" i="1"/>
  <c r="X438" i="1"/>
  <c r="Y438" i="1"/>
  <c r="Z438" i="1"/>
  <c r="T373" i="1"/>
  <c r="U373" i="1"/>
  <c r="V373" i="1"/>
  <c r="W373" i="1"/>
  <c r="X373" i="1"/>
  <c r="Y373" i="1"/>
  <c r="Z373" i="1"/>
  <c r="T374" i="1"/>
  <c r="U374" i="1"/>
  <c r="V374" i="1"/>
  <c r="W374" i="1"/>
  <c r="X374" i="1"/>
  <c r="Y374" i="1"/>
  <c r="Z374" i="1"/>
  <c r="T375" i="1"/>
  <c r="U375" i="1"/>
  <c r="V375" i="1"/>
  <c r="W375" i="1"/>
  <c r="X375" i="1"/>
  <c r="Y375" i="1"/>
  <c r="Z375" i="1"/>
  <c r="T376" i="1"/>
  <c r="U376" i="1"/>
  <c r="V376" i="1"/>
  <c r="W376" i="1"/>
  <c r="X376" i="1"/>
  <c r="Y376" i="1"/>
  <c r="Z376" i="1"/>
  <c r="T377" i="1"/>
  <c r="U377" i="1"/>
  <c r="V377" i="1"/>
  <c r="W377" i="1"/>
  <c r="X377" i="1"/>
  <c r="Y377" i="1"/>
  <c r="Z377" i="1"/>
  <c r="T378" i="1"/>
  <c r="U378" i="1"/>
  <c r="V378" i="1"/>
  <c r="W378" i="1"/>
  <c r="X378" i="1"/>
  <c r="Y378" i="1"/>
  <c r="Z378" i="1"/>
  <c r="T379" i="1"/>
  <c r="U379" i="1"/>
  <c r="V379" i="1"/>
  <c r="W379" i="1"/>
  <c r="X379" i="1"/>
  <c r="Y379" i="1"/>
  <c r="Z379" i="1"/>
  <c r="T380" i="1"/>
  <c r="U380" i="1"/>
  <c r="V380" i="1"/>
  <c r="W380" i="1"/>
  <c r="X380" i="1"/>
  <c r="Y380" i="1"/>
  <c r="Z380" i="1"/>
  <c r="T381" i="1"/>
  <c r="U381" i="1"/>
  <c r="V381" i="1"/>
  <c r="W381" i="1"/>
  <c r="X381" i="1"/>
  <c r="Y381" i="1"/>
  <c r="Z381" i="1"/>
  <c r="T382" i="1"/>
  <c r="U382" i="1"/>
  <c r="V382" i="1"/>
  <c r="W382" i="1"/>
  <c r="X382" i="1"/>
  <c r="Y382" i="1"/>
  <c r="Z382" i="1"/>
  <c r="T383" i="1"/>
  <c r="U383" i="1"/>
  <c r="V383" i="1"/>
  <c r="W383" i="1"/>
  <c r="X383" i="1"/>
  <c r="Y383" i="1"/>
  <c r="Z383" i="1"/>
  <c r="T384" i="1"/>
  <c r="U384" i="1"/>
  <c r="V384" i="1"/>
  <c r="W384" i="1"/>
  <c r="X384" i="1"/>
  <c r="Y384" i="1"/>
  <c r="Z384" i="1"/>
  <c r="T385" i="1"/>
  <c r="U385" i="1"/>
  <c r="V385" i="1"/>
  <c r="W385" i="1"/>
  <c r="X385" i="1"/>
  <c r="Y385" i="1"/>
  <c r="Z385" i="1"/>
  <c r="T386" i="1"/>
  <c r="U386" i="1"/>
  <c r="V386" i="1"/>
  <c r="W386" i="1"/>
  <c r="X386" i="1"/>
  <c r="Y386" i="1"/>
  <c r="Z386" i="1"/>
  <c r="T387" i="1"/>
  <c r="U387" i="1"/>
  <c r="V387" i="1"/>
  <c r="W387" i="1"/>
  <c r="X387" i="1"/>
  <c r="Y387" i="1"/>
  <c r="Z387" i="1"/>
  <c r="T388" i="1"/>
  <c r="U388" i="1"/>
  <c r="V388" i="1"/>
  <c r="W388" i="1"/>
  <c r="X388" i="1"/>
  <c r="Y388" i="1"/>
  <c r="Z388" i="1"/>
  <c r="T389" i="1"/>
  <c r="U389" i="1"/>
  <c r="V389" i="1"/>
  <c r="W389" i="1"/>
  <c r="X389" i="1"/>
  <c r="Y389" i="1"/>
  <c r="Z389" i="1"/>
  <c r="T390" i="1"/>
  <c r="U390" i="1"/>
  <c r="V390" i="1"/>
  <c r="W390" i="1"/>
  <c r="X390" i="1"/>
  <c r="Y390" i="1"/>
  <c r="Z390" i="1"/>
  <c r="T391" i="1"/>
  <c r="U391" i="1"/>
  <c r="V391" i="1"/>
  <c r="W391" i="1"/>
  <c r="X391" i="1"/>
  <c r="Y391" i="1"/>
  <c r="Z391" i="1"/>
  <c r="T392" i="1"/>
  <c r="U392" i="1"/>
  <c r="V392" i="1"/>
  <c r="W392" i="1"/>
  <c r="X392" i="1"/>
  <c r="Y392" i="1"/>
  <c r="Z392" i="1"/>
  <c r="T393" i="1"/>
  <c r="U393" i="1"/>
  <c r="V393" i="1"/>
  <c r="W393" i="1"/>
  <c r="X393" i="1"/>
  <c r="Y393" i="1"/>
  <c r="Z393" i="1"/>
  <c r="T394" i="1"/>
  <c r="U394" i="1"/>
  <c r="V394" i="1"/>
  <c r="W394" i="1"/>
  <c r="X394" i="1"/>
  <c r="Y394" i="1"/>
  <c r="Z394" i="1"/>
  <c r="T395" i="1"/>
  <c r="U395" i="1"/>
  <c r="V395" i="1"/>
  <c r="W395" i="1"/>
  <c r="X395" i="1"/>
  <c r="Y395" i="1"/>
  <c r="Z395" i="1"/>
  <c r="T396" i="1"/>
  <c r="U396" i="1"/>
  <c r="V396" i="1"/>
  <c r="W396" i="1"/>
  <c r="X396" i="1"/>
  <c r="Y396" i="1"/>
  <c r="Z396" i="1"/>
  <c r="T397" i="1"/>
  <c r="U397" i="1"/>
  <c r="V397" i="1"/>
  <c r="W397" i="1"/>
  <c r="X397" i="1"/>
  <c r="Y397" i="1"/>
  <c r="Z397" i="1"/>
  <c r="T398" i="1"/>
  <c r="U398" i="1"/>
  <c r="V398" i="1"/>
  <c r="W398" i="1"/>
  <c r="X398" i="1"/>
  <c r="Y398" i="1"/>
  <c r="Z398" i="1"/>
  <c r="T399" i="1"/>
  <c r="U399" i="1"/>
  <c r="V399" i="1"/>
  <c r="W399" i="1"/>
  <c r="X399" i="1"/>
  <c r="Y399" i="1"/>
  <c r="Z399" i="1"/>
  <c r="T400" i="1"/>
  <c r="U400" i="1"/>
  <c r="V400" i="1"/>
  <c r="W400" i="1"/>
  <c r="X400" i="1"/>
  <c r="Y400" i="1"/>
  <c r="Z400" i="1"/>
  <c r="T401" i="1"/>
  <c r="U401" i="1"/>
  <c r="V401" i="1"/>
  <c r="W401" i="1"/>
  <c r="X401" i="1"/>
  <c r="Y401" i="1"/>
  <c r="Z401" i="1"/>
  <c r="T402" i="1"/>
  <c r="U402" i="1"/>
  <c r="V402" i="1"/>
  <c r="W402" i="1"/>
  <c r="X402" i="1"/>
  <c r="Y402" i="1"/>
  <c r="Z402" i="1"/>
  <c r="T403" i="1"/>
  <c r="U403" i="1"/>
  <c r="V403" i="1"/>
  <c r="W403" i="1"/>
  <c r="X403" i="1"/>
  <c r="Y403" i="1"/>
  <c r="Z403" i="1"/>
  <c r="T404" i="1"/>
  <c r="U404" i="1"/>
  <c r="V404" i="1"/>
  <c r="W404" i="1"/>
  <c r="X404" i="1"/>
  <c r="Y404" i="1"/>
  <c r="Z404" i="1"/>
  <c r="T405" i="1"/>
  <c r="U405" i="1"/>
  <c r="V405" i="1"/>
  <c r="W405" i="1"/>
  <c r="X405" i="1"/>
  <c r="Y405" i="1"/>
  <c r="Z405" i="1"/>
  <c r="T344" i="1"/>
  <c r="U344" i="1"/>
  <c r="V344" i="1"/>
  <c r="W344" i="1"/>
  <c r="X344" i="1"/>
  <c r="Y344" i="1"/>
  <c r="Z344" i="1"/>
  <c r="T345" i="1"/>
  <c r="U345" i="1"/>
  <c r="V345" i="1"/>
  <c r="W345" i="1"/>
  <c r="X345" i="1"/>
  <c r="Y345" i="1"/>
  <c r="Z345" i="1"/>
  <c r="T346" i="1"/>
  <c r="U346" i="1"/>
  <c r="V346" i="1"/>
  <c r="W346" i="1"/>
  <c r="X346" i="1"/>
  <c r="Y346" i="1"/>
  <c r="Z346" i="1"/>
  <c r="T347" i="1"/>
  <c r="U347" i="1"/>
  <c r="V347" i="1"/>
  <c r="W347" i="1"/>
  <c r="X347" i="1"/>
  <c r="Y347" i="1"/>
  <c r="Z347" i="1"/>
  <c r="T348" i="1"/>
  <c r="U348" i="1"/>
  <c r="V348" i="1"/>
  <c r="W348" i="1"/>
  <c r="X348" i="1"/>
  <c r="Y348" i="1"/>
  <c r="Z348" i="1"/>
  <c r="T349" i="1"/>
  <c r="U349" i="1"/>
  <c r="V349" i="1"/>
  <c r="W349" i="1"/>
  <c r="X349" i="1"/>
  <c r="Y349" i="1"/>
  <c r="Z349" i="1"/>
  <c r="T350" i="1"/>
  <c r="U350" i="1"/>
  <c r="V350" i="1"/>
  <c r="W350" i="1"/>
  <c r="X350" i="1"/>
  <c r="Y350" i="1"/>
  <c r="Z350" i="1"/>
  <c r="T351" i="1"/>
  <c r="U351" i="1"/>
  <c r="V351" i="1"/>
  <c r="W351" i="1"/>
  <c r="X351" i="1"/>
  <c r="Y351" i="1"/>
  <c r="Z351" i="1"/>
  <c r="T352" i="1"/>
  <c r="U352" i="1"/>
  <c r="V352" i="1"/>
  <c r="W352" i="1"/>
  <c r="X352" i="1"/>
  <c r="Y352" i="1"/>
  <c r="Z352" i="1"/>
  <c r="T353" i="1"/>
  <c r="U353" i="1"/>
  <c r="V353" i="1"/>
  <c r="W353" i="1"/>
  <c r="X353" i="1"/>
  <c r="Y353" i="1"/>
  <c r="Z353" i="1"/>
  <c r="T354" i="1"/>
  <c r="U354" i="1"/>
  <c r="V354" i="1"/>
  <c r="W354" i="1"/>
  <c r="X354" i="1"/>
  <c r="Y354" i="1"/>
  <c r="Z354" i="1"/>
  <c r="T355" i="1"/>
  <c r="U355" i="1"/>
  <c r="V355" i="1"/>
  <c r="W355" i="1"/>
  <c r="X355" i="1"/>
  <c r="Y355" i="1"/>
  <c r="Z355" i="1"/>
  <c r="T356" i="1"/>
  <c r="U356" i="1"/>
  <c r="V356" i="1"/>
  <c r="W356" i="1"/>
  <c r="X356" i="1"/>
  <c r="Y356" i="1"/>
  <c r="Z356" i="1"/>
  <c r="T357" i="1"/>
  <c r="U357" i="1"/>
  <c r="V357" i="1"/>
  <c r="W357" i="1"/>
  <c r="X357" i="1"/>
  <c r="Y357" i="1"/>
  <c r="Z357" i="1"/>
  <c r="T358" i="1"/>
  <c r="U358" i="1"/>
  <c r="V358" i="1"/>
  <c r="W358" i="1"/>
  <c r="X358" i="1"/>
  <c r="Y358" i="1"/>
  <c r="Z358" i="1"/>
  <c r="T359" i="1"/>
  <c r="U359" i="1"/>
  <c r="V359" i="1"/>
  <c r="W359" i="1"/>
  <c r="X359" i="1"/>
  <c r="Y359" i="1"/>
  <c r="Z359" i="1"/>
  <c r="T360" i="1"/>
  <c r="U360" i="1"/>
  <c r="V360" i="1"/>
  <c r="W360" i="1"/>
  <c r="X360" i="1"/>
  <c r="Y360" i="1"/>
  <c r="Z360" i="1"/>
  <c r="T361" i="1"/>
  <c r="U361" i="1"/>
  <c r="V361" i="1"/>
  <c r="W361" i="1"/>
  <c r="X361" i="1"/>
  <c r="Y361" i="1"/>
  <c r="Z361" i="1"/>
  <c r="T362" i="1"/>
  <c r="U362" i="1"/>
  <c r="V362" i="1"/>
  <c r="W362" i="1"/>
  <c r="X362" i="1"/>
  <c r="Y362" i="1"/>
  <c r="Z362" i="1"/>
  <c r="T363" i="1"/>
  <c r="U363" i="1"/>
  <c r="V363" i="1"/>
  <c r="W363" i="1"/>
  <c r="X363" i="1"/>
  <c r="Y363" i="1"/>
  <c r="Z363" i="1"/>
  <c r="T364" i="1"/>
  <c r="U364" i="1"/>
  <c r="V364" i="1"/>
  <c r="W364" i="1"/>
  <c r="X364" i="1"/>
  <c r="Y364" i="1"/>
  <c r="Z364" i="1"/>
  <c r="T365" i="1"/>
  <c r="U365" i="1"/>
  <c r="V365" i="1"/>
  <c r="W365" i="1"/>
  <c r="X365" i="1"/>
  <c r="Y365" i="1"/>
  <c r="Z365" i="1"/>
  <c r="T366" i="1"/>
  <c r="U366" i="1"/>
  <c r="V366" i="1"/>
  <c r="W366" i="1"/>
  <c r="X366" i="1"/>
  <c r="Y366" i="1"/>
  <c r="Z366" i="1"/>
  <c r="T367" i="1"/>
  <c r="U367" i="1"/>
  <c r="V367" i="1"/>
  <c r="W367" i="1"/>
  <c r="X367" i="1"/>
  <c r="Y367" i="1"/>
  <c r="Z367" i="1"/>
  <c r="T368" i="1"/>
  <c r="U368" i="1"/>
  <c r="V368" i="1"/>
  <c r="W368" i="1"/>
  <c r="X368" i="1"/>
  <c r="Y368" i="1"/>
  <c r="Z368" i="1"/>
  <c r="T369" i="1"/>
  <c r="U369" i="1"/>
  <c r="V369" i="1"/>
  <c r="W369" i="1"/>
  <c r="X369" i="1"/>
  <c r="Y369" i="1"/>
  <c r="Z369" i="1"/>
  <c r="T370" i="1"/>
  <c r="U370" i="1"/>
  <c r="V370" i="1"/>
  <c r="W370" i="1"/>
  <c r="X370" i="1"/>
  <c r="Y370" i="1"/>
  <c r="Z370" i="1"/>
  <c r="T371" i="1"/>
  <c r="U371" i="1"/>
  <c r="V371" i="1"/>
  <c r="W371" i="1"/>
  <c r="X371" i="1"/>
  <c r="Y371" i="1"/>
  <c r="Z371" i="1"/>
  <c r="T372" i="1"/>
  <c r="U372" i="1"/>
  <c r="V372" i="1"/>
  <c r="W372" i="1"/>
  <c r="X372" i="1"/>
  <c r="Y372" i="1"/>
  <c r="Z372" i="1"/>
  <c r="T316" i="1"/>
  <c r="U316" i="1"/>
  <c r="V316" i="1"/>
  <c r="W316" i="1"/>
  <c r="X316" i="1"/>
  <c r="Y316" i="1"/>
  <c r="Z316" i="1"/>
  <c r="T317" i="1"/>
  <c r="U317" i="1"/>
  <c r="V317" i="1"/>
  <c r="W317" i="1"/>
  <c r="X317" i="1"/>
  <c r="Y317" i="1"/>
  <c r="Z317" i="1"/>
  <c r="T318" i="1"/>
  <c r="U318" i="1"/>
  <c r="V318" i="1"/>
  <c r="W318" i="1"/>
  <c r="X318" i="1"/>
  <c r="Y318" i="1"/>
  <c r="Z318" i="1"/>
  <c r="T319" i="1"/>
  <c r="U319" i="1"/>
  <c r="V319" i="1"/>
  <c r="W319" i="1"/>
  <c r="X319" i="1"/>
  <c r="Y319" i="1"/>
  <c r="Z319" i="1"/>
  <c r="T320" i="1"/>
  <c r="U320" i="1"/>
  <c r="V320" i="1"/>
  <c r="W320" i="1"/>
  <c r="X320" i="1"/>
  <c r="Y320" i="1"/>
  <c r="Z320" i="1"/>
  <c r="T321" i="1"/>
  <c r="U321" i="1"/>
  <c r="V321" i="1"/>
  <c r="W321" i="1"/>
  <c r="X321" i="1"/>
  <c r="Y321" i="1"/>
  <c r="Z321" i="1"/>
  <c r="T322" i="1"/>
  <c r="U322" i="1"/>
  <c r="V322" i="1"/>
  <c r="W322" i="1"/>
  <c r="X322" i="1"/>
  <c r="Y322" i="1"/>
  <c r="Z322" i="1"/>
  <c r="T323" i="1"/>
  <c r="U323" i="1"/>
  <c r="V323" i="1"/>
  <c r="W323" i="1"/>
  <c r="X323" i="1"/>
  <c r="Y323" i="1"/>
  <c r="Z323" i="1"/>
  <c r="T324" i="1"/>
  <c r="U324" i="1"/>
  <c r="V324" i="1"/>
  <c r="W324" i="1"/>
  <c r="X324" i="1"/>
  <c r="Y324" i="1"/>
  <c r="Z324" i="1"/>
  <c r="T325" i="1"/>
  <c r="U325" i="1"/>
  <c r="V325" i="1"/>
  <c r="W325" i="1"/>
  <c r="X325" i="1"/>
  <c r="Y325" i="1"/>
  <c r="Z325" i="1"/>
  <c r="T326" i="1"/>
  <c r="U326" i="1"/>
  <c r="V326" i="1"/>
  <c r="W326" i="1"/>
  <c r="X326" i="1"/>
  <c r="Y326" i="1"/>
  <c r="Z326" i="1"/>
  <c r="T327" i="1"/>
  <c r="U327" i="1"/>
  <c r="V327" i="1"/>
  <c r="W327" i="1"/>
  <c r="X327" i="1"/>
  <c r="Y327" i="1"/>
  <c r="Z327" i="1"/>
  <c r="T328" i="1"/>
  <c r="U328" i="1"/>
  <c r="V328" i="1"/>
  <c r="W328" i="1"/>
  <c r="X328" i="1"/>
  <c r="Y328" i="1"/>
  <c r="Z328" i="1"/>
  <c r="T329" i="1"/>
  <c r="U329" i="1"/>
  <c r="V329" i="1"/>
  <c r="W329" i="1"/>
  <c r="X329" i="1"/>
  <c r="Y329" i="1"/>
  <c r="Z329" i="1"/>
  <c r="T330" i="1"/>
  <c r="U330" i="1"/>
  <c r="V330" i="1"/>
  <c r="W330" i="1"/>
  <c r="X330" i="1"/>
  <c r="Y330" i="1"/>
  <c r="Z330" i="1"/>
  <c r="T331" i="1"/>
  <c r="U331" i="1"/>
  <c r="V331" i="1"/>
  <c r="W331" i="1"/>
  <c r="X331" i="1"/>
  <c r="Y331" i="1"/>
  <c r="Z331" i="1"/>
  <c r="T332" i="1"/>
  <c r="U332" i="1"/>
  <c r="V332" i="1"/>
  <c r="W332" i="1"/>
  <c r="X332" i="1"/>
  <c r="Y332" i="1"/>
  <c r="Z332" i="1"/>
  <c r="T333" i="1"/>
  <c r="U333" i="1"/>
  <c r="V333" i="1"/>
  <c r="W333" i="1"/>
  <c r="X333" i="1"/>
  <c r="Y333" i="1"/>
  <c r="Z333" i="1"/>
  <c r="T334" i="1"/>
  <c r="U334" i="1"/>
  <c r="V334" i="1"/>
  <c r="W334" i="1"/>
  <c r="X334" i="1"/>
  <c r="Y334" i="1"/>
  <c r="Z334" i="1"/>
  <c r="T335" i="1"/>
  <c r="U335" i="1"/>
  <c r="V335" i="1"/>
  <c r="W335" i="1"/>
  <c r="X335" i="1"/>
  <c r="Y335" i="1"/>
  <c r="Z335" i="1"/>
  <c r="T336" i="1"/>
  <c r="U336" i="1"/>
  <c r="V336" i="1"/>
  <c r="W336" i="1"/>
  <c r="X336" i="1"/>
  <c r="Y336" i="1"/>
  <c r="Z336" i="1"/>
  <c r="T337" i="1"/>
  <c r="U337" i="1"/>
  <c r="V337" i="1"/>
  <c r="W337" i="1"/>
  <c r="X337" i="1"/>
  <c r="Y337" i="1"/>
  <c r="Z337" i="1"/>
  <c r="T338" i="1"/>
  <c r="U338" i="1"/>
  <c r="V338" i="1"/>
  <c r="W338" i="1"/>
  <c r="X338" i="1"/>
  <c r="Y338" i="1"/>
  <c r="Z338" i="1"/>
  <c r="T339" i="1"/>
  <c r="U339" i="1"/>
  <c r="V339" i="1"/>
  <c r="W339" i="1"/>
  <c r="X339" i="1"/>
  <c r="Y339" i="1"/>
  <c r="Z339" i="1"/>
  <c r="T340" i="1"/>
  <c r="U340" i="1"/>
  <c r="V340" i="1"/>
  <c r="W340" i="1"/>
  <c r="X340" i="1"/>
  <c r="Y340" i="1"/>
  <c r="Z340" i="1"/>
  <c r="T341" i="1"/>
  <c r="U341" i="1"/>
  <c r="V341" i="1"/>
  <c r="W341" i="1"/>
  <c r="X341" i="1"/>
  <c r="Y341" i="1"/>
  <c r="Z341" i="1"/>
  <c r="T342" i="1"/>
  <c r="U342" i="1"/>
  <c r="V342" i="1"/>
  <c r="W342" i="1"/>
  <c r="X342" i="1"/>
  <c r="Y342" i="1"/>
  <c r="Z342" i="1"/>
  <c r="T343" i="1"/>
  <c r="U343" i="1"/>
  <c r="V343" i="1"/>
  <c r="W343" i="1"/>
  <c r="X343" i="1"/>
  <c r="Y343" i="1"/>
  <c r="Z343" i="1"/>
  <c r="T288" i="1"/>
  <c r="U288" i="1"/>
  <c r="V288" i="1"/>
  <c r="W288" i="1"/>
  <c r="X288" i="1"/>
  <c r="Y288" i="1"/>
  <c r="Z288" i="1"/>
  <c r="T289" i="1"/>
  <c r="U289" i="1"/>
  <c r="V289" i="1"/>
  <c r="W289" i="1"/>
  <c r="X289" i="1"/>
  <c r="Y289" i="1"/>
  <c r="Z289" i="1"/>
  <c r="T290" i="1"/>
  <c r="U290" i="1"/>
  <c r="V290" i="1"/>
  <c r="W290" i="1"/>
  <c r="X290" i="1"/>
  <c r="Y290" i="1"/>
  <c r="Z290" i="1"/>
  <c r="T291" i="1"/>
  <c r="U291" i="1"/>
  <c r="V291" i="1"/>
  <c r="W291" i="1"/>
  <c r="X291" i="1"/>
  <c r="Y291" i="1"/>
  <c r="Z291" i="1"/>
  <c r="T292" i="1"/>
  <c r="U292" i="1"/>
  <c r="V292" i="1"/>
  <c r="W292" i="1"/>
  <c r="X292" i="1"/>
  <c r="Y292" i="1"/>
  <c r="Z292" i="1"/>
  <c r="T293" i="1"/>
  <c r="U293" i="1"/>
  <c r="V293" i="1"/>
  <c r="W293" i="1"/>
  <c r="X293" i="1"/>
  <c r="Y293" i="1"/>
  <c r="Z293" i="1"/>
  <c r="T294" i="1"/>
  <c r="U294" i="1"/>
  <c r="V294" i="1"/>
  <c r="W294" i="1"/>
  <c r="X294" i="1"/>
  <c r="Y294" i="1"/>
  <c r="Z294" i="1"/>
  <c r="T295" i="1"/>
  <c r="U295" i="1"/>
  <c r="V295" i="1"/>
  <c r="W295" i="1"/>
  <c r="X295" i="1"/>
  <c r="Y295" i="1"/>
  <c r="Z295" i="1"/>
  <c r="T296" i="1"/>
  <c r="U296" i="1"/>
  <c r="V296" i="1"/>
  <c r="W296" i="1"/>
  <c r="X296" i="1"/>
  <c r="Y296" i="1"/>
  <c r="Z296" i="1"/>
  <c r="T297" i="1"/>
  <c r="U297" i="1"/>
  <c r="V297" i="1"/>
  <c r="W297" i="1"/>
  <c r="X297" i="1"/>
  <c r="Y297" i="1"/>
  <c r="Z297" i="1"/>
  <c r="T298" i="1"/>
  <c r="U298" i="1"/>
  <c r="V298" i="1"/>
  <c r="W298" i="1"/>
  <c r="X298" i="1"/>
  <c r="Y298" i="1"/>
  <c r="Z298" i="1"/>
  <c r="T299" i="1"/>
  <c r="U299" i="1"/>
  <c r="V299" i="1"/>
  <c r="W299" i="1"/>
  <c r="X299" i="1"/>
  <c r="Y299" i="1"/>
  <c r="Z299" i="1"/>
  <c r="T300" i="1"/>
  <c r="U300" i="1"/>
  <c r="V300" i="1"/>
  <c r="W300" i="1"/>
  <c r="X300" i="1"/>
  <c r="Y300" i="1"/>
  <c r="Z300" i="1"/>
  <c r="T301" i="1"/>
  <c r="U301" i="1"/>
  <c r="V301" i="1"/>
  <c r="W301" i="1"/>
  <c r="X301" i="1"/>
  <c r="Y301" i="1"/>
  <c r="Z301" i="1"/>
  <c r="T302" i="1"/>
  <c r="U302" i="1"/>
  <c r="V302" i="1"/>
  <c r="W302" i="1"/>
  <c r="X302" i="1"/>
  <c r="Y302" i="1"/>
  <c r="Z302" i="1"/>
  <c r="T303" i="1"/>
  <c r="U303" i="1"/>
  <c r="V303" i="1"/>
  <c r="W303" i="1"/>
  <c r="X303" i="1"/>
  <c r="Y303" i="1"/>
  <c r="Z303" i="1"/>
  <c r="T304" i="1"/>
  <c r="U304" i="1"/>
  <c r="V304" i="1"/>
  <c r="W304" i="1"/>
  <c r="X304" i="1"/>
  <c r="Y304" i="1"/>
  <c r="Z304" i="1"/>
  <c r="T305" i="1"/>
  <c r="U305" i="1"/>
  <c r="V305" i="1"/>
  <c r="W305" i="1"/>
  <c r="X305" i="1"/>
  <c r="Y305" i="1"/>
  <c r="Z305" i="1"/>
  <c r="T306" i="1"/>
  <c r="U306" i="1"/>
  <c r="V306" i="1"/>
  <c r="W306" i="1"/>
  <c r="X306" i="1"/>
  <c r="Y306" i="1"/>
  <c r="Z306" i="1"/>
  <c r="T307" i="1"/>
  <c r="U307" i="1"/>
  <c r="V307" i="1"/>
  <c r="W307" i="1"/>
  <c r="X307" i="1"/>
  <c r="Y307" i="1"/>
  <c r="Z307" i="1"/>
  <c r="T308" i="1"/>
  <c r="U308" i="1"/>
  <c r="V308" i="1"/>
  <c r="W308" i="1"/>
  <c r="X308" i="1"/>
  <c r="Y308" i="1"/>
  <c r="Z308" i="1"/>
  <c r="T309" i="1"/>
  <c r="U309" i="1"/>
  <c r="V309" i="1"/>
  <c r="W309" i="1"/>
  <c r="X309" i="1"/>
  <c r="Y309" i="1"/>
  <c r="Z309" i="1"/>
  <c r="T310" i="1"/>
  <c r="U310" i="1"/>
  <c r="V310" i="1"/>
  <c r="W310" i="1"/>
  <c r="X310" i="1"/>
  <c r="Y310" i="1"/>
  <c r="Z310" i="1"/>
  <c r="T311" i="1"/>
  <c r="U311" i="1"/>
  <c r="V311" i="1"/>
  <c r="W311" i="1"/>
  <c r="X311" i="1"/>
  <c r="Y311" i="1"/>
  <c r="Z311" i="1"/>
  <c r="T312" i="1"/>
  <c r="U312" i="1"/>
  <c r="V312" i="1"/>
  <c r="W312" i="1"/>
  <c r="X312" i="1"/>
  <c r="Y312" i="1"/>
  <c r="Z312" i="1"/>
  <c r="T313" i="1"/>
  <c r="U313" i="1"/>
  <c r="V313" i="1"/>
  <c r="W313" i="1"/>
  <c r="X313" i="1"/>
  <c r="Y313" i="1"/>
  <c r="Z313" i="1"/>
  <c r="T314" i="1"/>
  <c r="U314" i="1"/>
  <c r="V314" i="1"/>
  <c r="W314" i="1"/>
  <c r="X314" i="1"/>
  <c r="Y314" i="1"/>
  <c r="Z314" i="1"/>
  <c r="T315" i="1"/>
  <c r="U315" i="1"/>
  <c r="V315" i="1"/>
  <c r="W315" i="1"/>
  <c r="X315" i="1"/>
  <c r="Y315" i="1"/>
  <c r="Z315" i="1"/>
  <c r="T267" i="1"/>
  <c r="U267" i="1"/>
  <c r="V267" i="1"/>
  <c r="W267" i="1"/>
  <c r="X267" i="1"/>
  <c r="Y267" i="1"/>
  <c r="Z267" i="1"/>
  <c r="T268" i="1"/>
  <c r="U268" i="1"/>
  <c r="V268" i="1"/>
  <c r="W268" i="1"/>
  <c r="X268" i="1"/>
  <c r="Y268" i="1"/>
  <c r="Z268" i="1"/>
  <c r="T269" i="1"/>
  <c r="U269" i="1"/>
  <c r="V269" i="1"/>
  <c r="W269" i="1"/>
  <c r="X269" i="1"/>
  <c r="Y269" i="1"/>
  <c r="Z269" i="1"/>
  <c r="T270" i="1"/>
  <c r="U270" i="1"/>
  <c r="V270" i="1"/>
  <c r="W270" i="1"/>
  <c r="X270" i="1"/>
  <c r="Y270" i="1"/>
  <c r="Z270" i="1"/>
  <c r="T271" i="1"/>
  <c r="U271" i="1"/>
  <c r="V271" i="1"/>
  <c r="W271" i="1"/>
  <c r="X271" i="1"/>
  <c r="Y271" i="1"/>
  <c r="Z271" i="1"/>
  <c r="T272" i="1"/>
  <c r="U272" i="1"/>
  <c r="V272" i="1"/>
  <c r="W272" i="1"/>
  <c r="X272" i="1"/>
  <c r="Y272" i="1"/>
  <c r="Z272" i="1"/>
  <c r="T273" i="1"/>
  <c r="U273" i="1"/>
  <c r="V273" i="1"/>
  <c r="W273" i="1"/>
  <c r="X273" i="1"/>
  <c r="Y273" i="1"/>
  <c r="Z273" i="1"/>
  <c r="T274" i="1"/>
  <c r="U274" i="1"/>
  <c r="V274" i="1"/>
  <c r="W274" i="1"/>
  <c r="X274" i="1"/>
  <c r="Y274" i="1"/>
  <c r="Z274" i="1"/>
  <c r="T275" i="1"/>
  <c r="U275" i="1"/>
  <c r="V275" i="1"/>
  <c r="W275" i="1"/>
  <c r="X275" i="1"/>
  <c r="Y275" i="1"/>
  <c r="Z275" i="1"/>
  <c r="T276" i="1"/>
  <c r="U276" i="1"/>
  <c r="V276" i="1"/>
  <c r="W276" i="1"/>
  <c r="X276" i="1"/>
  <c r="Y276" i="1"/>
  <c r="Z276" i="1"/>
  <c r="T277" i="1"/>
  <c r="U277" i="1"/>
  <c r="V277" i="1"/>
  <c r="W277" i="1"/>
  <c r="X277" i="1"/>
  <c r="Y277" i="1"/>
  <c r="Z277" i="1"/>
  <c r="T278" i="1"/>
  <c r="U278" i="1"/>
  <c r="V278" i="1"/>
  <c r="W278" i="1"/>
  <c r="X278" i="1"/>
  <c r="Y278" i="1"/>
  <c r="Z278" i="1"/>
  <c r="T279" i="1"/>
  <c r="U279" i="1"/>
  <c r="V279" i="1"/>
  <c r="W279" i="1"/>
  <c r="X279" i="1"/>
  <c r="Y279" i="1"/>
  <c r="Z279" i="1"/>
  <c r="T280" i="1"/>
  <c r="U280" i="1"/>
  <c r="V280" i="1"/>
  <c r="W280" i="1"/>
  <c r="X280" i="1"/>
  <c r="Y280" i="1"/>
  <c r="Z280" i="1"/>
  <c r="T281" i="1"/>
  <c r="U281" i="1"/>
  <c r="V281" i="1"/>
  <c r="W281" i="1"/>
  <c r="X281" i="1"/>
  <c r="Y281" i="1"/>
  <c r="Z281" i="1"/>
  <c r="T282" i="1"/>
  <c r="U282" i="1"/>
  <c r="V282" i="1"/>
  <c r="W282" i="1"/>
  <c r="X282" i="1"/>
  <c r="Y282" i="1"/>
  <c r="Z282" i="1"/>
  <c r="T283" i="1"/>
  <c r="U283" i="1"/>
  <c r="V283" i="1"/>
  <c r="W283" i="1"/>
  <c r="X283" i="1"/>
  <c r="Y283" i="1"/>
  <c r="Z283" i="1"/>
  <c r="T284" i="1"/>
  <c r="U284" i="1"/>
  <c r="V284" i="1"/>
  <c r="W284" i="1"/>
  <c r="X284" i="1"/>
  <c r="Y284" i="1"/>
  <c r="Z284" i="1"/>
  <c r="T285" i="1"/>
  <c r="U285" i="1"/>
  <c r="V285" i="1"/>
  <c r="W285" i="1"/>
  <c r="X285" i="1"/>
  <c r="Y285" i="1"/>
  <c r="Z285" i="1"/>
  <c r="T286" i="1"/>
  <c r="U286" i="1"/>
  <c r="V286" i="1"/>
  <c r="W286" i="1"/>
  <c r="X286" i="1"/>
  <c r="Y286" i="1"/>
  <c r="Z286" i="1"/>
  <c r="T287" i="1"/>
  <c r="U287" i="1"/>
  <c r="V287" i="1"/>
  <c r="W287" i="1"/>
  <c r="X287" i="1"/>
  <c r="Y287" i="1"/>
  <c r="Z287" i="1"/>
  <c r="T11" i="1"/>
  <c r="U11" i="1"/>
  <c r="V11" i="1"/>
  <c r="T12" i="1"/>
  <c r="U12" i="1"/>
  <c r="V12" i="1"/>
  <c r="T13" i="1"/>
  <c r="U13" i="1"/>
  <c r="V13" i="1"/>
  <c r="T14" i="1"/>
  <c r="U14" i="1"/>
  <c r="V14" i="1"/>
  <c r="T16" i="1"/>
  <c r="U16" i="1"/>
  <c r="V16" i="1"/>
  <c r="T17" i="1"/>
  <c r="U17" i="1"/>
  <c r="V17" i="1"/>
  <c r="T18" i="1"/>
  <c r="U18" i="1"/>
  <c r="V18" i="1"/>
  <c r="Y54" i="1"/>
  <c r="Y55" i="1"/>
  <c r="Y56" i="1"/>
  <c r="Y57" i="1"/>
  <c r="Y58" i="1"/>
  <c r="Y59" i="1"/>
  <c r="Y60" i="1"/>
  <c r="Y61" i="1"/>
  <c r="Y21" i="1"/>
  <c r="T21" i="1"/>
  <c r="U21" i="1"/>
  <c r="V21" i="1"/>
  <c r="T22" i="1"/>
  <c r="U22" i="1"/>
  <c r="V22" i="1"/>
  <c r="T23" i="1"/>
  <c r="U23" i="1"/>
  <c r="V23" i="1"/>
  <c r="T25" i="1"/>
  <c r="U25" i="1"/>
  <c r="V25" i="1"/>
  <c r="T27" i="1"/>
  <c r="U27" i="1"/>
  <c r="V27" i="1"/>
  <c r="T28" i="1"/>
  <c r="U28" i="1"/>
  <c r="V28" i="1"/>
  <c r="T29" i="1"/>
  <c r="U29" i="1"/>
  <c r="V29" i="1"/>
  <c r="T31" i="1"/>
  <c r="U31" i="1"/>
  <c r="V31" i="1"/>
  <c r="T33" i="1"/>
  <c r="U33" i="1"/>
  <c r="V33" i="1"/>
  <c r="T36" i="1"/>
  <c r="U36" i="1"/>
  <c r="V36" i="1"/>
  <c r="T38" i="1"/>
  <c r="U38" i="1"/>
  <c r="V38" i="1"/>
  <c r="T39" i="1"/>
  <c r="U39" i="1"/>
  <c r="V39" i="1"/>
  <c r="T40" i="1"/>
  <c r="U40" i="1"/>
  <c r="V40" i="1"/>
  <c r="T41" i="1"/>
  <c r="U41" i="1"/>
  <c r="V41" i="1"/>
  <c r="T45" i="1"/>
  <c r="U45" i="1"/>
  <c r="V45" i="1"/>
  <c r="T46" i="1"/>
  <c r="U46" i="1"/>
  <c r="V46" i="1"/>
  <c r="T49" i="1"/>
  <c r="U49" i="1"/>
  <c r="V49" i="1"/>
  <c r="T50" i="1"/>
  <c r="U50" i="1"/>
  <c r="V50" i="1"/>
  <c r="T51" i="1"/>
  <c r="U51" i="1"/>
  <c r="V51" i="1"/>
  <c r="T52" i="1"/>
  <c r="U52" i="1"/>
  <c r="V52" i="1"/>
  <c r="T53" i="1"/>
  <c r="U53" i="1"/>
  <c r="V53" i="1"/>
  <c r="T54" i="1"/>
  <c r="U54" i="1"/>
  <c r="V54" i="1"/>
  <c r="T55" i="1"/>
  <c r="U55" i="1"/>
  <c r="V55" i="1"/>
  <c r="T57" i="1"/>
  <c r="U57" i="1"/>
  <c r="V57" i="1"/>
  <c r="T58" i="1"/>
  <c r="U58" i="1"/>
  <c r="V58" i="1"/>
  <c r="T59" i="1"/>
  <c r="U59" i="1"/>
  <c r="V59" i="1"/>
  <c r="T60" i="1"/>
  <c r="U60" i="1"/>
  <c r="V60" i="1"/>
  <c r="T61" i="1"/>
  <c r="U61" i="1"/>
  <c r="V61" i="1"/>
  <c r="T62" i="1"/>
  <c r="U62" i="1"/>
  <c r="V62" i="1"/>
  <c r="T64" i="1"/>
  <c r="U64" i="1"/>
  <c r="V64" i="1"/>
  <c r="T65" i="1"/>
  <c r="U65" i="1"/>
  <c r="V65" i="1"/>
  <c r="T66" i="1"/>
  <c r="Y66" i="1"/>
  <c r="U66" i="1"/>
  <c r="V66" i="1"/>
  <c r="T67" i="1"/>
  <c r="Y75" i="1"/>
  <c r="Y74" i="1"/>
  <c r="U67" i="1"/>
  <c r="V67" i="1"/>
  <c r="T68" i="1"/>
  <c r="U68" i="1"/>
  <c r="V68" i="1"/>
  <c r="T69" i="1"/>
  <c r="U69" i="1"/>
  <c r="V69" i="1"/>
  <c r="T70" i="1"/>
  <c r="U70" i="1"/>
  <c r="V70" i="1"/>
  <c r="T71" i="1"/>
  <c r="U71" i="1"/>
  <c r="V71" i="1"/>
  <c r="T72" i="1"/>
  <c r="U72" i="1"/>
  <c r="V72" i="1"/>
  <c r="T73" i="1"/>
  <c r="U73" i="1"/>
  <c r="V73" i="1"/>
  <c r="T74" i="1"/>
  <c r="U74" i="1"/>
  <c r="V74" i="1"/>
  <c r="T75" i="1"/>
  <c r="U75" i="1"/>
  <c r="V75" i="1"/>
  <c r="T76" i="1"/>
  <c r="U76" i="1"/>
  <c r="V76" i="1"/>
  <c r="T77" i="1"/>
  <c r="U77" i="1"/>
  <c r="V77" i="1"/>
  <c r="T78" i="1"/>
  <c r="Y88" i="1"/>
  <c r="Y79" i="1"/>
  <c r="Y78" i="1"/>
  <c r="U78" i="1"/>
  <c r="V78" i="1"/>
  <c r="T79" i="1"/>
  <c r="U79" i="1"/>
  <c r="V79" i="1"/>
  <c r="T80" i="1"/>
  <c r="U80" i="1"/>
  <c r="V80" i="1"/>
  <c r="T81" i="1"/>
  <c r="U81" i="1"/>
  <c r="V81" i="1"/>
  <c r="T82" i="1"/>
  <c r="U82" i="1"/>
  <c r="V82" i="1"/>
  <c r="T83" i="1"/>
  <c r="U83" i="1"/>
  <c r="V83" i="1"/>
  <c r="T84" i="1"/>
  <c r="U84" i="1"/>
  <c r="V84" i="1"/>
  <c r="T85" i="1"/>
  <c r="U85" i="1"/>
  <c r="V85" i="1"/>
  <c r="T86" i="1"/>
  <c r="U86" i="1"/>
  <c r="V86" i="1"/>
  <c r="T87" i="1"/>
  <c r="U87" i="1"/>
  <c r="V87" i="1"/>
  <c r="T88" i="1"/>
  <c r="U88" i="1"/>
  <c r="V88" i="1"/>
  <c r="U89" i="1"/>
  <c r="V89" i="1"/>
  <c r="U90" i="1"/>
  <c r="V90" i="1"/>
  <c r="U91" i="1"/>
  <c r="V91" i="1"/>
  <c r="U92" i="1"/>
  <c r="V92" i="1"/>
  <c r="U93" i="1"/>
  <c r="V93" i="1"/>
  <c r="U94" i="1"/>
  <c r="V94" i="1"/>
  <c r="U95" i="1"/>
  <c r="V95" i="1"/>
  <c r="U96" i="1"/>
  <c r="V96" i="1"/>
  <c r="U97" i="1"/>
  <c r="V97" i="1"/>
  <c r="U98" i="1"/>
  <c r="V98" i="1"/>
  <c r="U99" i="1"/>
  <c r="V99" i="1"/>
  <c r="U100" i="1"/>
  <c r="V100" i="1"/>
  <c r="U101" i="1"/>
  <c r="V101" i="1"/>
  <c r="U102" i="1"/>
  <c r="V102" i="1"/>
  <c r="U103" i="1"/>
  <c r="V103" i="1"/>
  <c r="U104" i="1"/>
  <c r="V104" i="1"/>
  <c r="U105" i="1"/>
  <c r="V105" i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U184" i="1"/>
  <c r="V184" i="1"/>
  <c r="U185" i="1"/>
  <c r="V185" i="1"/>
  <c r="U186" i="1"/>
  <c r="V186" i="1"/>
  <c r="U187" i="1"/>
  <c r="V187" i="1"/>
  <c r="U188" i="1"/>
  <c r="V188" i="1"/>
  <c r="U189" i="1"/>
  <c r="V189" i="1"/>
  <c r="U190" i="1"/>
  <c r="V190" i="1"/>
  <c r="U191" i="1"/>
  <c r="V191" i="1"/>
  <c r="U192" i="1"/>
  <c r="V192" i="1"/>
  <c r="U193" i="1"/>
  <c r="V193" i="1"/>
  <c r="U194" i="1"/>
  <c r="V194" i="1"/>
  <c r="U195" i="1"/>
  <c r="V195" i="1"/>
  <c r="U196" i="1"/>
  <c r="V196" i="1"/>
  <c r="U197" i="1"/>
  <c r="V197" i="1"/>
  <c r="U198" i="1"/>
  <c r="V198" i="1"/>
  <c r="U199" i="1"/>
  <c r="V199" i="1"/>
  <c r="U200" i="1"/>
  <c r="V200" i="1"/>
  <c r="U201" i="1"/>
  <c r="V201" i="1"/>
  <c r="U202" i="1"/>
  <c r="V202" i="1"/>
  <c r="U203" i="1"/>
  <c r="V203" i="1"/>
  <c r="U204" i="1"/>
  <c r="V204" i="1"/>
  <c r="U205" i="1"/>
  <c r="V205" i="1"/>
  <c r="U206" i="1"/>
  <c r="V206" i="1"/>
  <c r="U207" i="1"/>
  <c r="V207" i="1"/>
  <c r="U208" i="1"/>
  <c r="V208" i="1"/>
  <c r="U209" i="1"/>
  <c r="V209" i="1"/>
  <c r="U210" i="1"/>
  <c r="V210" i="1"/>
  <c r="U211" i="1"/>
  <c r="V211" i="1"/>
  <c r="U212" i="1"/>
  <c r="V212" i="1"/>
  <c r="U213" i="1"/>
  <c r="V213" i="1"/>
  <c r="U214" i="1"/>
  <c r="V214" i="1"/>
  <c r="U215" i="1"/>
  <c r="V215" i="1"/>
  <c r="U216" i="1"/>
  <c r="V216" i="1"/>
  <c r="U217" i="1"/>
  <c r="V217" i="1"/>
  <c r="U218" i="1"/>
  <c r="V218" i="1"/>
  <c r="U219" i="1"/>
  <c r="V219" i="1"/>
  <c r="U220" i="1"/>
  <c r="V220" i="1"/>
  <c r="U221" i="1"/>
  <c r="V221" i="1"/>
  <c r="U222" i="1"/>
  <c r="V222" i="1"/>
  <c r="U223" i="1"/>
  <c r="V223" i="1"/>
  <c r="U224" i="1"/>
  <c r="V224" i="1"/>
  <c r="U225" i="1"/>
  <c r="V225" i="1"/>
  <c r="U226" i="1"/>
  <c r="V226" i="1"/>
  <c r="U227" i="1"/>
  <c r="V227" i="1"/>
  <c r="U228" i="1"/>
  <c r="V228" i="1"/>
  <c r="U229" i="1"/>
  <c r="V229" i="1"/>
  <c r="U230" i="1"/>
  <c r="V230" i="1"/>
  <c r="U231" i="1"/>
  <c r="V231" i="1"/>
  <c r="U232" i="1"/>
  <c r="V232" i="1"/>
  <c r="U233" i="1"/>
  <c r="V233" i="1"/>
  <c r="U234" i="1"/>
  <c r="V234" i="1"/>
  <c r="U235" i="1"/>
  <c r="V235" i="1"/>
  <c r="U236" i="1"/>
  <c r="V236" i="1"/>
  <c r="U237" i="1"/>
  <c r="V237" i="1"/>
  <c r="U238" i="1"/>
  <c r="V238" i="1"/>
  <c r="U239" i="1"/>
  <c r="V239" i="1"/>
  <c r="U240" i="1"/>
  <c r="V240" i="1"/>
  <c r="U241" i="1"/>
  <c r="V241" i="1"/>
  <c r="U242" i="1"/>
  <c r="V242" i="1"/>
  <c r="U243" i="1"/>
  <c r="V243" i="1"/>
  <c r="U244" i="1"/>
  <c r="V244" i="1"/>
  <c r="U245" i="1"/>
  <c r="V245" i="1"/>
  <c r="U246" i="1"/>
  <c r="V246" i="1"/>
  <c r="U247" i="1"/>
  <c r="V247" i="1"/>
  <c r="U248" i="1"/>
  <c r="V248" i="1"/>
  <c r="U249" i="1"/>
  <c r="V249" i="1"/>
  <c r="U250" i="1"/>
  <c r="V250" i="1"/>
  <c r="U251" i="1"/>
  <c r="V251" i="1"/>
  <c r="U252" i="1"/>
  <c r="V252" i="1"/>
  <c r="U253" i="1"/>
  <c r="V253" i="1"/>
  <c r="U254" i="1"/>
  <c r="V254" i="1"/>
  <c r="U255" i="1"/>
  <c r="V255" i="1"/>
  <c r="U256" i="1"/>
  <c r="V256" i="1"/>
  <c r="U257" i="1"/>
  <c r="V257" i="1"/>
  <c r="U258" i="1"/>
  <c r="V258" i="1"/>
  <c r="U259" i="1"/>
  <c r="V259" i="1"/>
  <c r="U260" i="1"/>
  <c r="V260" i="1"/>
  <c r="U261" i="1"/>
  <c r="V261" i="1"/>
  <c r="U262" i="1"/>
  <c r="V262" i="1"/>
  <c r="U263" i="1"/>
  <c r="V263" i="1"/>
  <c r="U264" i="1"/>
  <c r="V264" i="1"/>
  <c r="U265" i="1"/>
  <c r="V265" i="1"/>
  <c r="U266" i="1"/>
  <c r="V266" i="1"/>
  <c r="T10" i="1"/>
  <c r="U10" i="1"/>
  <c r="V10" i="1"/>
  <c r="W11" i="1"/>
  <c r="W12" i="1"/>
  <c r="W13" i="1"/>
  <c r="W14" i="1"/>
  <c r="W16" i="1"/>
  <c r="W17" i="1"/>
  <c r="W18" i="1"/>
  <c r="W21" i="1"/>
  <c r="W22" i="1"/>
  <c r="W23" i="1"/>
  <c r="W25" i="1"/>
  <c r="W27" i="1"/>
  <c r="W28" i="1"/>
  <c r="W29" i="1"/>
  <c r="W31" i="1"/>
  <c r="W33" i="1"/>
  <c r="W36" i="1"/>
  <c r="W38" i="1"/>
  <c r="W39" i="1"/>
  <c r="W40" i="1"/>
  <c r="W41" i="1"/>
  <c r="W45" i="1"/>
  <c r="W46" i="1"/>
  <c r="W49" i="1"/>
  <c r="W50" i="1"/>
  <c r="W51" i="1"/>
  <c r="W52" i="1"/>
  <c r="W53" i="1"/>
  <c r="W54" i="1"/>
  <c r="W55" i="1"/>
  <c r="W57" i="1"/>
  <c r="W58" i="1"/>
  <c r="W59" i="1"/>
  <c r="W60" i="1"/>
  <c r="W61" i="1"/>
  <c r="W62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10" i="1"/>
  <c r="X11" i="1"/>
  <c r="X12" i="1"/>
  <c r="X13" i="1"/>
  <c r="X14" i="1"/>
  <c r="X16" i="1"/>
  <c r="X17" i="1"/>
  <c r="X18" i="1"/>
  <c r="X21" i="1"/>
  <c r="X22" i="1"/>
  <c r="X23" i="1"/>
  <c r="X25" i="1"/>
  <c r="X27" i="1"/>
  <c r="X28" i="1"/>
  <c r="X29" i="1"/>
  <c r="X31" i="1"/>
  <c r="X33" i="1"/>
  <c r="X36" i="1"/>
  <c r="X38" i="1"/>
  <c r="X39" i="1"/>
  <c r="X40" i="1"/>
  <c r="X41" i="1"/>
  <c r="X45" i="1"/>
  <c r="X46" i="1"/>
  <c r="X49" i="1"/>
  <c r="X50" i="1"/>
  <c r="X51" i="1"/>
  <c r="X52" i="1"/>
  <c r="X53" i="1"/>
  <c r="X54" i="1"/>
  <c r="X55" i="1"/>
  <c r="X57" i="1"/>
  <c r="X58" i="1"/>
  <c r="X59" i="1"/>
  <c r="X60" i="1"/>
  <c r="X61" i="1"/>
  <c r="X62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10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B9" i="1"/>
  <c r="Y10" i="1"/>
  <c r="Y11" i="1"/>
  <c r="Y12" i="1"/>
  <c r="Y14" i="1"/>
  <c r="Y15" i="1"/>
  <c r="Y16" i="1"/>
  <c r="Y17" i="1"/>
  <c r="Y18" i="1"/>
  <c r="Y19" i="1"/>
  <c r="Y20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62" i="1"/>
  <c r="Y63" i="1"/>
  <c r="Y64" i="1"/>
  <c r="Y65" i="1"/>
  <c r="Y67" i="1"/>
  <c r="Y68" i="1"/>
  <c r="Y69" i="1"/>
  <c r="Y70" i="1"/>
  <c r="Y71" i="1"/>
  <c r="Y72" i="1"/>
  <c r="Y73" i="1"/>
  <c r="Y76" i="1"/>
  <c r="Y77" i="1"/>
  <c r="Y80" i="1"/>
  <c r="Y81" i="1"/>
  <c r="Y82" i="1"/>
  <c r="Y83" i="1"/>
  <c r="Y84" i="1"/>
  <c r="Y85" i="1"/>
  <c r="Y86" i="1"/>
  <c r="Y87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Z11" i="1"/>
  <c r="Z12" i="1"/>
  <c r="Z14" i="1"/>
  <c r="Z15" i="1"/>
  <c r="Z23" i="1"/>
  <c r="Z24" i="1"/>
  <c r="Z26" i="1"/>
  <c r="Z27" i="1"/>
  <c r="Z29" i="1"/>
  <c r="Z30" i="1"/>
  <c r="Z31" i="1"/>
  <c r="Z32" i="1"/>
  <c r="Z34" i="1"/>
  <c r="Z35" i="1"/>
  <c r="Z36" i="1"/>
  <c r="Z37" i="1"/>
  <c r="Z38" i="1"/>
  <c r="Z39" i="1"/>
  <c r="Z40" i="1"/>
  <c r="Z41" i="1"/>
  <c r="Z42" i="1"/>
  <c r="Z43" i="1"/>
  <c r="Z44" i="1"/>
  <c r="Z47" i="1"/>
  <c r="Z48" i="1"/>
  <c r="Z49" i="1"/>
  <c r="Z50" i="1"/>
  <c r="Z52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B79" i="2"/>
  <c r="E86" i="2"/>
  <c r="E85" i="2"/>
  <c r="E82" i="2"/>
  <c r="E83" i="2"/>
  <c r="E84" i="2"/>
  <c r="E81" i="2"/>
  <c r="E80" i="2"/>
  <c r="D86" i="2"/>
  <c r="E66" i="2"/>
  <c r="E65" i="2"/>
  <c r="E64" i="2"/>
  <c r="E58" i="2"/>
  <c r="E57" i="2"/>
  <c r="E7" i="2"/>
  <c r="E8" i="2"/>
  <c r="E9" i="2"/>
  <c r="E10" i="2"/>
  <c r="E11" i="2"/>
  <c r="E12" i="2"/>
  <c r="E13" i="2"/>
  <c r="E6" i="2"/>
  <c r="B81" i="2"/>
  <c r="B82" i="2"/>
  <c r="D83" i="2"/>
  <c r="B83" i="2"/>
  <c r="D84" i="2"/>
  <c r="B84" i="2"/>
  <c r="D85" i="2"/>
  <c r="B85" i="2"/>
  <c r="B86" i="2"/>
  <c r="B80" i="2"/>
  <c r="B57" i="2"/>
  <c r="B58" i="2"/>
  <c r="B64" i="2"/>
  <c r="B65" i="2"/>
  <c r="B66" i="2"/>
  <c r="B71" i="2"/>
  <c r="B72" i="2"/>
  <c r="B56" i="2"/>
  <c r="B7" i="2"/>
  <c r="D8" i="2"/>
  <c r="B8" i="2"/>
  <c r="B13" i="2"/>
  <c r="B6" i="2"/>
  <c r="B11" i="3"/>
  <c r="C11" i="3"/>
  <c r="D11" i="3"/>
  <c r="E11" i="3"/>
  <c r="K11" i="3"/>
  <c r="B12" i="3"/>
  <c r="C12" i="3"/>
  <c r="D12" i="3"/>
  <c r="E12" i="3"/>
  <c r="K12" i="3"/>
  <c r="B13" i="3"/>
  <c r="C13" i="3"/>
  <c r="D13" i="3"/>
  <c r="E13" i="3"/>
  <c r="K13" i="3"/>
  <c r="B14" i="3"/>
  <c r="C14" i="3"/>
  <c r="D14" i="3"/>
  <c r="E14" i="3"/>
  <c r="K14" i="3"/>
  <c r="B15" i="3"/>
  <c r="C15" i="3"/>
  <c r="D15" i="3"/>
  <c r="E15" i="3"/>
  <c r="K15" i="3"/>
  <c r="B16" i="3"/>
  <c r="C16" i="3"/>
  <c r="D16" i="3"/>
  <c r="E16" i="3"/>
  <c r="J16" i="3"/>
  <c r="K16" i="3"/>
  <c r="B17" i="3"/>
  <c r="C17" i="3"/>
  <c r="D17" i="3"/>
  <c r="E17" i="3"/>
  <c r="K17" i="3"/>
  <c r="B18" i="3"/>
  <c r="C18" i="3"/>
  <c r="D18" i="3"/>
  <c r="E18" i="3"/>
  <c r="K18" i="3"/>
  <c r="B19" i="3"/>
  <c r="C19" i="3"/>
  <c r="D19" i="3"/>
  <c r="E19" i="3"/>
  <c r="J19" i="3"/>
  <c r="K19" i="3"/>
  <c r="B20" i="3"/>
  <c r="C20" i="3"/>
  <c r="D20" i="3"/>
  <c r="E20" i="3"/>
  <c r="J20" i="3"/>
  <c r="K20" i="3"/>
  <c r="B21" i="3"/>
  <c r="C21" i="3"/>
  <c r="D21" i="3"/>
  <c r="E21" i="3"/>
  <c r="J21" i="3"/>
  <c r="K21" i="3"/>
  <c r="B22" i="3"/>
  <c r="C22" i="3"/>
  <c r="D22" i="3"/>
  <c r="E22" i="3"/>
  <c r="K22" i="3"/>
  <c r="B23" i="3"/>
  <c r="C23" i="3"/>
  <c r="D23" i="3"/>
  <c r="E23" i="3"/>
  <c r="K23" i="3"/>
  <c r="B24" i="3"/>
  <c r="C24" i="3"/>
  <c r="D24" i="3"/>
  <c r="E24" i="3"/>
  <c r="J24" i="3"/>
  <c r="K24" i="3"/>
  <c r="B25" i="3"/>
  <c r="C25" i="3"/>
  <c r="D25" i="3"/>
  <c r="E25" i="3"/>
  <c r="J25" i="3"/>
  <c r="K25" i="3"/>
  <c r="B26" i="3"/>
  <c r="C26" i="3"/>
  <c r="D26" i="3"/>
  <c r="E26" i="3"/>
  <c r="J26" i="3"/>
  <c r="K26" i="3"/>
  <c r="B27" i="3"/>
  <c r="C27" i="3"/>
  <c r="D27" i="3"/>
  <c r="E27" i="3"/>
  <c r="K27" i="3"/>
  <c r="B28" i="3"/>
  <c r="C28" i="3"/>
  <c r="D28" i="3"/>
  <c r="E28" i="3"/>
  <c r="J28" i="3"/>
  <c r="K28" i="3"/>
  <c r="B29" i="3"/>
  <c r="C29" i="3"/>
  <c r="D29" i="3"/>
  <c r="E29" i="3"/>
  <c r="J29" i="3"/>
  <c r="K29" i="3"/>
  <c r="B30" i="3"/>
  <c r="C30" i="3"/>
  <c r="D30" i="3"/>
  <c r="E30" i="3"/>
  <c r="J30" i="3"/>
  <c r="K30" i="3"/>
  <c r="B31" i="3"/>
  <c r="C31" i="3"/>
  <c r="D31" i="3"/>
  <c r="E31" i="3"/>
  <c r="K31" i="3"/>
  <c r="B32" i="3"/>
  <c r="C32" i="3"/>
  <c r="D32" i="3"/>
  <c r="E32" i="3"/>
  <c r="J32" i="3"/>
  <c r="K32" i="3"/>
  <c r="B33" i="3"/>
  <c r="C33" i="3"/>
  <c r="D33" i="3"/>
  <c r="E33" i="3"/>
  <c r="J33" i="3"/>
  <c r="K33" i="3"/>
  <c r="B34" i="3"/>
  <c r="C34" i="3"/>
  <c r="D34" i="3"/>
  <c r="E34" i="3"/>
  <c r="J34" i="3"/>
  <c r="K34" i="3"/>
  <c r="B35" i="3"/>
  <c r="C35" i="3"/>
  <c r="D35" i="3"/>
  <c r="E35" i="3"/>
  <c r="J35" i="3"/>
  <c r="K35" i="3"/>
  <c r="B36" i="3"/>
  <c r="C36" i="3"/>
  <c r="D36" i="3"/>
  <c r="E36" i="3"/>
  <c r="J36" i="3"/>
  <c r="K36" i="3"/>
  <c r="B37" i="3"/>
  <c r="C37" i="3"/>
  <c r="D37" i="3"/>
  <c r="E37" i="3"/>
  <c r="J37" i="3"/>
  <c r="K37" i="3"/>
  <c r="B38" i="3"/>
  <c r="C38" i="3"/>
  <c r="D38" i="3"/>
  <c r="E38" i="3"/>
  <c r="K38" i="3"/>
  <c r="B39" i="3"/>
  <c r="C39" i="3"/>
  <c r="D39" i="3"/>
  <c r="E39" i="3"/>
  <c r="J39" i="3"/>
  <c r="K39" i="3"/>
  <c r="B40" i="3"/>
  <c r="C40" i="3"/>
  <c r="D40" i="3"/>
  <c r="E40" i="3"/>
  <c r="K40" i="3"/>
  <c r="B41" i="3"/>
  <c r="C41" i="3"/>
  <c r="D41" i="3"/>
  <c r="E41" i="3"/>
  <c r="K41" i="3"/>
  <c r="B42" i="3"/>
  <c r="C42" i="3"/>
  <c r="D42" i="3"/>
  <c r="E42" i="3"/>
  <c r="J42" i="3"/>
  <c r="K42" i="3"/>
  <c r="B43" i="3"/>
  <c r="C43" i="3"/>
  <c r="D43" i="3"/>
  <c r="E43" i="3"/>
  <c r="J43" i="3"/>
  <c r="K43" i="3"/>
  <c r="B44" i="3"/>
  <c r="C44" i="3"/>
  <c r="D44" i="3"/>
  <c r="E44" i="3"/>
  <c r="J44" i="3"/>
  <c r="K44" i="3"/>
  <c r="B45" i="3"/>
  <c r="C45" i="3"/>
  <c r="D45" i="3"/>
  <c r="E45" i="3"/>
  <c r="J45" i="3"/>
  <c r="K45" i="3"/>
  <c r="B46" i="3"/>
  <c r="C46" i="3"/>
  <c r="D46" i="3"/>
  <c r="E46" i="3"/>
  <c r="J46" i="3"/>
  <c r="K46" i="3"/>
  <c r="B47" i="3"/>
  <c r="C47" i="3"/>
  <c r="D47" i="3"/>
  <c r="E47" i="3"/>
  <c r="J47" i="3"/>
  <c r="K47" i="3"/>
  <c r="B48" i="3"/>
  <c r="C48" i="3"/>
  <c r="D48" i="3"/>
  <c r="E48" i="3"/>
  <c r="J48" i="3"/>
  <c r="K48" i="3"/>
  <c r="B49" i="3"/>
  <c r="C49" i="3"/>
  <c r="D49" i="3"/>
  <c r="E49" i="3"/>
  <c r="K49" i="3"/>
  <c r="B50" i="3"/>
  <c r="C50" i="3"/>
  <c r="D50" i="3"/>
  <c r="E50" i="3"/>
  <c r="K50" i="3"/>
  <c r="B51" i="3"/>
  <c r="C51" i="3"/>
  <c r="D51" i="3"/>
  <c r="E51" i="3"/>
  <c r="J51" i="3"/>
  <c r="K51" i="3"/>
  <c r="B52" i="3"/>
  <c r="C52" i="3"/>
  <c r="D52" i="3"/>
  <c r="E52" i="3"/>
  <c r="J52" i="3"/>
  <c r="K52" i="3"/>
  <c r="B53" i="3"/>
  <c r="C53" i="3"/>
  <c r="D53" i="3"/>
  <c r="E53" i="3"/>
  <c r="J53" i="3"/>
  <c r="K53" i="3"/>
  <c r="B54" i="3"/>
  <c r="C54" i="3"/>
  <c r="D54" i="3"/>
  <c r="E54" i="3"/>
  <c r="K54" i="3"/>
  <c r="B55" i="3"/>
  <c r="C55" i="3"/>
  <c r="D55" i="3"/>
  <c r="E55" i="3"/>
  <c r="K55" i="3"/>
  <c r="B56" i="3"/>
  <c r="C56" i="3"/>
  <c r="D56" i="3"/>
  <c r="E56" i="3"/>
  <c r="J56" i="3"/>
  <c r="K56" i="3"/>
  <c r="B57" i="3"/>
  <c r="C57" i="3"/>
  <c r="D57" i="3"/>
  <c r="E57" i="3"/>
  <c r="K57" i="3"/>
  <c r="B58" i="3"/>
  <c r="C58" i="3"/>
  <c r="D58" i="3"/>
  <c r="E58" i="3"/>
  <c r="J58" i="3"/>
  <c r="K58" i="3"/>
  <c r="B59" i="3"/>
  <c r="C59" i="3"/>
  <c r="D59" i="3"/>
  <c r="E59" i="3"/>
  <c r="J59" i="3"/>
  <c r="K59" i="3"/>
  <c r="B60" i="3"/>
  <c r="C60" i="3"/>
  <c r="D60" i="3"/>
  <c r="E60" i="3"/>
  <c r="J60" i="3"/>
  <c r="K60" i="3"/>
  <c r="B61" i="3"/>
  <c r="C61" i="3"/>
  <c r="D61" i="3"/>
  <c r="E61" i="3"/>
  <c r="K61" i="3"/>
  <c r="B62" i="3"/>
  <c r="C62" i="3"/>
  <c r="D62" i="3"/>
  <c r="E62" i="3"/>
  <c r="K62" i="3"/>
  <c r="B63" i="3"/>
  <c r="C63" i="3"/>
  <c r="D63" i="3"/>
  <c r="E63" i="3"/>
  <c r="K63" i="3"/>
  <c r="B64" i="3"/>
  <c r="C64" i="3"/>
  <c r="D64" i="3"/>
  <c r="E64" i="3"/>
  <c r="K64" i="3"/>
  <c r="B65" i="3"/>
  <c r="K65" i="3"/>
  <c r="B66" i="3"/>
  <c r="C66" i="3"/>
  <c r="D66" i="3"/>
  <c r="E66" i="3"/>
  <c r="K66" i="3"/>
  <c r="B67" i="3"/>
  <c r="C67" i="3"/>
  <c r="D67" i="3"/>
  <c r="E67" i="3"/>
  <c r="K67" i="3"/>
  <c r="B68" i="3"/>
  <c r="C68" i="3"/>
  <c r="D68" i="3"/>
  <c r="E68" i="3"/>
  <c r="K68" i="3"/>
  <c r="B69" i="3"/>
  <c r="C69" i="3"/>
  <c r="D69" i="3"/>
  <c r="E69" i="3"/>
  <c r="K69" i="3"/>
  <c r="B70" i="3"/>
  <c r="C70" i="3"/>
  <c r="D70" i="3"/>
  <c r="E70" i="3"/>
  <c r="K70" i="3"/>
  <c r="B71" i="3"/>
  <c r="C71" i="3"/>
  <c r="D71" i="3"/>
  <c r="E71" i="3"/>
  <c r="K71" i="3"/>
  <c r="B72" i="3"/>
  <c r="C72" i="3"/>
  <c r="D72" i="3"/>
  <c r="E72" i="3"/>
  <c r="K72" i="3"/>
  <c r="B73" i="3"/>
  <c r="K73" i="3"/>
  <c r="B74" i="3"/>
  <c r="C74" i="3"/>
  <c r="D74" i="3"/>
  <c r="E74" i="3"/>
  <c r="K74" i="3"/>
  <c r="B75" i="3"/>
  <c r="C75" i="3"/>
  <c r="D75" i="3"/>
  <c r="E75" i="3"/>
  <c r="K75" i="3"/>
  <c r="B76" i="3"/>
  <c r="K76" i="3"/>
  <c r="B77" i="3"/>
  <c r="K77" i="3"/>
  <c r="B78" i="3"/>
  <c r="C78" i="3"/>
  <c r="D78" i="3"/>
  <c r="E78" i="3"/>
  <c r="K78" i="3"/>
  <c r="B79" i="3"/>
  <c r="C79" i="3"/>
  <c r="D79" i="3"/>
  <c r="E79" i="3"/>
  <c r="K79" i="3"/>
  <c r="B80" i="3"/>
  <c r="C80" i="3"/>
  <c r="D80" i="3"/>
  <c r="E80" i="3"/>
  <c r="K80" i="3"/>
  <c r="B81" i="3"/>
  <c r="C81" i="3"/>
  <c r="D81" i="3"/>
  <c r="E81" i="3"/>
  <c r="K81" i="3"/>
  <c r="B82" i="3"/>
  <c r="C82" i="3"/>
  <c r="D82" i="3"/>
  <c r="E82" i="3"/>
  <c r="K82" i="3"/>
  <c r="B83" i="3"/>
  <c r="C83" i="3"/>
  <c r="D83" i="3"/>
  <c r="E83" i="3"/>
  <c r="K83" i="3"/>
  <c r="B84" i="3"/>
  <c r="C84" i="3"/>
  <c r="D84" i="3"/>
  <c r="E84" i="3"/>
  <c r="K84" i="3"/>
  <c r="B85" i="3"/>
  <c r="C85" i="3"/>
  <c r="D85" i="3"/>
  <c r="E85" i="3"/>
  <c r="K85" i="3"/>
  <c r="B86" i="3"/>
  <c r="C86" i="3"/>
  <c r="D86" i="3"/>
  <c r="E86" i="3"/>
  <c r="K86" i="3"/>
  <c r="B87" i="3"/>
  <c r="K87" i="3"/>
  <c r="B88" i="3"/>
  <c r="C88" i="3"/>
  <c r="D88" i="3"/>
  <c r="E88" i="3"/>
  <c r="K88" i="3"/>
  <c r="B89" i="3"/>
  <c r="K89" i="3"/>
  <c r="B90" i="3"/>
  <c r="K90" i="3"/>
  <c r="B91" i="3"/>
  <c r="K91" i="3"/>
  <c r="B92" i="3"/>
  <c r="K92" i="3"/>
  <c r="B93" i="3"/>
  <c r="K93" i="3"/>
  <c r="B94" i="3"/>
  <c r="K94" i="3"/>
  <c r="B95" i="3"/>
  <c r="K95" i="3"/>
  <c r="B96" i="3"/>
  <c r="K96" i="3"/>
  <c r="B97" i="3"/>
  <c r="K97" i="3"/>
  <c r="B98" i="3"/>
  <c r="K98" i="3"/>
  <c r="B99" i="3"/>
  <c r="K99" i="3"/>
  <c r="B100" i="3"/>
  <c r="K100" i="3"/>
  <c r="B101" i="3"/>
  <c r="K101" i="3"/>
  <c r="B102" i="3"/>
  <c r="K102" i="3"/>
  <c r="B103" i="3"/>
  <c r="K103" i="3"/>
  <c r="B104" i="3"/>
  <c r="K104" i="3"/>
  <c r="B105" i="3"/>
  <c r="K105" i="3"/>
  <c r="B106" i="3"/>
  <c r="K106" i="3"/>
  <c r="B107" i="3"/>
  <c r="K107" i="3"/>
  <c r="B108" i="3"/>
  <c r="K108" i="3"/>
  <c r="B109" i="3"/>
  <c r="K109" i="3"/>
  <c r="B110" i="3"/>
  <c r="K110" i="3"/>
  <c r="B111" i="3"/>
  <c r="K111" i="3"/>
  <c r="B112" i="3"/>
  <c r="K112" i="3"/>
  <c r="B113" i="3"/>
  <c r="K113" i="3"/>
  <c r="B114" i="3"/>
  <c r="K114" i="3"/>
  <c r="B115" i="3"/>
  <c r="K115" i="3"/>
  <c r="B116" i="3"/>
  <c r="K116" i="3"/>
  <c r="B117" i="3"/>
  <c r="K117" i="3"/>
  <c r="B118" i="3"/>
  <c r="K118" i="3"/>
  <c r="B119" i="3"/>
  <c r="K119" i="3"/>
  <c r="B120" i="3"/>
  <c r="K120" i="3"/>
  <c r="B121" i="3"/>
  <c r="K121" i="3"/>
  <c r="B122" i="3"/>
  <c r="K122" i="3"/>
  <c r="B123" i="3"/>
  <c r="K123" i="3"/>
  <c r="B124" i="3"/>
  <c r="K124" i="3"/>
  <c r="B125" i="3"/>
  <c r="K125" i="3"/>
  <c r="B126" i="3"/>
  <c r="K126" i="3"/>
  <c r="B127" i="3"/>
  <c r="K127" i="3"/>
  <c r="B128" i="3"/>
  <c r="K128" i="3"/>
  <c r="B129" i="3"/>
  <c r="K129" i="3"/>
  <c r="B130" i="3"/>
  <c r="K130" i="3"/>
  <c r="B131" i="3"/>
  <c r="K131" i="3"/>
  <c r="B132" i="3"/>
  <c r="K132" i="3"/>
  <c r="B133" i="3"/>
  <c r="K133" i="3"/>
  <c r="B134" i="3"/>
  <c r="K134" i="3"/>
  <c r="B135" i="3"/>
  <c r="K135" i="3"/>
  <c r="B136" i="3"/>
  <c r="K136" i="3"/>
  <c r="B137" i="3"/>
  <c r="K137" i="3"/>
  <c r="B138" i="3"/>
  <c r="K138" i="3"/>
  <c r="B139" i="3"/>
  <c r="K139" i="3"/>
  <c r="B140" i="3"/>
  <c r="K140" i="3"/>
  <c r="B141" i="3"/>
  <c r="K141" i="3"/>
  <c r="B142" i="3"/>
  <c r="K142" i="3"/>
  <c r="B143" i="3"/>
  <c r="K143" i="3"/>
  <c r="B144" i="3"/>
  <c r="K144" i="3"/>
  <c r="B145" i="3"/>
  <c r="K145" i="3"/>
  <c r="B146" i="3"/>
  <c r="K146" i="3"/>
  <c r="B147" i="3"/>
  <c r="K147" i="3"/>
  <c r="B148" i="3"/>
  <c r="K148" i="3"/>
  <c r="B149" i="3"/>
  <c r="K149" i="3"/>
  <c r="B150" i="3"/>
  <c r="K150" i="3"/>
  <c r="B151" i="3"/>
  <c r="K151" i="3"/>
  <c r="B152" i="3"/>
  <c r="K152" i="3"/>
  <c r="B153" i="3"/>
  <c r="K153" i="3"/>
  <c r="B154" i="3"/>
  <c r="K154" i="3"/>
  <c r="B155" i="3"/>
  <c r="K155" i="3"/>
  <c r="B156" i="3"/>
  <c r="K156" i="3"/>
  <c r="B157" i="3"/>
  <c r="K157" i="3"/>
  <c r="B158" i="3"/>
  <c r="K158" i="3"/>
  <c r="B159" i="3"/>
  <c r="K159" i="3"/>
  <c r="B160" i="3"/>
  <c r="K160" i="3"/>
  <c r="B161" i="3"/>
  <c r="K161" i="3"/>
  <c r="B162" i="3"/>
  <c r="K162" i="3"/>
  <c r="B163" i="3"/>
  <c r="K163" i="3"/>
  <c r="B164" i="3"/>
  <c r="K164" i="3"/>
  <c r="B165" i="3"/>
  <c r="K165" i="3"/>
  <c r="B166" i="3"/>
  <c r="K166" i="3"/>
  <c r="B167" i="3"/>
  <c r="K167" i="3"/>
  <c r="B168" i="3"/>
  <c r="K168" i="3"/>
  <c r="B169" i="3"/>
  <c r="K169" i="3"/>
  <c r="B170" i="3"/>
  <c r="K170" i="3"/>
  <c r="B171" i="3"/>
  <c r="K171" i="3"/>
  <c r="B172" i="3"/>
  <c r="K172" i="3"/>
  <c r="B173" i="3"/>
  <c r="K173" i="3"/>
  <c r="B174" i="3"/>
  <c r="K174" i="3"/>
  <c r="B175" i="3"/>
  <c r="K175" i="3"/>
  <c r="B176" i="3"/>
  <c r="K176" i="3"/>
  <c r="B177" i="3"/>
  <c r="K177" i="3"/>
  <c r="B178" i="3"/>
  <c r="K178" i="3"/>
  <c r="B179" i="3"/>
  <c r="K179" i="3"/>
  <c r="B180" i="3"/>
  <c r="K180" i="3"/>
  <c r="B181" i="3"/>
  <c r="K181" i="3"/>
  <c r="B182" i="3"/>
  <c r="K182" i="3"/>
  <c r="B183" i="3"/>
  <c r="K183" i="3"/>
  <c r="B184" i="3"/>
  <c r="K184" i="3"/>
  <c r="B185" i="3"/>
  <c r="K185" i="3"/>
  <c r="B186" i="3"/>
  <c r="K186" i="3"/>
  <c r="B187" i="3"/>
  <c r="K187" i="3"/>
  <c r="B188" i="3"/>
  <c r="K188" i="3"/>
  <c r="B189" i="3"/>
  <c r="K189" i="3"/>
  <c r="B190" i="3"/>
  <c r="K190" i="3"/>
  <c r="B191" i="3"/>
  <c r="K191" i="3"/>
  <c r="B192" i="3"/>
  <c r="K192" i="3"/>
  <c r="B193" i="3"/>
  <c r="K193" i="3"/>
  <c r="B194" i="3"/>
  <c r="K194" i="3"/>
  <c r="B195" i="3"/>
  <c r="K195" i="3"/>
  <c r="B196" i="3"/>
  <c r="K196" i="3"/>
  <c r="B197" i="3"/>
  <c r="K197" i="3"/>
  <c r="B198" i="3"/>
  <c r="K198" i="3"/>
  <c r="B199" i="3"/>
  <c r="K199" i="3"/>
  <c r="B200" i="3"/>
  <c r="K200" i="3"/>
  <c r="B201" i="3"/>
  <c r="K201" i="3"/>
  <c r="B202" i="3"/>
  <c r="K202" i="3"/>
  <c r="B203" i="3"/>
  <c r="K203" i="3"/>
  <c r="B204" i="3"/>
  <c r="K204" i="3"/>
  <c r="B205" i="3"/>
  <c r="K205" i="3"/>
  <c r="B206" i="3"/>
  <c r="K206" i="3"/>
  <c r="B207" i="3"/>
  <c r="K207" i="3"/>
  <c r="B208" i="3"/>
  <c r="K208" i="3"/>
  <c r="B209" i="3"/>
  <c r="K209" i="3"/>
  <c r="B210" i="3"/>
  <c r="K210" i="3"/>
  <c r="B211" i="3"/>
  <c r="K211" i="3"/>
  <c r="B212" i="3"/>
  <c r="K212" i="3"/>
  <c r="B213" i="3"/>
  <c r="K213" i="3"/>
  <c r="B214" i="3"/>
  <c r="K214" i="3"/>
  <c r="B215" i="3"/>
  <c r="K215" i="3"/>
  <c r="B216" i="3"/>
  <c r="K216" i="3"/>
  <c r="B217" i="3"/>
  <c r="K217" i="3"/>
  <c r="B218" i="3"/>
  <c r="K218" i="3"/>
  <c r="B219" i="3"/>
  <c r="K219" i="3"/>
  <c r="B220" i="3"/>
  <c r="K220" i="3"/>
  <c r="B221" i="3"/>
  <c r="K221" i="3"/>
  <c r="B222" i="3"/>
  <c r="K222" i="3"/>
  <c r="B223" i="3"/>
  <c r="K223" i="3"/>
  <c r="B224" i="3"/>
  <c r="K224" i="3"/>
  <c r="B225" i="3"/>
  <c r="K225" i="3"/>
  <c r="B226" i="3"/>
  <c r="K226" i="3"/>
  <c r="B227" i="3"/>
  <c r="K227" i="3"/>
  <c r="B228" i="3"/>
  <c r="K228" i="3"/>
  <c r="B229" i="3"/>
  <c r="K229" i="3"/>
  <c r="B230" i="3"/>
  <c r="K230" i="3"/>
  <c r="B231" i="3"/>
  <c r="K231" i="3"/>
  <c r="B232" i="3"/>
  <c r="K232" i="3"/>
  <c r="B233" i="3"/>
  <c r="K233" i="3"/>
  <c r="B234" i="3"/>
  <c r="K234" i="3"/>
  <c r="B235" i="3"/>
  <c r="K235" i="3"/>
  <c r="B236" i="3"/>
  <c r="K236" i="3"/>
  <c r="B237" i="3"/>
  <c r="K237" i="3"/>
  <c r="B238" i="3"/>
  <c r="K238" i="3"/>
  <c r="B239" i="3"/>
  <c r="K239" i="3"/>
  <c r="B240" i="3"/>
  <c r="K240" i="3"/>
  <c r="B241" i="3"/>
  <c r="K241" i="3"/>
  <c r="B242" i="3"/>
  <c r="K242" i="3"/>
  <c r="B243" i="3"/>
  <c r="K243" i="3"/>
  <c r="B244" i="3"/>
  <c r="K244" i="3"/>
  <c r="B245" i="3"/>
  <c r="K245" i="3"/>
  <c r="B246" i="3"/>
  <c r="K246" i="3"/>
  <c r="B247" i="3"/>
  <c r="K247" i="3"/>
  <c r="B248" i="3"/>
  <c r="K248" i="3"/>
  <c r="B249" i="3"/>
  <c r="K249" i="3"/>
  <c r="B250" i="3"/>
  <c r="K250" i="3"/>
  <c r="B251" i="3"/>
  <c r="K251" i="3"/>
  <c r="B252" i="3"/>
  <c r="K252" i="3"/>
  <c r="B253" i="3"/>
  <c r="K253" i="3"/>
  <c r="B254" i="3"/>
  <c r="K254" i="3"/>
  <c r="B255" i="3"/>
  <c r="K255" i="3"/>
  <c r="B256" i="3"/>
  <c r="K256" i="3"/>
  <c r="B257" i="3"/>
  <c r="K257" i="3"/>
  <c r="B258" i="3"/>
  <c r="K258" i="3"/>
  <c r="B259" i="3"/>
  <c r="K259" i="3"/>
  <c r="B260" i="3"/>
  <c r="K260" i="3"/>
  <c r="B261" i="3"/>
  <c r="K261" i="3"/>
  <c r="B262" i="3"/>
  <c r="K262" i="3"/>
  <c r="B263" i="3"/>
  <c r="K263" i="3"/>
  <c r="B264" i="3"/>
  <c r="K264" i="3"/>
  <c r="B265" i="3"/>
  <c r="K265" i="3"/>
  <c r="B10" i="3"/>
  <c r="C10" i="3"/>
  <c r="D10" i="3"/>
  <c r="E10" i="3"/>
  <c r="K10" i="3"/>
  <c r="J12" i="3"/>
  <c r="J13" i="3"/>
  <c r="J14" i="3"/>
  <c r="J15" i="3"/>
  <c r="J17" i="3"/>
  <c r="J18" i="3"/>
  <c r="J22" i="3"/>
  <c r="J23" i="3"/>
  <c r="J27" i="3"/>
  <c r="J31" i="3"/>
  <c r="J38" i="3"/>
  <c r="J40" i="3"/>
  <c r="J41" i="3"/>
  <c r="J49" i="3"/>
  <c r="J50" i="3"/>
  <c r="J54" i="3"/>
  <c r="J55" i="3"/>
  <c r="J57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11" i="3"/>
  <c r="C65" i="3"/>
  <c r="D65" i="3"/>
  <c r="E65" i="3"/>
  <c r="C73" i="3"/>
  <c r="D73" i="3"/>
  <c r="E73" i="3"/>
  <c r="C76" i="3"/>
  <c r="D76" i="3"/>
  <c r="E76" i="3"/>
  <c r="C77" i="3"/>
  <c r="D77" i="3"/>
  <c r="E77" i="3"/>
  <c r="C87" i="3"/>
  <c r="D87" i="3"/>
  <c r="E87" i="3"/>
  <c r="C89" i="3"/>
  <c r="D89" i="3"/>
  <c r="E89" i="3"/>
  <c r="C90" i="3"/>
  <c r="D90" i="3"/>
  <c r="E90" i="3"/>
  <c r="C91" i="3"/>
  <c r="D91" i="3"/>
  <c r="E91" i="3"/>
  <c r="C92" i="3"/>
  <c r="D92" i="3"/>
  <c r="E92" i="3"/>
  <c r="C93" i="3"/>
  <c r="D93" i="3"/>
  <c r="E93" i="3"/>
  <c r="C94" i="3"/>
  <c r="D94" i="3"/>
  <c r="E94" i="3"/>
  <c r="C95" i="3"/>
  <c r="D95" i="3"/>
  <c r="E95" i="3"/>
  <c r="C96" i="3"/>
  <c r="D96" i="3"/>
  <c r="E96" i="3"/>
  <c r="C97" i="3"/>
  <c r="D97" i="3"/>
  <c r="E97" i="3"/>
  <c r="C98" i="3"/>
  <c r="D98" i="3"/>
  <c r="E98" i="3"/>
  <c r="C99" i="3"/>
  <c r="D99" i="3"/>
  <c r="E99" i="3"/>
  <c r="C100" i="3"/>
  <c r="D100" i="3"/>
  <c r="E100" i="3"/>
  <c r="C101" i="3"/>
  <c r="D101" i="3"/>
  <c r="E101" i="3"/>
  <c r="C102" i="3"/>
  <c r="D102" i="3"/>
  <c r="E102" i="3"/>
  <c r="C103" i="3"/>
  <c r="D103" i="3"/>
  <c r="E103" i="3"/>
  <c r="C104" i="3"/>
  <c r="D104" i="3"/>
  <c r="E104" i="3"/>
  <c r="C105" i="3"/>
  <c r="D105" i="3"/>
  <c r="E105" i="3"/>
  <c r="C106" i="3"/>
  <c r="D106" i="3"/>
  <c r="E106" i="3"/>
  <c r="C107" i="3"/>
  <c r="D107" i="3"/>
  <c r="E107" i="3"/>
  <c r="C108" i="3"/>
  <c r="D108" i="3"/>
  <c r="E108" i="3"/>
  <c r="C109" i="3"/>
  <c r="D109" i="3"/>
  <c r="E109" i="3"/>
  <c r="C110" i="3"/>
  <c r="D110" i="3"/>
  <c r="E110" i="3"/>
  <c r="C111" i="3"/>
  <c r="D111" i="3"/>
  <c r="E111" i="3"/>
  <c r="C112" i="3"/>
  <c r="D112" i="3"/>
  <c r="E112" i="3"/>
  <c r="C113" i="3"/>
  <c r="D113" i="3"/>
  <c r="E113" i="3"/>
  <c r="C114" i="3"/>
  <c r="D114" i="3"/>
  <c r="E114" i="3"/>
  <c r="C115" i="3"/>
  <c r="D115" i="3"/>
  <c r="E115" i="3"/>
  <c r="C116" i="3"/>
  <c r="D116" i="3"/>
  <c r="E116" i="3"/>
  <c r="C117" i="3"/>
  <c r="D117" i="3"/>
  <c r="E117" i="3"/>
  <c r="C118" i="3"/>
  <c r="D118" i="3"/>
  <c r="E118" i="3"/>
  <c r="C119" i="3"/>
  <c r="D119" i="3"/>
  <c r="E119" i="3"/>
  <c r="C120" i="3"/>
  <c r="D120" i="3"/>
  <c r="E120" i="3"/>
  <c r="C121" i="3"/>
  <c r="D121" i="3"/>
  <c r="E121" i="3"/>
  <c r="C122" i="3"/>
  <c r="D122" i="3"/>
  <c r="E122" i="3"/>
  <c r="C123" i="3"/>
  <c r="D123" i="3"/>
  <c r="E123" i="3"/>
  <c r="C124" i="3"/>
  <c r="D124" i="3"/>
  <c r="E124" i="3"/>
  <c r="C125" i="3"/>
  <c r="D125" i="3"/>
  <c r="E125" i="3"/>
  <c r="C126" i="3"/>
  <c r="D126" i="3"/>
  <c r="E126" i="3"/>
  <c r="C127" i="3"/>
  <c r="D127" i="3"/>
  <c r="E127" i="3"/>
  <c r="C128" i="3"/>
  <c r="D128" i="3"/>
  <c r="E128" i="3"/>
  <c r="C129" i="3"/>
  <c r="D129" i="3"/>
  <c r="E129" i="3"/>
  <c r="C130" i="3"/>
  <c r="D130" i="3"/>
  <c r="E130" i="3"/>
  <c r="C131" i="3"/>
  <c r="D131" i="3"/>
  <c r="E131" i="3"/>
  <c r="C132" i="3"/>
  <c r="D132" i="3"/>
  <c r="E132" i="3"/>
  <c r="C133" i="3"/>
  <c r="D133" i="3"/>
  <c r="E133" i="3"/>
  <c r="C134" i="3"/>
  <c r="D134" i="3"/>
  <c r="E134" i="3"/>
  <c r="C135" i="3"/>
  <c r="D135" i="3"/>
  <c r="E135" i="3"/>
  <c r="C136" i="3"/>
  <c r="D136" i="3"/>
  <c r="E136" i="3"/>
  <c r="C137" i="3"/>
  <c r="D137" i="3"/>
  <c r="E137" i="3"/>
  <c r="C138" i="3"/>
  <c r="D138" i="3"/>
  <c r="E138" i="3"/>
  <c r="C139" i="3"/>
  <c r="D139" i="3"/>
  <c r="E139" i="3"/>
  <c r="C140" i="3"/>
  <c r="D140" i="3"/>
  <c r="E140" i="3"/>
  <c r="C141" i="3"/>
  <c r="D141" i="3"/>
  <c r="E141" i="3"/>
  <c r="C142" i="3"/>
  <c r="D142" i="3"/>
  <c r="E142" i="3"/>
  <c r="C143" i="3"/>
  <c r="D143" i="3"/>
  <c r="E143" i="3"/>
  <c r="C144" i="3"/>
  <c r="D144" i="3"/>
  <c r="E144" i="3"/>
  <c r="C145" i="3"/>
  <c r="D145" i="3"/>
  <c r="E145" i="3"/>
  <c r="C146" i="3"/>
  <c r="D146" i="3"/>
  <c r="E146" i="3"/>
  <c r="C147" i="3"/>
  <c r="D147" i="3"/>
  <c r="E147" i="3"/>
  <c r="C148" i="3"/>
  <c r="D148" i="3"/>
  <c r="E148" i="3"/>
  <c r="C149" i="3"/>
  <c r="D149" i="3"/>
  <c r="E149" i="3"/>
  <c r="C150" i="3"/>
  <c r="D150" i="3"/>
  <c r="E150" i="3"/>
  <c r="C151" i="3"/>
  <c r="D151" i="3"/>
  <c r="E151" i="3"/>
  <c r="C152" i="3"/>
  <c r="D152" i="3"/>
  <c r="E152" i="3"/>
  <c r="C153" i="3"/>
  <c r="D153" i="3"/>
  <c r="E153" i="3"/>
  <c r="C154" i="3"/>
  <c r="D154" i="3"/>
  <c r="E154" i="3"/>
  <c r="C155" i="3"/>
  <c r="D155" i="3"/>
  <c r="E155" i="3"/>
  <c r="C156" i="3"/>
  <c r="D156" i="3"/>
  <c r="E156" i="3"/>
  <c r="C157" i="3"/>
  <c r="D157" i="3"/>
  <c r="E157" i="3"/>
  <c r="C158" i="3"/>
  <c r="D158" i="3"/>
  <c r="E158" i="3"/>
  <c r="C159" i="3"/>
  <c r="D159" i="3"/>
  <c r="E159" i="3"/>
  <c r="C160" i="3"/>
  <c r="D160" i="3"/>
  <c r="E160" i="3"/>
  <c r="C161" i="3"/>
  <c r="D161" i="3"/>
  <c r="E161" i="3"/>
  <c r="C162" i="3"/>
  <c r="D162" i="3"/>
  <c r="E162" i="3"/>
  <c r="C163" i="3"/>
  <c r="D163" i="3"/>
  <c r="E163" i="3"/>
  <c r="C164" i="3"/>
  <c r="D164" i="3"/>
  <c r="E164" i="3"/>
  <c r="C165" i="3"/>
  <c r="D165" i="3"/>
  <c r="E165" i="3"/>
  <c r="C166" i="3"/>
  <c r="D166" i="3"/>
  <c r="E166" i="3"/>
  <c r="C167" i="3"/>
  <c r="D167" i="3"/>
  <c r="E167" i="3"/>
  <c r="C168" i="3"/>
  <c r="D168" i="3"/>
  <c r="E168" i="3"/>
  <c r="C169" i="3"/>
  <c r="D169" i="3"/>
  <c r="E169" i="3"/>
  <c r="C170" i="3"/>
  <c r="D170" i="3"/>
  <c r="E170" i="3"/>
  <c r="C171" i="3"/>
  <c r="D171" i="3"/>
  <c r="E171" i="3"/>
  <c r="C172" i="3"/>
  <c r="D172" i="3"/>
  <c r="E172" i="3"/>
  <c r="C173" i="3"/>
  <c r="D173" i="3"/>
  <c r="E173" i="3"/>
  <c r="C174" i="3"/>
  <c r="D174" i="3"/>
  <c r="E174" i="3"/>
  <c r="C175" i="3"/>
  <c r="D175" i="3"/>
  <c r="E175" i="3"/>
  <c r="C176" i="3"/>
  <c r="D176" i="3"/>
  <c r="E176" i="3"/>
  <c r="C177" i="3"/>
  <c r="D177" i="3"/>
  <c r="E177" i="3"/>
  <c r="C178" i="3"/>
  <c r="D178" i="3"/>
  <c r="E178" i="3"/>
  <c r="C179" i="3"/>
  <c r="D179" i="3"/>
  <c r="E179" i="3"/>
  <c r="C180" i="3"/>
  <c r="D180" i="3"/>
  <c r="E180" i="3"/>
  <c r="C181" i="3"/>
  <c r="D181" i="3"/>
  <c r="E181" i="3"/>
  <c r="C182" i="3"/>
  <c r="D182" i="3"/>
  <c r="E182" i="3"/>
  <c r="C183" i="3"/>
  <c r="D183" i="3"/>
  <c r="E183" i="3"/>
  <c r="C184" i="3"/>
  <c r="D184" i="3"/>
  <c r="E184" i="3"/>
  <c r="C185" i="3"/>
  <c r="D185" i="3"/>
  <c r="E185" i="3"/>
  <c r="C186" i="3"/>
  <c r="D186" i="3"/>
  <c r="E186" i="3"/>
  <c r="C187" i="3"/>
  <c r="D187" i="3"/>
  <c r="E187" i="3"/>
  <c r="C188" i="3"/>
  <c r="D188" i="3"/>
  <c r="E188" i="3"/>
  <c r="C189" i="3"/>
  <c r="D189" i="3"/>
  <c r="E189" i="3"/>
  <c r="C190" i="3"/>
  <c r="D190" i="3"/>
  <c r="E190" i="3"/>
  <c r="C191" i="3"/>
  <c r="D191" i="3"/>
  <c r="E191" i="3"/>
  <c r="C192" i="3"/>
  <c r="D192" i="3"/>
  <c r="E192" i="3"/>
  <c r="C193" i="3"/>
  <c r="D193" i="3"/>
  <c r="E193" i="3"/>
  <c r="C194" i="3"/>
  <c r="D194" i="3"/>
  <c r="E194" i="3"/>
  <c r="C195" i="3"/>
  <c r="D195" i="3"/>
  <c r="E195" i="3"/>
  <c r="C196" i="3"/>
  <c r="D196" i="3"/>
  <c r="E196" i="3"/>
  <c r="C197" i="3"/>
  <c r="D197" i="3"/>
  <c r="E197" i="3"/>
  <c r="C198" i="3"/>
  <c r="D198" i="3"/>
  <c r="E198" i="3"/>
  <c r="C199" i="3"/>
  <c r="D199" i="3"/>
  <c r="E199" i="3"/>
  <c r="C200" i="3"/>
  <c r="D200" i="3"/>
  <c r="E200" i="3"/>
  <c r="C201" i="3"/>
  <c r="D201" i="3"/>
  <c r="E201" i="3"/>
  <c r="C202" i="3"/>
  <c r="D202" i="3"/>
  <c r="E202" i="3"/>
  <c r="C203" i="3"/>
  <c r="D203" i="3"/>
  <c r="E203" i="3"/>
  <c r="C204" i="3"/>
  <c r="D204" i="3"/>
  <c r="E204" i="3"/>
  <c r="C205" i="3"/>
  <c r="D205" i="3"/>
  <c r="E205" i="3"/>
  <c r="C206" i="3"/>
  <c r="D206" i="3"/>
  <c r="E206" i="3"/>
  <c r="C207" i="3"/>
  <c r="D207" i="3"/>
  <c r="E207" i="3"/>
  <c r="C208" i="3"/>
  <c r="D208" i="3"/>
  <c r="E208" i="3"/>
  <c r="C209" i="3"/>
  <c r="D209" i="3"/>
  <c r="E209" i="3"/>
  <c r="C210" i="3"/>
  <c r="D210" i="3"/>
  <c r="E210" i="3"/>
  <c r="C211" i="3"/>
  <c r="D211" i="3"/>
  <c r="E211" i="3"/>
  <c r="C212" i="3"/>
  <c r="D212" i="3"/>
  <c r="E212" i="3"/>
  <c r="C213" i="3"/>
  <c r="D213" i="3"/>
  <c r="E213" i="3"/>
  <c r="C214" i="3"/>
  <c r="D214" i="3"/>
  <c r="E214" i="3"/>
  <c r="C215" i="3"/>
  <c r="D215" i="3"/>
  <c r="E215" i="3"/>
  <c r="C216" i="3"/>
  <c r="D216" i="3"/>
  <c r="E216" i="3"/>
  <c r="C217" i="3"/>
  <c r="D217" i="3"/>
  <c r="E217" i="3"/>
  <c r="C218" i="3"/>
  <c r="D218" i="3"/>
  <c r="E218" i="3"/>
  <c r="C219" i="3"/>
  <c r="D219" i="3"/>
  <c r="E219" i="3"/>
  <c r="C220" i="3"/>
  <c r="D220" i="3"/>
  <c r="E220" i="3"/>
  <c r="C221" i="3"/>
  <c r="D221" i="3"/>
  <c r="E221" i="3"/>
  <c r="C222" i="3"/>
  <c r="D222" i="3"/>
  <c r="E222" i="3"/>
  <c r="C223" i="3"/>
  <c r="D223" i="3"/>
  <c r="E223" i="3"/>
  <c r="C224" i="3"/>
  <c r="D224" i="3"/>
  <c r="E224" i="3"/>
  <c r="C225" i="3"/>
  <c r="D225" i="3"/>
  <c r="E225" i="3"/>
  <c r="C226" i="3"/>
  <c r="D226" i="3"/>
  <c r="E226" i="3"/>
  <c r="C227" i="3"/>
  <c r="D227" i="3"/>
  <c r="E227" i="3"/>
  <c r="C228" i="3"/>
  <c r="D228" i="3"/>
  <c r="E228" i="3"/>
  <c r="C229" i="3"/>
  <c r="D229" i="3"/>
  <c r="E229" i="3"/>
  <c r="C230" i="3"/>
  <c r="D230" i="3"/>
  <c r="E230" i="3"/>
  <c r="C231" i="3"/>
  <c r="D231" i="3"/>
  <c r="E231" i="3"/>
  <c r="C232" i="3"/>
  <c r="D232" i="3"/>
  <c r="E232" i="3"/>
  <c r="C233" i="3"/>
  <c r="D233" i="3"/>
  <c r="E233" i="3"/>
  <c r="C234" i="3"/>
  <c r="D234" i="3"/>
  <c r="E234" i="3"/>
  <c r="C235" i="3"/>
  <c r="D235" i="3"/>
  <c r="E235" i="3"/>
  <c r="C236" i="3"/>
  <c r="D236" i="3"/>
  <c r="E236" i="3"/>
  <c r="C237" i="3"/>
  <c r="D237" i="3"/>
  <c r="E237" i="3"/>
  <c r="C238" i="3"/>
  <c r="D238" i="3"/>
  <c r="E238" i="3"/>
  <c r="C239" i="3"/>
  <c r="D239" i="3"/>
  <c r="E239" i="3"/>
  <c r="C240" i="3"/>
  <c r="D240" i="3"/>
  <c r="E240" i="3"/>
  <c r="C241" i="3"/>
  <c r="D241" i="3"/>
  <c r="E241" i="3"/>
  <c r="C242" i="3"/>
  <c r="D242" i="3"/>
  <c r="E242" i="3"/>
  <c r="C243" i="3"/>
  <c r="D243" i="3"/>
  <c r="E243" i="3"/>
  <c r="C244" i="3"/>
  <c r="D244" i="3"/>
  <c r="E244" i="3"/>
  <c r="C245" i="3"/>
  <c r="D245" i="3"/>
  <c r="E245" i="3"/>
  <c r="C246" i="3"/>
  <c r="D246" i="3"/>
  <c r="E246" i="3"/>
  <c r="C247" i="3"/>
  <c r="D247" i="3"/>
  <c r="E247" i="3"/>
  <c r="C248" i="3"/>
  <c r="D248" i="3"/>
  <c r="E248" i="3"/>
  <c r="C249" i="3"/>
  <c r="D249" i="3"/>
  <c r="E249" i="3"/>
  <c r="C250" i="3"/>
  <c r="D250" i="3"/>
  <c r="E250" i="3"/>
  <c r="C251" i="3"/>
  <c r="D251" i="3"/>
  <c r="E251" i="3"/>
  <c r="C252" i="3"/>
  <c r="D252" i="3"/>
  <c r="E252" i="3"/>
  <c r="C253" i="3"/>
  <c r="D253" i="3"/>
  <c r="E253" i="3"/>
  <c r="C254" i="3"/>
  <c r="D254" i="3"/>
  <c r="E254" i="3"/>
  <c r="C255" i="3"/>
  <c r="D255" i="3"/>
  <c r="E255" i="3"/>
  <c r="C256" i="3"/>
  <c r="D256" i="3"/>
  <c r="E256" i="3"/>
  <c r="C257" i="3"/>
  <c r="D257" i="3"/>
  <c r="E257" i="3"/>
  <c r="C258" i="3"/>
  <c r="D258" i="3"/>
  <c r="E258" i="3"/>
  <c r="C259" i="3"/>
  <c r="D259" i="3"/>
  <c r="E259" i="3"/>
  <c r="C260" i="3"/>
  <c r="D260" i="3"/>
  <c r="E260" i="3"/>
  <c r="C261" i="3"/>
  <c r="D261" i="3"/>
  <c r="E261" i="3"/>
  <c r="C262" i="3"/>
  <c r="D262" i="3"/>
  <c r="E262" i="3"/>
  <c r="C263" i="3"/>
  <c r="D263" i="3"/>
  <c r="E263" i="3"/>
  <c r="C264" i="3"/>
  <c r="D264" i="3"/>
  <c r="E264" i="3"/>
  <c r="C265" i="3"/>
  <c r="D265" i="3"/>
  <c r="E265" i="3"/>
  <c r="Z10" i="1"/>
</calcChain>
</file>

<file path=xl/comments1.xml><?xml version="1.0" encoding="utf-8"?>
<comments xmlns="http://schemas.openxmlformats.org/spreadsheetml/2006/main">
  <authors>
    <author>M. Eberhard</author>
  </authors>
  <commentList>
    <comment ref="B8" authorId="0">
      <text>
        <r>
          <rPr>
            <b/>
            <sz val="10"/>
            <color indexed="81"/>
            <rFont val="Calibri"/>
          </rPr>
          <t>Set the initial address with the "*"  or "PAGE" pseudo-op</t>
        </r>
      </text>
    </comment>
    <comment ref="C8" authorId="0">
      <text>
        <r>
          <rPr>
            <b/>
            <sz val="10"/>
            <color indexed="81"/>
            <rFont val="Calibri"/>
          </rPr>
          <t>Resulting instruction in octal</t>
        </r>
      </text>
    </comment>
    <comment ref="E8" authorId="0">
      <text>
        <r>
          <rPr>
            <b/>
            <sz val="10"/>
            <color indexed="81"/>
            <rFont val="Calibri"/>
          </rPr>
          <t>Labels may end with a comma</t>
        </r>
      </text>
    </comment>
    <comment ref="F8" authorId="0">
      <text>
        <r>
          <rPr>
            <b/>
            <sz val="10"/>
            <color indexed="81"/>
            <rFont val="Calibri"/>
          </rPr>
          <t>PDP8 opcode or octal value. Separate microcoded instructions with single spaces. Supported pseudo-ops: 
*nnnn sets the address to nnnn
PAGE p sets the address the the beginning of page p
/ begins a comment
Blank inserts a blank line
$ marks the end of the program
A plain number inserts an octal value. End the number with a decimal point for a decimal number.</t>
        </r>
      </text>
    </comment>
    <comment ref="G8" authorId="0">
      <text>
        <r>
          <rPr>
            <b/>
            <sz val="10"/>
            <color indexed="81"/>
            <rFont val="Calibri"/>
          </rPr>
          <t>Enter "I" for indirect addressing</t>
        </r>
      </text>
    </comment>
    <comment ref="H8" authorId="0">
      <text>
        <r>
          <rPr>
            <b/>
            <sz val="10"/>
            <color indexed="81"/>
            <rFont val="Calibri"/>
          </rPr>
          <t>Page-Relative Address is either a number or a label from the Label column. Numbers ending with decimal point are decimal, otherwise octal. Red cell means error: the address is not on current page or page 0.</t>
        </r>
      </text>
    </comment>
    <comment ref="J8" authorId="0">
      <text>
        <r>
          <rPr>
            <b/>
            <sz val="10"/>
            <color indexed="81"/>
            <rFont val="Calibri"/>
          </rPr>
          <t>This column gives a hint about the instruction entered in the Menmonic column</t>
        </r>
      </text>
    </comment>
    <comment ref="K8" authorId="0">
      <text>
        <r>
          <rPr>
            <b/>
            <sz val="10"/>
            <color indexed="81"/>
            <rFont val="Calibri"/>
          </rPr>
          <t>Put your own comments in this column</t>
        </r>
      </text>
    </comment>
  </commentList>
</comments>
</file>

<file path=xl/comments2.xml><?xml version="1.0" encoding="utf-8"?>
<comments xmlns="http://schemas.openxmlformats.org/spreadsheetml/2006/main">
  <authors>
    <author>M. Eberhard</author>
  </authors>
  <commentList>
    <comment ref="C8" authorId="0">
      <text>
        <r>
          <rPr>
            <b/>
            <sz val="10"/>
            <color indexed="81"/>
            <rFont val="Calibri"/>
          </rPr>
          <t>Enter octal Opcode value. To set the address, enter an asterisk followed by the address.</t>
        </r>
      </text>
    </comment>
    <comment ref="D8" authorId="0">
      <text>
        <r>
          <rPr>
            <b/>
            <sz val="10"/>
            <color indexed="81"/>
            <rFont val="Calibri"/>
          </rPr>
          <t>"Y" means this location is data, not code (and so don't disassemble it).</t>
        </r>
      </text>
    </comment>
    <comment ref="F8" authorId="0">
      <text>
        <r>
          <rPr>
            <b/>
            <sz val="10"/>
            <color indexed="81"/>
            <rFont val="Calibri"/>
          </rPr>
          <t>White cells are referenced by the code, and need labels.</t>
        </r>
        <r>
          <rPr>
            <sz val="10"/>
            <color indexed="81"/>
            <rFont val="Calibri"/>
          </rPr>
          <t xml:space="preserve">
</t>
        </r>
      </text>
    </comment>
    <comment ref="H8" authorId="0">
      <text>
        <r>
          <rPr>
            <b/>
            <sz val="10"/>
            <color indexed="81"/>
            <rFont val="Calibri"/>
          </rPr>
          <t>"I" indicates an indirect address reference</t>
        </r>
      </text>
    </comment>
    <comment ref="I8" authorId="0">
      <text>
        <r>
          <rPr>
            <b/>
            <sz val="10"/>
            <color indexed="81"/>
            <rFont val="Calibri"/>
          </rPr>
          <t>If the shown address is an octal number, then it is referencing an address that has no label. Otherwise, the entry here is the label of the referenced address.</t>
        </r>
      </text>
    </comment>
    <comment ref="K8" authorId="0">
      <text>
        <r>
          <rPr>
            <b/>
            <sz val="10"/>
            <color indexed="81"/>
            <rFont val="Calibri"/>
          </rPr>
          <t>This column gives a hint about the disassembled instruction</t>
        </r>
      </text>
    </comment>
    <comment ref="L8" authorId="0">
      <text>
        <r>
          <rPr>
            <b/>
            <sz val="10"/>
            <color indexed="81"/>
            <rFont val="Calibri"/>
          </rPr>
          <t>Put your own comments in this column</t>
        </r>
      </text>
    </comment>
    <comment ref="N8" authorId="0">
      <text>
        <r>
          <rPr>
            <b/>
            <sz val="10"/>
            <color indexed="81"/>
            <rFont val="Calibri"/>
          </rPr>
          <t>"0" means page-zero reference</t>
        </r>
      </text>
    </comment>
  </commentList>
</comments>
</file>

<file path=xl/sharedStrings.xml><?xml version="1.0" encoding="utf-8"?>
<sst xmlns="http://schemas.openxmlformats.org/spreadsheetml/2006/main" count="2794" uniqueCount="1540">
  <si>
    <t>Octal</t>
  </si>
  <si>
    <t>Description</t>
  </si>
  <si>
    <t>Device</t>
  </si>
  <si>
    <t>Device Description</t>
  </si>
  <si>
    <t>Opcode</t>
  </si>
  <si>
    <t>Command Description (Comment)</t>
  </si>
  <si>
    <t>AND</t>
  </si>
  <si>
    <t>KK8-E</t>
  </si>
  <si>
    <t>PDP-8e CPU</t>
  </si>
  <si>
    <t>ION</t>
  </si>
  <si>
    <t>Interrupts enabled</t>
  </si>
  <si>
    <t>TAD</t>
  </si>
  <si>
    <t>IOF</t>
  </si>
  <si>
    <t>Interrupts disabled</t>
  </si>
  <si>
    <t>ISZ</t>
  </si>
  <si>
    <t>KM8-E</t>
  </si>
  <si>
    <t>Memory Extension &amp; Timeshare</t>
  </si>
  <si>
    <t>GTF</t>
  </si>
  <si>
    <t>DCA</t>
  </si>
  <si>
    <t>RTF</t>
  </si>
  <si>
    <t>JMS</t>
  </si>
  <si>
    <t>CINT</t>
  </si>
  <si>
    <t>Clear User Interrupt</t>
  </si>
  <si>
    <t>JMP</t>
  </si>
  <si>
    <t>RDF</t>
  </si>
  <si>
    <t>Read Data Field</t>
  </si>
  <si>
    <t>IOT</t>
  </si>
  <si>
    <t>RIF</t>
  </si>
  <si>
    <t>Read Instruction Field</t>
  </si>
  <si>
    <t>OPR</t>
  </si>
  <si>
    <t>RIB</t>
  </si>
  <si>
    <t>Read Interrupt Buffer</t>
  </si>
  <si>
    <t>RMF</t>
  </si>
  <si>
    <t>Restore Memory Field</t>
  </si>
  <si>
    <t>SINT</t>
  </si>
  <si>
    <t>Skip on User Interrupt</t>
  </si>
  <si>
    <t>CUF</t>
  </si>
  <si>
    <t>Clear User Flag</t>
  </si>
  <si>
    <t>Set User Buffer Flip Flop, Block Interrupts</t>
  </si>
  <si>
    <t>CDF 0</t>
  </si>
  <si>
    <t>Change to Data Field 0</t>
  </si>
  <si>
    <t>CIF 0</t>
  </si>
  <si>
    <t>Change to Instruction Field 0</t>
  </si>
  <si>
    <t>Change to Data and Instruction Field 0</t>
  </si>
  <si>
    <t>CDF 1</t>
  </si>
  <si>
    <t>Change to Data Field 1</t>
  </si>
  <si>
    <t>CIF 1</t>
  </si>
  <si>
    <t>Change to Instruction Field 1</t>
  </si>
  <si>
    <t>Change to Data and Instruction Field 1</t>
  </si>
  <si>
    <t>CDF 2</t>
  </si>
  <si>
    <t>Change to Data Field 2</t>
  </si>
  <si>
    <t>CIF 2</t>
  </si>
  <si>
    <t>Change to Instruction Field 2</t>
  </si>
  <si>
    <t>Change to Data and Instruction Field 2</t>
  </si>
  <si>
    <t>CDF 3</t>
  </si>
  <si>
    <t>Change to Data Field 3</t>
  </si>
  <si>
    <t>CIF 3</t>
  </si>
  <si>
    <t>Change to Instruction Field 3</t>
  </si>
  <si>
    <t>Change to Data and Instruction Field 3</t>
  </si>
  <si>
    <t>CDF 4</t>
  </si>
  <si>
    <t>Change to Data Field 4</t>
  </si>
  <si>
    <t>CIF 4</t>
  </si>
  <si>
    <t>Change to Instruction Field 4</t>
  </si>
  <si>
    <t>Change to Data and Instruction Field 4</t>
  </si>
  <si>
    <t>CDF 5</t>
  </si>
  <si>
    <t>Change to Data Field 5</t>
  </si>
  <si>
    <t>CIF 5</t>
  </si>
  <si>
    <t>Change to Instruction Field 5</t>
  </si>
  <si>
    <t>Change to Data and Instruction Field 5</t>
  </si>
  <si>
    <t>CDF 6</t>
  </si>
  <si>
    <t>Change to Data Field 6</t>
  </si>
  <si>
    <t>CIF 6</t>
  </si>
  <si>
    <t>Change to Instruction Field 6</t>
  </si>
  <si>
    <t>Change to Data and Instruction Field 6</t>
  </si>
  <si>
    <t>CDF 7</t>
  </si>
  <si>
    <t>Change to Data Field 7</t>
  </si>
  <si>
    <t>CIF 7</t>
  </si>
  <si>
    <t>Change to Instruction Field 7</t>
  </si>
  <si>
    <t>Change to Data and Instruction Field 7</t>
  </si>
  <si>
    <t>PR8-E</t>
  </si>
  <si>
    <t>Paper Tape Reader</t>
  </si>
  <si>
    <t>RPE</t>
  </si>
  <si>
    <t>Set Reader/Punch Interrupt Enable</t>
  </si>
  <si>
    <t>RSF</t>
  </si>
  <si>
    <t>Skip on Reader Flag</t>
  </si>
  <si>
    <t>RRB</t>
  </si>
  <si>
    <t>Read Reader Buffer</t>
  </si>
  <si>
    <t>RFC</t>
  </si>
  <si>
    <t>Reader Fetch Character</t>
  </si>
  <si>
    <t>RRB, RFC</t>
  </si>
  <si>
    <t>Read Reader Buffer &amp; Fetch New Character</t>
  </si>
  <si>
    <t>PCE</t>
  </si>
  <si>
    <t>Clear Reader/Punch Interrupt Enable</t>
  </si>
  <si>
    <t>PP8-E</t>
  </si>
  <si>
    <t>Paper Tape Punch</t>
  </si>
  <si>
    <t>PSF</t>
  </si>
  <si>
    <t>Skip on Punch Flag</t>
  </si>
  <si>
    <t>PCF</t>
  </si>
  <si>
    <t>Clear Punch Flag</t>
  </si>
  <si>
    <t>PPC</t>
  </si>
  <si>
    <t>Load Punch Buffer and Punch Character</t>
  </si>
  <si>
    <t>PLS</t>
  </si>
  <si>
    <t>Load Punch Sequence</t>
  </si>
  <si>
    <t>KL8-E</t>
  </si>
  <si>
    <t>Asynchronous Data Control</t>
  </si>
  <si>
    <t>KCF</t>
  </si>
  <si>
    <t>Clear Keyboard Flag</t>
  </si>
  <si>
    <t>KSF</t>
  </si>
  <si>
    <t>Skip on Keyboard Flag</t>
  </si>
  <si>
    <t>KCC</t>
  </si>
  <si>
    <t>KRS</t>
  </si>
  <si>
    <t>Read Keyboard Buffer Static</t>
  </si>
  <si>
    <t>KIE</t>
  </si>
  <si>
    <t>Set/Clear Keyboard Interrupt Enable</t>
  </si>
  <si>
    <t>KRB</t>
  </si>
  <si>
    <t>Read Keyboard Buffer Dynamic</t>
  </si>
  <si>
    <t>TFL</t>
  </si>
  <si>
    <t>Set Teleprinter Flag</t>
  </si>
  <si>
    <t>TSF</t>
  </si>
  <si>
    <t>Skip on Teleprinter Flag</t>
  </si>
  <si>
    <t>TCF</t>
  </si>
  <si>
    <t>Clear Teleprinter Flag</t>
  </si>
  <si>
    <t>TPC</t>
  </si>
  <si>
    <t>Load Teleprinter and Print</t>
  </si>
  <si>
    <t>TSK</t>
  </si>
  <si>
    <t>Skip on Keyboard or Printer Flag</t>
  </si>
  <si>
    <t>TLS</t>
  </si>
  <si>
    <t>Load Teleprinter Sequence</t>
  </si>
  <si>
    <t>LC8-E</t>
  </si>
  <si>
    <t>LA30 DECWriter Control</t>
  </si>
  <si>
    <t>Set Printer Flag</t>
  </si>
  <si>
    <t>Skip on Printer Flag</t>
  </si>
  <si>
    <t>Clear Printer Flag</t>
  </si>
  <si>
    <t>Load Printer Buffer and Print</t>
  </si>
  <si>
    <t>Skip on Keyboard or Printer Interrupt</t>
  </si>
  <si>
    <t>Load Printer Sequence</t>
  </si>
  <si>
    <t>VC8-E</t>
  </si>
  <si>
    <t>Point Plot Display Control</t>
  </si>
  <si>
    <t>DILC</t>
  </si>
  <si>
    <t>Clear All Logic</t>
  </si>
  <si>
    <t>DICD</t>
  </si>
  <si>
    <t>Clear Done Flag</t>
  </si>
  <si>
    <t>DISD</t>
  </si>
  <si>
    <t>Skip on Done Flag</t>
  </si>
  <si>
    <t>DILX</t>
  </si>
  <si>
    <t>Load X Register</t>
  </si>
  <si>
    <t>DILY</t>
  </si>
  <si>
    <t>Load Y Register</t>
  </si>
  <si>
    <t>DILE</t>
  </si>
  <si>
    <t>Load Enable</t>
  </si>
  <si>
    <t>DIRE</t>
  </si>
  <si>
    <t>Read Enable/Status Register</t>
  </si>
  <si>
    <t>VW01</t>
  </si>
  <si>
    <t>Writing Tablet</t>
  </si>
  <si>
    <t>WTCP</t>
  </si>
  <si>
    <t>Clear Pen Data Flag</t>
  </si>
  <si>
    <t>WTRX</t>
  </si>
  <si>
    <t>Read X</t>
  </si>
  <si>
    <t>WTSC</t>
  </si>
  <si>
    <t>Set Tablet Controls</t>
  </si>
  <si>
    <t>WTCD</t>
  </si>
  <si>
    <t>Clear Data Ready Flag</t>
  </si>
  <si>
    <t>WTRY</t>
  </si>
  <si>
    <t>Read Y</t>
  </si>
  <si>
    <t>WTMN</t>
  </si>
  <si>
    <t>Clear Set XY</t>
  </si>
  <si>
    <t>WTSK</t>
  </si>
  <si>
    <t>Writing Tablet Skip</t>
  </si>
  <si>
    <t>WTRS</t>
  </si>
  <si>
    <t>Read Status</t>
  </si>
  <si>
    <t>WTSE</t>
  </si>
  <si>
    <t>Select Tablet</t>
  </si>
  <si>
    <t>MP8-E</t>
  </si>
  <si>
    <t>Memory Parity</t>
  </si>
  <si>
    <t>DPI</t>
  </si>
  <si>
    <t>Disable Memory Parity Interrupt</t>
  </si>
  <si>
    <t>SMP</t>
  </si>
  <si>
    <t>Skip on No Memory Parity Error</t>
  </si>
  <si>
    <t>EPI</t>
  </si>
  <si>
    <t>Enable Memory Parity Error Interrupt</t>
  </si>
  <si>
    <t>CMP</t>
  </si>
  <si>
    <t>Clear Memory Parity Error Flag</t>
  </si>
  <si>
    <t>Skip on no Memory Parity Error &amp; Clear Memory Parity Error Flag</t>
  </si>
  <si>
    <t>CEP</t>
  </si>
  <si>
    <t>Check for Even Parity</t>
  </si>
  <si>
    <t>SPO</t>
  </si>
  <si>
    <t>Skip on Memory Parity Option</t>
  </si>
  <si>
    <t>KP8-E</t>
  </si>
  <si>
    <t>Power Fail Detect</t>
  </si>
  <si>
    <t>SPL</t>
  </si>
  <si>
    <t>Skip on Low Power</t>
  </si>
  <si>
    <t>DP8-EP</t>
  </si>
  <si>
    <t>Redundancy Check Option</t>
  </si>
  <si>
    <t>RCTV</t>
  </si>
  <si>
    <t>Test VRC and Skip</t>
  </si>
  <si>
    <t>RCRH</t>
  </si>
  <si>
    <t>Read BCC High</t>
  </si>
  <si>
    <t>RLRL</t>
  </si>
  <si>
    <t>Read BCC Low</t>
  </si>
  <si>
    <t>RCCV</t>
  </si>
  <si>
    <t>Compute VRC</t>
  </si>
  <si>
    <t>RCGB</t>
  </si>
  <si>
    <t>Generate BCC</t>
  </si>
  <si>
    <t>RCCB</t>
  </si>
  <si>
    <t>Clear BCC Accumulation</t>
  </si>
  <si>
    <t>RCLC</t>
  </si>
  <si>
    <t>Load Control</t>
  </si>
  <si>
    <t>RCTC</t>
  </si>
  <si>
    <t>Maintenance Test Clock</t>
  </si>
  <si>
    <t>DC02-F</t>
  </si>
  <si>
    <t>8-Channel Multiple TTY Control</t>
  </si>
  <si>
    <t>MKSF</t>
  </si>
  <si>
    <t>MKCC</t>
  </si>
  <si>
    <t>Clear Receive Flag</t>
  </si>
  <si>
    <t>MTPF</t>
  </si>
  <si>
    <t>Read Transmitter Flag</t>
  </si>
  <si>
    <t>MKRS</t>
  </si>
  <si>
    <t>Receive Operation</t>
  </si>
  <si>
    <t>MINT</t>
  </si>
  <si>
    <t>Set Interrupt Flip-Flop</t>
  </si>
  <si>
    <t>Combined MKRS &amp; MKCC</t>
  </si>
  <si>
    <t>MTON</t>
  </si>
  <si>
    <t>Select Specified Station</t>
  </si>
  <si>
    <t>MTSF</t>
  </si>
  <si>
    <t>Skip on Transmitter Flag</t>
  </si>
  <si>
    <t>MTCF</t>
  </si>
  <si>
    <t>Clear Transmitter Flag</t>
  </si>
  <si>
    <t>MTKF</t>
  </si>
  <si>
    <t>Read Receiver Flag Status</t>
  </si>
  <si>
    <t>MTPC</t>
  </si>
  <si>
    <t>Transmit Operation</t>
  </si>
  <si>
    <t>MINS</t>
  </si>
  <si>
    <t>Skip on Interrupt Request</t>
  </si>
  <si>
    <t>Combined MTCF &amp; MTPC</t>
  </si>
  <si>
    <t>MTRS</t>
  </si>
  <si>
    <t>Read Station Status</t>
  </si>
  <si>
    <t>DK8-EA</t>
  </si>
  <si>
    <t>Real-Time Clock (Line Frequency)</t>
  </si>
  <si>
    <t>CLEI</t>
  </si>
  <si>
    <t>Enable clock Interrupt</t>
  </si>
  <si>
    <t>CLDI</t>
  </si>
  <si>
    <t>Disable Clock Interrupt  (Octal error???)</t>
  </si>
  <si>
    <t>CLSK</t>
  </si>
  <si>
    <t>Skip on Clock Flag an Clear Flag</t>
  </si>
  <si>
    <t>DK8-EC</t>
  </si>
  <si>
    <t>Real-Time Clock (Crystal)</t>
  </si>
  <si>
    <t>CLZE</t>
  </si>
  <si>
    <t>Clear Clock Enable Register per AC</t>
  </si>
  <si>
    <t>Skip on Clock Interrupt</t>
  </si>
  <si>
    <t>CLDE</t>
  </si>
  <si>
    <t>Set Clock Enable Register per AC</t>
  </si>
  <si>
    <t>CLAB</t>
  </si>
  <si>
    <t>AC to Clock Buffer</t>
  </si>
  <si>
    <t>CLEN</t>
  </si>
  <si>
    <t>Load Clock Enable Register</t>
  </si>
  <si>
    <t>CLSA</t>
  </si>
  <si>
    <t>Clock Status to AC</t>
  </si>
  <si>
    <t>CLBA</t>
  </si>
  <si>
    <t>Clock Buffer to AC</t>
  </si>
  <si>
    <t>CLCA</t>
  </si>
  <si>
    <t>Clock Counter to AC</t>
  </si>
  <si>
    <t>UDC</t>
  </si>
  <si>
    <t>Universal Digital Control</t>
  </si>
  <si>
    <t>UDSS</t>
  </si>
  <si>
    <t>Skip on Scan Not Busy</t>
  </si>
  <si>
    <t>UDSC</t>
  </si>
  <si>
    <t>Start Interrupt Scan</t>
  </si>
  <si>
    <t>UDRA</t>
  </si>
  <si>
    <t>Read Address and Generic Type</t>
  </si>
  <si>
    <t>UDLS</t>
  </si>
  <si>
    <t>Load Previous Status</t>
  </si>
  <si>
    <t>UDSF</t>
  </si>
  <si>
    <t>Skip on UDC Flag and Clear Flag</t>
  </si>
  <si>
    <t>UDLA</t>
  </si>
  <si>
    <t>Load Address</t>
  </si>
  <si>
    <t>UDEI</t>
  </si>
  <si>
    <t>Enable UDC Interrupt Flasg</t>
  </si>
  <si>
    <t>UDDI</t>
  </si>
  <si>
    <t>Disable UDC Interrupt Flag</t>
  </si>
  <si>
    <t>UDRD</t>
  </si>
  <si>
    <t>Clear AC and Read Data</t>
  </si>
  <si>
    <t>UDLD</t>
  </si>
  <si>
    <t>Load Data and Clear AC</t>
  </si>
  <si>
    <t>BB08-P</t>
  </si>
  <si>
    <t>General Purpose Interface Unit</t>
  </si>
  <si>
    <t>GTSF</t>
  </si>
  <si>
    <t>Skip on Transmit Flag</t>
  </si>
  <si>
    <t>GCTF</t>
  </si>
  <si>
    <t>Clear Transmit Flag</t>
  </si>
  <si>
    <t>(User Designated)</t>
  </si>
  <si>
    <t>GRSF</t>
  </si>
  <si>
    <t>Skip on Receive Flag</t>
  </si>
  <si>
    <t>GCRF</t>
  </si>
  <si>
    <t>GRDB</t>
  </si>
  <si>
    <t>Read Device Buffer</t>
  </si>
  <si>
    <t>DP8-EA/EB</t>
  </si>
  <si>
    <t>Synchronous Modem Interface</t>
  </si>
  <si>
    <t>SSCD</t>
  </si>
  <si>
    <t>Skip if Character Detected</t>
  </si>
  <si>
    <t>SCSI</t>
  </si>
  <si>
    <t>Clear Synchrnous Interface</t>
  </si>
  <si>
    <t>SSRO</t>
  </si>
  <si>
    <t>Skip If Receive Word Count Overflow</t>
  </si>
  <si>
    <t>SSTO</t>
  </si>
  <si>
    <t>Skip of Transmit Word Count Overflow</t>
  </si>
  <si>
    <t>SGRR</t>
  </si>
  <si>
    <t>Receuve Go</t>
  </si>
  <si>
    <t>SGTT</t>
  </si>
  <si>
    <t>Transmit Go</t>
  </si>
  <si>
    <t>SCSD</t>
  </si>
  <si>
    <t>Clear Sync Detect</t>
  </si>
  <si>
    <t>SRTA</t>
  </si>
  <si>
    <t>Read Transfer Address Register</t>
  </si>
  <si>
    <t>SSRG</t>
  </si>
  <si>
    <t>Skip if Ring Flag</t>
  </si>
  <si>
    <t>SSCA</t>
  </si>
  <si>
    <t>Skip if Carrier/AGC Flag</t>
  </si>
  <si>
    <t>SLCC</t>
  </si>
  <si>
    <t>SLFL</t>
  </si>
  <si>
    <t>Load Field</t>
  </si>
  <si>
    <t>SRS2</t>
  </si>
  <si>
    <t>Read Status 2</t>
  </si>
  <si>
    <t>SRS1</t>
  </si>
  <si>
    <t>Read Status 1</t>
  </si>
  <si>
    <t>SSBE</t>
  </si>
  <si>
    <t>Skip on Bus Error</t>
  </si>
  <si>
    <t>SRCD</t>
  </si>
  <si>
    <t>Read Character Detected</t>
  </si>
  <si>
    <t>XY8/E</t>
  </si>
  <si>
    <t>Incremental Plotter Control</t>
  </si>
  <si>
    <t>PLCE</t>
  </si>
  <si>
    <t>Clear Interrupt Enable</t>
  </si>
  <si>
    <t>PLSF</t>
  </si>
  <si>
    <t>Skip on Plotter Flag</t>
  </si>
  <si>
    <t>PLCF</t>
  </si>
  <si>
    <t>Clear Plotter Flag</t>
  </si>
  <si>
    <t>PLPU</t>
  </si>
  <si>
    <t>Pen Up</t>
  </si>
  <si>
    <t>PLLR</t>
  </si>
  <si>
    <t>Load Direction Flag, Set Flag</t>
  </si>
  <si>
    <t>PLPD</t>
  </si>
  <si>
    <t>Pen Down</t>
  </si>
  <si>
    <t>Clear Plotter Flag, Load Direction Flag, Set Flag</t>
  </si>
  <si>
    <t>PLSE</t>
  </si>
  <si>
    <t>Set Interrupt Enable Flag</t>
  </si>
  <si>
    <t>DB8-E</t>
  </si>
  <si>
    <t>Interprocessor Buffer</t>
  </si>
  <si>
    <t>DBRF</t>
  </si>
  <si>
    <t>Skip on Recveive Flag</t>
  </si>
  <si>
    <t>DBRD</t>
  </si>
  <si>
    <t>Read Incoming Data</t>
  </si>
  <si>
    <t>DBTF</t>
  </si>
  <si>
    <t>DBDT</t>
  </si>
  <si>
    <t>Transmit Data</t>
  </si>
  <si>
    <t>DBEI</t>
  </si>
  <si>
    <t>Enable Interrupt</t>
  </si>
  <si>
    <t>DBDI</t>
  </si>
  <si>
    <t>Disable Interrupt</t>
  </si>
  <si>
    <t>AD8-EA</t>
  </si>
  <si>
    <t>Analog-to-Digital Converter</t>
  </si>
  <si>
    <t>ADCL</t>
  </si>
  <si>
    <t>Clear All</t>
  </si>
  <si>
    <t>ADLM</t>
  </si>
  <si>
    <t>Load Multiplexer</t>
  </si>
  <si>
    <t>ADST</t>
  </si>
  <si>
    <t>Start Conversion</t>
  </si>
  <si>
    <t>ADRB</t>
  </si>
  <si>
    <t>Read A/D Buffer</t>
  </si>
  <si>
    <t>ADSK</t>
  </si>
  <si>
    <t>Skip on A/D Done</t>
  </si>
  <si>
    <t>ADSE</t>
  </si>
  <si>
    <t>Skip on Error</t>
  </si>
  <si>
    <t>ADLE</t>
  </si>
  <si>
    <t>Load Enable Register</t>
  </si>
  <si>
    <t>ADRS</t>
  </si>
  <si>
    <t>Read Status Register</t>
  </si>
  <si>
    <t>AD01-A</t>
  </si>
  <si>
    <t>10 (or 11)-Bit A/D Converter</t>
  </si>
  <si>
    <t>ADSF</t>
  </si>
  <si>
    <t>Skip on A/D Done Flag</t>
  </si>
  <si>
    <t>11 (or 11)-Bit A/D Converter</t>
  </si>
  <si>
    <t>12 (or 11)-Bit A/D Converter</t>
  </si>
  <si>
    <t>ADCV</t>
  </si>
  <si>
    <t>Convert Analog Input</t>
  </si>
  <si>
    <t>13 (or 11)-Bit A/D Converter</t>
  </si>
  <si>
    <t>ADSC</t>
  </si>
  <si>
    <t>Select Multiplexer Channel and Gain</t>
  </si>
  <si>
    <t>14 (or 11)-Bit A/D Converter</t>
  </si>
  <si>
    <t>ADRC</t>
  </si>
  <si>
    <t>Read A/D Buffer, Clera Flag and Start Conversion</t>
  </si>
  <si>
    <t>15 (or 11)-Bit A/D Converter</t>
  </si>
  <si>
    <t>ADSR</t>
  </si>
  <si>
    <t>Select Channel and Gain and Read A/D Buffer</t>
  </si>
  <si>
    <t>AFC8</t>
  </si>
  <si>
    <t>Low-Level Analog Input Subsystem</t>
  </si>
  <si>
    <t>Skip on A/D Flag</t>
  </si>
  <si>
    <t>Read A/D Converter Buffer</t>
  </si>
  <si>
    <t>ADSG</t>
  </si>
  <si>
    <t>Set Multiplexer Gain</t>
  </si>
  <si>
    <t>ADSA</t>
  </si>
  <si>
    <t>Set Multiplexer Address</t>
  </si>
  <si>
    <t>AF04A</t>
  </si>
  <si>
    <t>Guarded Scanning Integrating DVM</t>
  </si>
  <si>
    <t>VSEL</t>
  </si>
  <si>
    <t>Select Range and Gate</t>
  </si>
  <si>
    <t>VCNV</t>
  </si>
  <si>
    <t>Select Channel and Convert</t>
  </si>
  <si>
    <t>VINX</t>
  </si>
  <si>
    <t>Index Channel and Convert</t>
  </si>
  <si>
    <t>VSDR</t>
  </si>
  <si>
    <t>Skip on Data Ready</t>
  </si>
  <si>
    <t>VRD</t>
  </si>
  <si>
    <t>Read Data and Clear Flag</t>
  </si>
  <si>
    <t>VBA</t>
  </si>
  <si>
    <t>Byte Advance</t>
  </si>
  <si>
    <t>VSCC</t>
  </si>
  <si>
    <t>Sample Current Channel</t>
  </si>
  <si>
    <t>FPP-12</t>
  </si>
  <si>
    <t>Floating Point Processor</t>
  </si>
  <si>
    <t>FPINT</t>
  </si>
  <si>
    <t>Skip on FPP Interrupt Request Flag</t>
  </si>
  <si>
    <t>FPICL</t>
  </si>
  <si>
    <t>Clear FPP Interrupt Request Flag</t>
  </si>
  <si>
    <t>FPCOM</t>
  </si>
  <si>
    <t>If FPP not running, copy AC to Command Register</t>
  </si>
  <si>
    <t>FPHLT</t>
  </si>
  <si>
    <t>Halt FPP after current Instruction</t>
  </si>
  <si>
    <t>FPST</t>
  </si>
  <si>
    <t>Skip and copy AC to Active Param Table if not running</t>
  </si>
  <si>
    <t>FPRST</t>
  </si>
  <si>
    <t>Read FPP Status Register</t>
  </si>
  <si>
    <t>FPIST</t>
  </si>
  <si>
    <t>Skip on FPP Interrupt Rewuest Flag, and Clear Flag</t>
  </si>
  <si>
    <t>AA50-A</t>
  </si>
  <si>
    <t>Digital-to-Analog Conversion System</t>
  </si>
  <si>
    <t>DACS0</t>
  </si>
  <si>
    <t>Select DAC 0</t>
  </si>
  <si>
    <t>DACS1</t>
  </si>
  <si>
    <t>Select DAC 1</t>
  </si>
  <si>
    <t>DACS2</t>
  </si>
  <si>
    <t>Select DAC 2</t>
  </si>
  <si>
    <t>DACS3</t>
  </si>
  <si>
    <t>Select DAC 3</t>
  </si>
  <si>
    <t>DACS4</t>
  </si>
  <si>
    <t>Select DAC 4</t>
  </si>
  <si>
    <t>DACS5</t>
  </si>
  <si>
    <t>Select DAC 5</t>
  </si>
  <si>
    <t>AA05-A</t>
  </si>
  <si>
    <t>Digital-to-Analog Converter &amp; Control</t>
  </si>
  <si>
    <t>DACL</t>
  </si>
  <si>
    <t>Clear DAC Address</t>
  </si>
  <si>
    <t>DALD</t>
  </si>
  <si>
    <t>Load DAC Address</t>
  </si>
  <si>
    <t>DALI</t>
  </si>
  <si>
    <t>Load DAC Input Register (6552??)</t>
  </si>
  <si>
    <t>DAUP</t>
  </si>
  <si>
    <t>Update All Channels</t>
  </si>
  <si>
    <t>DR8-EA</t>
  </si>
  <si>
    <t>12-Channel Buffered Digital I/O</t>
  </si>
  <si>
    <t>Enable Interrupts</t>
  </si>
  <si>
    <t>DBSK</t>
  </si>
  <si>
    <t>Skip on Flag</t>
  </si>
  <si>
    <t>DBCI</t>
  </si>
  <si>
    <t>Clear Selective Input Register</t>
  </si>
  <si>
    <t>DBRI</t>
  </si>
  <si>
    <t>Transfer Input to the AC</t>
  </si>
  <si>
    <t>DBCO</t>
  </si>
  <si>
    <t>Clear Selective Output Register</t>
  </si>
  <si>
    <t>DBSO</t>
  </si>
  <si>
    <t>Set Selective Output Register</t>
  </si>
  <si>
    <t>DBRO</t>
  </si>
  <si>
    <t>Transfer AC to Output</t>
  </si>
  <si>
    <t>DF32-D</t>
  </si>
  <si>
    <t>DEC Disk File &amp; Control</t>
  </si>
  <si>
    <t>DCMA</t>
  </si>
  <si>
    <t>Clear Disk Address Register</t>
  </si>
  <si>
    <t>DMAR</t>
  </si>
  <si>
    <t>Load Disk Memory Address Register and Read</t>
  </si>
  <si>
    <t>DMAW</t>
  </si>
  <si>
    <t>Load Disk Memory Address Register and Write</t>
  </si>
  <si>
    <t>DCEA</t>
  </si>
  <si>
    <t>Clear Disk Extended Address Register</t>
  </si>
  <si>
    <t>DSAC</t>
  </si>
  <si>
    <t>Skip on Address Confirmed Flag</t>
  </si>
  <si>
    <t>DEAL</t>
  </si>
  <si>
    <t>Load Disk Extended Address</t>
  </si>
  <si>
    <t>DEAC</t>
  </si>
  <si>
    <t>Read Disk Extended Address Register</t>
  </si>
  <si>
    <t>DFSE</t>
  </si>
  <si>
    <t>Skip on Zero Error Flag</t>
  </si>
  <si>
    <t>DFSC</t>
  </si>
  <si>
    <t>Skip on Data Completion Flag</t>
  </si>
  <si>
    <t>DMAC</t>
  </si>
  <si>
    <t>Read Disk Memory Address Register</t>
  </si>
  <si>
    <t>RF08</t>
  </si>
  <si>
    <t>Disk File and Control</t>
  </si>
  <si>
    <t>DCIM</t>
  </si>
  <si>
    <t>Clear Disk Interrupt Enable and Core Memory Adress Ext. Reg.</t>
  </si>
  <si>
    <t>DIML</t>
  </si>
  <si>
    <t>Load Interrupt Enable and Memory Address Ext. Register</t>
  </si>
  <si>
    <t>DIMA</t>
  </si>
  <si>
    <t>Load Interrupt and Extended Memory Address</t>
  </si>
  <si>
    <t>Skip on Disk Error</t>
  </si>
  <si>
    <t>DISK</t>
  </si>
  <si>
    <t>Skip on Error or Completion Flag</t>
  </si>
  <si>
    <t>DCXA</t>
  </si>
  <si>
    <t>Clear High Order Address Register</t>
  </si>
  <si>
    <t>DXAL</t>
  </si>
  <si>
    <t>Clear and Load High Order Address Register</t>
  </si>
  <si>
    <t>DXAC</t>
  </si>
  <si>
    <t>Clear AC and Load DAR into AC</t>
  </si>
  <si>
    <t>DMMT</t>
  </si>
  <si>
    <t>Initiate Maintenance Register</t>
  </si>
  <si>
    <t>CR8-E</t>
  </si>
  <si>
    <t>Card Reader and Control</t>
  </si>
  <si>
    <t>RCSF</t>
  </si>
  <si>
    <t>Skip on Rdata Ready</t>
  </si>
  <si>
    <t>RCRA</t>
  </si>
  <si>
    <t>Read Alphanumeric</t>
  </si>
  <si>
    <t>RCRB</t>
  </si>
  <si>
    <t>Read Binary</t>
  </si>
  <si>
    <t>RCNO</t>
  </si>
  <si>
    <t>Read Conditions out to Card Reader</t>
  </si>
  <si>
    <t>RCRC</t>
  </si>
  <si>
    <t>Read Compressed</t>
  </si>
  <si>
    <t>RCNI</t>
  </si>
  <si>
    <t>Read Conditions in from Card Reader</t>
  </si>
  <si>
    <t>RCSD</t>
  </si>
  <si>
    <t>Skip on Card Done Flag</t>
  </si>
  <si>
    <t>RCSE</t>
  </si>
  <si>
    <t>Select Card Reader and Skip if Ready</t>
  </si>
  <si>
    <t>RCRD</t>
  </si>
  <si>
    <t>Clear Card Done Flag</t>
  </si>
  <si>
    <t>RCSI</t>
  </si>
  <si>
    <t>Skip if Interrupt Being Generated</t>
  </si>
  <si>
    <t>RCTF</t>
  </si>
  <si>
    <t>Clear Transition Flags</t>
  </si>
  <si>
    <t>LE8-0</t>
  </si>
  <si>
    <t>Line Printer</t>
  </si>
  <si>
    <t>PSKF</t>
  </si>
  <si>
    <t>Skip on Character Flag</t>
  </si>
  <si>
    <t>PCLF</t>
  </si>
  <si>
    <t>Clear Character Flag</t>
  </si>
  <si>
    <t>PSKE</t>
  </si>
  <si>
    <t>PSTB</t>
  </si>
  <si>
    <t>Load Printer Buffer, Print on Full Buffer or Control Character</t>
  </si>
  <si>
    <t>PSIE</t>
  </si>
  <si>
    <t>Set Program Interrupt Enable Flag</t>
  </si>
  <si>
    <t>Clear Character Flag, Load Printer Buffer and Print</t>
  </si>
  <si>
    <t>PCIE</t>
  </si>
  <si>
    <t>Clear Program Interrupt Enable Flag</t>
  </si>
  <si>
    <t>TD8-E</t>
  </si>
  <si>
    <t>DECtape Option</t>
  </si>
  <si>
    <t>LWCR</t>
  </si>
  <si>
    <t>Load Word Count Register</t>
  </si>
  <si>
    <t>CWCR</t>
  </si>
  <si>
    <t>Clear Word Count Register</t>
  </si>
  <si>
    <t>LCAR</t>
  </si>
  <si>
    <t>Load Current Address Register</t>
  </si>
  <si>
    <t>CCAR</t>
  </si>
  <si>
    <t>Clear Current Address</t>
  </si>
  <si>
    <t>LCMR</t>
  </si>
  <si>
    <t>Load Command Register</t>
  </si>
  <si>
    <t>LFGR</t>
  </si>
  <si>
    <t>Load Function Register</t>
  </si>
  <si>
    <t>LDBR</t>
  </si>
  <si>
    <t>Load Data Buffer Register</t>
  </si>
  <si>
    <t>RWCR</t>
  </si>
  <si>
    <t>Read Word Count Register</t>
  </si>
  <si>
    <t>CLT</t>
  </si>
  <si>
    <t>Clear Transport</t>
  </si>
  <si>
    <t>RCAR</t>
  </si>
  <si>
    <t>Read Current Address Register</t>
  </si>
  <si>
    <t>RMSR</t>
  </si>
  <si>
    <t>Read Main Status Register</t>
  </si>
  <si>
    <t>RCMR</t>
  </si>
  <si>
    <t>Read Command Register</t>
  </si>
  <si>
    <t>RFSR</t>
  </si>
  <si>
    <t>Read Function Register &amp; Status</t>
  </si>
  <si>
    <t>RDBR</t>
  </si>
  <si>
    <t>Read Data Buffer</t>
  </si>
  <si>
    <t>SKEF</t>
  </si>
  <si>
    <t>Skip if Error Flag</t>
  </si>
  <si>
    <t>SKCB</t>
  </si>
  <si>
    <t>Skip if Control not Busy</t>
  </si>
  <si>
    <t>SKJD</t>
  </si>
  <si>
    <t>Skip When Job Done</t>
  </si>
  <si>
    <t>SKTR</t>
  </si>
  <si>
    <t>Skip When Tape Ready</t>
  </si>
  <si>
    <t>CLF</t>
  </si>
  <si>
    <t>Clear Controller and Master</t>
  </si>
  <si>
    <t>Reserved for Maintenance</t>
  </si>
  <si>
    <t>RK08-P</t>
  </si>
  <si>
    <t>RK01 Disk Control</t>
  </si>
  <si>
    <t>DLDA</t>
  </si>
  <si>
    <t>Load Disk Address (Maintenance only)</t>
  </si>
  <si>
    <t>DLDC</t>
  </si>
  <si>
    <t>DLDR</t>
  </si>
  <si>
    <t>Load Disk Address and Read</t>
  </si>
  <si>
    <t>DRDA</t>
  </si>
  <si>
    <t>Read Disk Address</t>
  </si>
  <si>
    <t>DLDW</t>
  </si>
  <si>
    <t>Load Disk Address and Write</t>
  </si>
  <si>
    <t>DRDC</t>
  </si>
  <si>
    <t>Read Disk Command Register</t>
  </si>
  <si>
    <t>DCHP</t>
  </si>
  <si>
    <t>Load Disk Address and Check Parity</t>
  </si>
  <si>
    <t>DRDS</t>
  </si>
  <si>
    <t>Read Disk Status Register</t>
  </si>
  <si>
    <t>DCLS</t>
  </si>
  <si>
    <t>Clear Status Register</t>
  </si>
  <si>
    <t>DMNT</t>
  </si>
  <si>
    <t>Load Maintenance Register</t>
  </si>
  <si>
    <t>DSKD</t>
  </si>
  <si>
    <t>Skip on Disk Done</t>
  </si>
  <si>
    <t>DSKE</t>
  </si>
  <si>
    <t>DCLA</t>
  </si>
  <si>
    <t>DRWC</t>
  </si>
  <si>
    <t>DLWC</t>
  </si>
  <si>
    <t>DLCA</t>
  </si>
  <si>
    <t>DRCA</t>
  </si>
  <si>
    <t>RX8E</t>
  </si>
  <si>
    <t>RX01 Floppy Disk Subsystem</t>
  </si>
  <si>
    <t>No Operation</t>
  </si>
  <si>
    <t>LCD</t>
  </si>
  <si>
    <t>Load Command, Clear AC</t>
  </si>
  <si>
    <t>XDR</t>
  </si>
  <si>
    <t>Transfer Data Register</t>
  </si>
  <si>
    <t>STR</t>
  </si>
  <si>
    <t>Skip on Transfer Request Flag, Clear Flag</t>
  </si>
  <si>
    <t>SER</t>
  </si>
  <si>
    <t>Skip on Error Flag, Clear Flag</t>
  </si>
  <si>
    <t>SDN</t>
  </si>
  <si>
    <t>Skip on Done Flag, Clear Flag</t>
  </si>
  <si>
    <t>INTR</t>
  </si>
  <si>
    <t>Enable or Disable Disk Interrupts</t>
  </si>
  <si>
    <t>INIT</t>
  </si>
  <si>
    <t>Initialize Controller and Interface</t>
  </si>
  <si>
    <t>RX28</t>
  </si>
  <si>
    <t>RX02 Floppy Disk Subsystem</t>
  </si>
  <si>
    <t>TC08-P</t>
  </si>
  <si>
    <t>DECtape</t>
  </si>
  <si>
    <t>DTRA</t>
  </si>
  <si>
    <t>Read Status Register A</t>
  </si>
  <si>
    <t>DTCA</t>
  </si>
  <si>
    <t>Clear Status Register A</t>
  </si>
  <si>
    <t>DTLA</t>
  </si>
  <si>
    <t>Clear and Load Status Register A</t>
  </si>
  <si>
    <t>DTXA</t>
  </si>
  <si>
    <t>Load Status Register A</t>
  </si>
  <si>
    <t>DTSF</t>
  </si>
  <si>
    <t>DTRB</t>
  </si>
  <si>
    <t>Read Status Register B</t>
  </si>
  <si>
    <t>DTXB</t>
  </si>
  <si>
    <t>Load Status Register B</t>
  </si>
  <si>
    <t>TC58</t>
  </si>
  <si>
    <t>DECmagtape System</t>
  </si>
  <si>
    <t>Skip on Error Flag or Magnetic Tape Flag</t>
  </si>
  <si>
    <t>(none)</t>
  </si>
  <si>
    <t>Clear the AC</t>
  </si>
  <si>
    <t>Inclusive OR Contents of Status Register</t>
  </si>
  <si>
    <t>MTCR</t>
  </si>
  <si>
    <t>Skip on Tape Control Ready</t>
  </si>
  <si>
    <t>MTAF</t>
  </si>
  <si>
    <t>Clear Registes, Error Flag and Amgnetic Tape Flag</t>
  </si>
  <si>
    <t>MTCM</t>
  </si>
  <si>
    <t>Inclusive OR Contents of AC</t>
  </si>
  <si>
    <t>MTLC</t>
  </si>
  <si>
    <t>MTTR</t>
  </si>
  <si>
    <t>Skip on Tape Transport Ready</t>
  </si>
  <si>
    <t>MTGO</t>
  </si>
  <si>
    <t>Mag Tape "GO"</t>
  </si>
  <si>
    <t>MTRC</t>
  </si>
  <si>
    <t>Inclusive OR Contents of Command Register</t>
  </si>
  <si>
    <t>Label</t>
  </si>
  <si>
    <t>Address</t>
  </si>
  <si>
    <t>Comment</t>
  </si>
  <si>
    <t>CLA</t>
  </si>
  <si>
    <t>CMA</t>
  </si>
  <si>
    <t>CML</t>
  </si>
  <si>
    <t>IAC</t>
  </si>
  <si>
    <t>RAR</t>
  </si>
  <si>
    <t>RAL</t>
  </si>
  <si>
    <t>RTR</t>
  </si>
  <si>
    <t>RTL</t>
  </si>
  <si>
    <t xml:space="preserve">SMA </t>
  </si>
  <si>
    <t>SZA</t>
  </si>
  <si>
    <t>SNL</t>
  </si>
  <si>
    <t>SKP</t>
  </si>
  <si>
    <t>SPA</t>
  </si>
  <si>
    <t>SNA</t>
  </si>
  <si>
    <t>SZL</t>
  </si>
  <si>
    <t>OSR</t>
  </si>
  <si>
    <t>HLT</t>
  </si>
  <si>
    <t>Instr. Type</t>
  </si>
  <si>
    <t>Value</t>
  </si>
  <si>
    <t>Instr. Count</t>
  </si>
  <si>
    <t>CLL</t>
  </si>
  <si>
    <t>CLA Adjust</t>
  </si>
  <si>
    <t>Fixed Label</t>
  </si>
  <si>
    <t>STL</t>
  </si>
  <si>
    <t>STA</t>
  </si>
  <si>
    <t>GLK</t>
  </si>
  <si>
    <t>dec Data</t>
  </si>
  <si>
    <t>NOP</t>
  </si>
  <si>
    <t>AND operand with AC</t>
  </si>
  <si>
    <t>Increment operand and skip if result is zero</t>
  </si>
  <si>
    <t>Jump to subroutine</t>
  </si>
  <si>
    <t>Jump</t>
  </si>
  <si>
    <t>Input/output transfer</t>
  </si>
  <si>
    <t>Microcoded operation</t>
  </si>
  <si>
    <t>CDF 0  CIF 0</t>
  </si>
  <si>
    <t>CDF 1 CIF 1</t>
  </si>
  <si>
    <t>CDF 2 CIF 2</t>
  </si>
  <si>
    <t>CDF 3  CIF 3</t>
  </si>
  <si>
    <t>CDF 4 CIF 4</t>
  </si>
  <si>
    <t>CDF 5 CIF 5</t>
  </si>
  <si>
    <t>CDF 6  CIF 6</t>
  </si>
  <si>
    <t>CDF 7 CIF 7</t>
  </si>
  <si>
    <t>SMP CMP</t>
  </si>
  <si>
    <t>MKRS MKCC</t>
  </si>
  <si>
    <t>MTCF MTPC</t>
  </si>
  <si>
    <t>PLCF PLLR</t>
  </si>
  <si>
    <t>PCLF PSTB</t>
  </si>
  <si>
    <t>MQA</t>
  </si>
  <si>
    <t>MQL</t>
  </si>
  <si>
    <t>CAM</t>
  </si>
  <si>
    <t>SCA</t>
  </si>
  <si>
    <t>PDP-8E Base Instruction Set</t>
  </si>
  <si>
    <t>Instructions from Supported IOT Devices</t>
  </si>
  <si>
    <t>All Values in Hexidecimal</t>
  </si>
  <si>
    <t>RIM in Intel Hex Format</t>
  </si>
  <si>
    <t>SWP</t>
  </si>
  <si>
    <t>ACL</t>
  </si>
  <si>
    <t>CLA SWP</t>
  </si>
  <si>
    <t>SWAB</t>
  </si>
  <si>
    <t>SWBA</t>
  </si>
  <si>
    <t>SCL</t>
  </si>
  <si>
    <t>NMI</t>
  </si>
  <si>
    <t>SHL</t>
  </si>
  <si>
    <t>ASR</t>
  </si>
  <si>
    <t>LSR</t>
  </si>
  <si>
    <t>ASC</t>
  </si>
  <si>
    <t>MUY</t>
  </si>
  <si>
    <t>DVI</t>
  </si>
  <si>
    <t>SAM</t>
  </si>
  <si>
    <t>DLD</t>
  </si>
  <si>
    <t>DST</t>
  </si>
  <si>
    <t>DAD</t>
  </si>
  <si>
    <t>DPIC</t>
  </si>
  <si>
    <t>DCM</t>
  </si>
  <si>
    <t>DPSZ</t>
  </si>
  <si>
    <t>Type 12</t>
  </si>
  <si>
    <t>1st Instr</t>
  </si>
  <si>
    <t>2nd Instr</t>
  </si>
  <si>
    <t>3rd Instr</t>
  </si>
  <si>
    <t>4th Instr</t>
  </si>
  <si>
    <t>Normal</t>
  </si>
  <si>
    <t>OPR Group 1</t>
  </si>
  <si>
    <t>OPR Group 2</t>
  </si>
  <si>
    <t>Type 13 Coment</t>
  </si>
  <si>
    <t>Type 14 Comment</t>
  </si>
  <si>
    <t>Type 20 Comment</t>
  </si>
  <si>
    <t>Combined Comment</t>
  </si>
  <si>
    <t>Still has trailing comma &amp; space</t>
  </si>
  <si>
    <t>CLA SCL</t>
  </si>
  <si>
    <t>CLA MUY</t>
  </si>
  <si>
    <t>CLA DVI</t>
  </si>
  <si>
    <t>CLA SHL</t>
  </si>
  <si>
    <t>CLA ASR</t>
  </si>
  <si>
    <t>CLA LSR</t>
  </si>
  <si>
    <t>CLA DAD</t>
  </si>
  <si>
    <t>CLA DST</t>
  </si>
  <si>
    <t>CLA SCA</t>
  </si>
  <si>
    <t>CLA SWBA</t>
  </si>
  <si>
    <t>CLA SAM</t>
  </si>
  <si>
    <t>MQA SCL</t>
  </si>
  <si>
    <t>MQA MUY</t>
  </si>
  <si>
    <t>MQA DVI</t>
  </si>
  <si>
    <t>MQA SHL</t>
  </si>
  <si>
    <t>MQA LSR</t>
  </si>
  <si>
    <t>MQA ASR</t>
  </si>
  <si>
    <t>MQL SCL</t>
  </si>
  <si>
    <t>MQL MUY</t>
  </si>
  <si>
    <t>MQL DVI</t>
  </si>
  <si>
    <t>MQL SHL</t>
  </si>
  <si>
    <t>MQL ASR</t>
  </si>
  <si>
    <t>MQL LSR</t>
  </si>
  <si>
    <t>SWP SCL</t>
  </si>
  <si>
    <t>SWP MUY</t>
  </si>
  <si>
    <t>SWP DVI</t>
  </si>
  <si>
    <t>SWP SHL</t>
  </si>
  <si>
    <t>SWP ASR</t>
  </si>
  <si>
    <t>SWP LSR</t>
  </si>
  <si>
    <t xml:space="preserve"> CAM SCL</t>
  </si>
  <si>
    <t xml:space="preserve"> CAM MUY</t>
  </si>
  <si>
    <t xml:space="preserve"> CAM DVI</t>
  </si>
  <si>
    <t xml:space="preserve"> CAM SHL</t>
  </si>
  <si>
    <t xml:space="preserve"> CAM ASR</t>
  </si>
  <si>
    <t xml:space="preserve"> CAM LSR</t>
  </si>
  <si>
    <t xml:space="preserve"> ACL SCL</t>
  </si>
  <si>
    <t xml:space="preserve"> ACL MUY</t>
  </si>
  <si>
    <t xml:space="preserve"> ACL DVI</t>
  </si>
  <si>
    <t xml:space="preserve"> ACL SHL</t>
  </si>
  <si>
    <t xml:space="preserve"> ACL ASR</t>
  </si>
  <si>
    <t xml:space="preserve"> ACL LSR</t>
  </si>
  <si>
    <t xml:space="preserve"> CLA SWP SCL</t>
  </si>
  <si>
    <t xml:space="preserve"> CLA SWP MUY</t>
  </si>
  <si>
    <t xml:space="preserve"> CLA SWP DVI</t>
  </si>
  <si>
    <t xml:space="preserve"> CLA SWP SHL</t>
  </si>
  <si>
    <t xml:space="preserve"> CLA SWP ASR</t>
  </si>
  <si>
    <t xml:space="preserve"> CLA SWP LSR</t>
  </si>
  <si>
    <t>**Unknown**</t>
  </si>
  <si>
    <t>CLA DPIC</t>
  </si>
  <si>
    <t>CLA DCM</t>
  </si>
  <si>
    <t>CLA IAC</t>
  </si>
  <si>
    <t>Enter only in white fields</t>
  </si>
  <si>
    <t xml:space="preserve">OPR Group 3 </t>
  </si>
  <si>
    <t>Type 15 Comment</t>
  </si>
  <si>
    <t>0000</t>
  </si>
  <si>
    <t>LAS</t>
  </si>
  <si>
    <t>CIA</t>
  </si>
  <si>
    <t>Mnemonic</t>
  </si>
  <si>
    <t>SKON</t>
  </si>
  <si>
    <t>Skip if interrupts on, and turn interrupts off</t>
  </si>
  <si>
    <t>SRQ</t>
  </si>
  <si>
    <t>Skip interrupt request</t>
  </si>
  <si>
    <t>Restore interrupt flags</t>
  </si>
  <si>
    <t>Get interrupt flags</t>
  </si>
  <si>
    <t>Skip on greater-than flag</t>
  </si>
  <si>
    <t>SGT</t>
  </si>
  <si>
    <t>CAF</t>
  </si>
  <si>
    <t>Clear all flags</t>
  </si>
  <si>
    <t>BSW</t>
  </si>
  <si>
    <t>Add operand to AC</t>
  </si>
  <si>
    <t>Mask</t>
  </si>
  <si>
    <t>Instruction Description</t>
  </si>
  <si>
    <t>MP</t>
  </si>
  <si>
    <t>IA</t>
  </si>
  <si>
    <t>∣d∣i∣g∣i∣t∣a∣l∣</t>
  </si>
  <si>
    <t>Octal Values</t>
  </si>
  <si>
    <r>
      <rPr>
        <sz val="28"/>
        <color theme="0"/>
        <rFont val="Colonna MT"/>
      </rPr>
      <t>pdp</t>
    </r>
    <r>
      <rPr>
        <b/>
        <sz val="28"/>
        <color theme="0"/>
        <rFont val="Century Gothic Bold"/>
      </rPr>
      <t>8/e</t>
    </r>
  </si>
  <si>
    <t>Mini-Assembler by Martin Eberhard</t>
  </si>
  <si>
    <t>PR Address</t>
  </si>
  <si>
    <t>Adress Error</t>
  </si>
  <si>
    <t>PR Address Val</t>
  </si>
  <si>
    <t>Peel off .- &amp; .+</t>
  </si>
  <si>
    <t>Constant Value</t>
  </si>
  <si>
    <t>Decimal</t>
  </si>
  <si>
    <t>Version</t>
  </si>
  <si>
    <t>Date</t>
  </si>
  <si>
    <t>Author</t>
  </si>
  <si>
    <t>M. Eberhard</t>
  </si>
  <si>
    <t>Clear L</t>
  </si>
  <si>
    <t>Clear AC</t>
  </si>
  <si>
    <t>Complement L</t>
  </si>
  <si>
    <t>Complement AC</t>
  </si>
  <si>
    <t>Increment AC</t>
  </si>
  <si>
    <t>Rotate  AC &amp; L left</t>
  </si>
  <si>
    <t>Rotate  AC &amp; L left twice</t>
  </si>
  <si>
    <t xml:space="preserve">Rotate  AC &amp; L right </t>
  </si>
  <si>
    <t>Rotate AC &amp; L right twice</t>
  </si>
  <si>
    <t>2's Complement AC</t>
  </si>
  <si>
    <t>Set L</t>
  </si>
  <si>
    <t>Set AC to 7777</t>
  </si>
  <si>
    <t>Move L into AC</t>
  </si>
  <si>
    <t>Group 3 NOP</t>
  </si>
  <si>
    <t>OR MQ with AC</t>
  </si>
  <si>
    <t>Load MQ from AC then clear AC</t>
  </si>
  <si>
    <t>Clear AC and MQ</t>
  </si>
  <si>
    <t>Swap MQ and AC</t>
  </si>
  <si>
    <t>Load MQ into AC</t>
  </si>
  <si>
    <t>Load AC from MQ then clear MQ</t>
  </si>
  <si>
    <t>Switch mode from A to B</t>
  </si>
  <si>
    <t>Switch mode from B to A</t>
  </si>
  <si>
    <t>OR step counter with AC</t>
  </si>
  <si>
    <t>Step counter load (depends on mode)</t>
  </si>
  <si>
    <t>Normalize</t>
  </si>
  <si>
    <t>Shift left</t>
  </si>
  <si>
    <t>Arithmetic shift right</t>
  </si>
  <si>
    <t>Logical shift right</t>
  </si>
  <si>
    <t>Multiply</t>
  </si>
  <si>
    <t>Divide</t>
  </si>
  <si>
    <t>Subtract AC from MQ</t>
  </si>
  <si>
    <t>Double precision store (Mode B)</t>
  </si>
  <si>
    <t>Double precision add (Mode B)</t>
  </si>
  <si>
    <t>Double precision skip if zero (Mode B)</t>
  </si>
  <si>
    <t>Double precision increment (Mode B)</t>
  </si>
  <si>
    <t>Double precision complement (Mode B)</t>
  </si>
  <si>
    <t>Double precision load (Mode B)</t>
  </si>
  <si>
    <t>Group 3 no-operation</t>
  </si>
  <si>
    <t>Step counter load</t>
  </si>
  <si>
    <t>Load MQ from AC then clear AC, Step counter load</t>
  </si>
  <si>
    <t>Load MQ from AC then clear AC, Multiply</t>
  </si>
  <si>
    <t>Load MQ from AC then clear AC, Divide</t>
  </si>
  <si>
    <t>ILLEGAL!</t>
  </si>
  <si>
    <t>OR MQ with AC, Step counter load</t>
  </si>
  <si>
    <t>OR MQ with AC, Multiply</t>
  </si>
  <si>
    <t>OR MQ with AC, Divide</t>
  </si>
  <si>
    <t>OR MQ with AC, Shift left</t>
  </si>
  <si>
    <t>OR MQ with AC, Arithmetic shift right</t>
  </si>
  <si>
    <t>OR MQ with AC, Logical shift right</t>
  </si>
  <si>
    <t>Swap AC and MQ</t>
  </si>
  <si>
    <t>Swap AC and MQ, Step counter load</t>
  </si>
  <si>
    <t>Swap AC and MQ, Multiply</t>
  </si>
  <si>
    <t>Swap AC and MQ, Divide</t>
  </si>
  <si>
    <t>Swap AC and MQ, Shift left</t>
  </si>
  <si>
    <t>Swap AC and MQ, Arithmetic shift right</t>
  </si>
  <si>
    <t>Swap AC and MQ, Logical shift right</t>
  </si>
  <si>
    <t>Clear AC, Step counter load</t>
  </si>
  <si>
    <t>Clear AC, Multiply</t>
  </si>
  <si>
    <t>Clear AC, Divide</t>
  </si>
  <si>
    <t>Clear AC, Shift left</t>
  </si>
  <si>
    <t>Clear AC, Arithmetic shift right</t>
  </si>
  <si>
    <t>Clear AC, Logical shift right</t>
  </si>
  <si>
    <t>Clear AC and MQ, Step counter load</t>
  </si>
  <si>
    <t>Clear AC and MQ, Multiply</t>
  </si>
  <si>
    <t>Clear AC and MQ, Divide</t>
  </si>
  <si>
    <t>Clear AC and MQ, Shift left</t>
  </si>
  <si>
    <t>Clear AC and MQ, Arithmetic shift right</t>
  </si>
  <si>
    <t>Clear AC and MQ, Logical shift right</t>
  </si>
  <si>
    <t>Step counter to AC</t>
  </si>
  <si>
    <t>Clear AC, Double precision add (Mode B)</t>
  </si>
  <si>
    <t>Clear AC, Double precision store (Mode B)</t>
  </si>
  <si>
    <t>Clear AC, Switch mode from B to A</t>
  </si>
  <si>
    <t>Clear AC, Subtract AC from MQ</t>
  </si>
  <si>
    <t>Load MQ into AC, Step counter load</t>
  </si>
  <si>
    <t>Load MQ into AC, Multiply</t>
  </si>
  <si>
    <t>Load MQ into AC, Divide</t>
  </si>
  <si>
    <t>Load MQ into AC, Shift left</t>
  </si>
  <si>
    <t>Load MQ into AC, Arithmetic shift right</t>
  </si>
  <si>
    <t>Load MQ into AC, Logical shift right</t>
  </si>
  <si>
    <t>Load AC from MQ then clear MQ, Step counter load</t>
  </si>
  <si>
    <t>Load AC from MQ then clear MQ, Multiply</t>
  </si>
  <si>
    <t>Load AC from MQ then clear MQ, Divide</t>
  </si>
  <si>
    <t>Load AC from MQ then clear MQ, Shift left</t>
  </si>
  <si>
    <t>Load AC from MQ then clear MQ, Arithmetic shift right</t>
  </si>
  <si>
    <t>Load AC from MQ then clear MQ, Logical shift right</t>
  </si>
  <si>
    <t>Clear AC, Double precision increment (Mode B)</t>
  </si>
  <si>
    <t>Clear AC, Double precision complement (Mode B)</t>
  </si>
  <si>
    <t>SZA SNL</t>
  </si>
  <si>
    <t>Skip on AC = 0 or L &lt;&gt; 0</t>
  </si>
  <si>
    <t>SMA SNL</t>
  </si>
  <si>
    <t>Skip on AC &lt; 0 or L &lt;&gt; 0</t>
  </si>
  <si>
    <t>SMA SZA</t>
  </si>
  <si>
    <t>Skip on AC &lt;= 0</t>
  </si>
  <si>
    <t>SMA SZA SNL</t>
  </si>
  <si>
    <t>Skip on AC &lt;= 0 or L &lt;&gt; 0</t>
  </si>
  <si>
    <t>7410</t>
  </si>
  <si>
    <t>Skip unconditionally</t>
  </si>
  <si>
    <t>SNA SZL</t>
  </si>
  <si>
    <t>Skip on AC &lt;&gt; 0 and L = 0</t>
  </si>
  <si>
    <t>SPA SZL</t>
  </si>
  <si>
    <t>Skip on AC &gt;= 0 and L = 0</t>
  </si>
  <si>
    <t>SPA SNA</t>
  </si>
  <si>
    <t>Skip on AC &gt; 0</t>
  </si>
  <si>
    <t>SPA SNA SZL</t>
  </si>
  <si>
    <t>Skip on AC &gt; 0 and L=0</t>
  </si>
  <si>
    <t>Skip on AC &lt; 0</t>
  </si>
  <si>
    <t>Skip on AC = 0</t>
  </si>
  <si>
    <t>Skip on L &lt;&gt; 0</t>
  </si>
  <si>
    <t>Skip on AC &gt;= 0</t>
  </si>
  <si>
    <t>Skip on AC &lt;&gt; 0</t>
  </si>
  <si>
    <t>Skip on L = 0</t>
  </si>
  <si>
    <t>OR Switch Register with AC</t>
  </si>
  <si>
    <t>Load AC from the Switch Register</t>
  </si>
  <si>
    <t>Halt</t>
  </si>
  <si>
    <t>7000</t>
  </si>
  <si>
    <t>No operation</t>
  </si>
  <si>
    <t>7100</t>
  </si>
  <si>
    <t>7020</t>
  </si>
  <si>
    <t>7120</t>
  </si>
  <si>
    <t>7200</t>
  </si>
  <si>
    <t>7040</t>
  </si>
  <si>
    <t>7001</t>
  </si>
  <si>
    <t>7002</t>
  </si>
  <si>
    <t>Byte Swap AC</t>
  </si>
  <si>
    <t>7004</t>
  </si>
  <si>
    <t>7006</t>
  </si>
  <si>
    <t>7010</t>
  </si>
  <si>
    <t>7012</t>
  </si>
  <si>
    <t>7041</t>
  </si>
  <si>
    <t>7240</t>
  </si>
  <si>
    <t>7204</t>
  </si>
  <si>
    <t>Set AC to 0001</t>
  </si>
  <si>
    <t>CLA CMA IAC</t>
  </si>
  <si>
    <t>Set AC to 0, set L</t>
  </si>
  <si>
    <t>CLA BSW</t>
  </si>
  <si>
    <t>CLA RTL</t>
  </si>
  <si>
    <t>Move L into AC bit 10</t>
  </si>
  <si>
    <t>CLA RAR</t>
  </si>
  <si>
    <t>Move L into AC bit 0</t>
  </si>
  <si>
    <t>CLA RTR</t>
  </si>
  <si>
    <t>Move L into AC bit 1</t>
  </si>
  <si>
    <t>CLA CMA BSW</t>
  </si>
  <si>
    <t>Set AC to 7777, Byte swap AC</t>
  </si>
  <si>
    <t>CLA CMA RAL</t>
  </si>
  <si>
    <t>Set AC to 7777, rotate AC &amp; L left</t>
  </si>
  <si>
    <t>CLA CMA RTL</t>
  </si>
  <si>
    <t>Set AC to 7777, rotate AC &amp; L left twice</t>
  </si>
  <si>
    <t>CLA CMA RAR</t>
  </si>
  <si>
    <t>Set AC to 7777, rotate AC &amp; L right</t>
  </si>
  <si>
    <t>CLA CMA RTR</t>
  </si>
  <si>
    <t>Set AC to 7777, rotate AC &amp; L right twice</t>
  </si>
  <si>
    <t>CLA IAC BSW</t>
  </si>
  <si>
    <t>set AC to 0100</t>
  </si>
  <si>
    <t>CLA IAC RAL</t>
  </si>
  <si>
    <t>Set AC to 0001, Rotate AC &amp; L left</t>
  </si>
  <si>
    <t>CLA IAC RTL</t>
  </si>
  <si>
    <t>Set AC to 0001, Rotate AC &amp; L left twice</t>
  </si>
  <si>
    <t>CLA IAC RAR</t>
  </si>
  <si>
    <t>Set AC to 0001, Rotate AC &amp; L right</t>
  </si>
  <si>
    <t>CLA IAC RTR</t>
  </si>
  <si>
    <t>Set AC to 0001, Rotate AC &amp; L right twice</t>
  </si>
  <si>
    <t>CLA CMA IAC BSW</t>
  </si>
  <si>
    <t>CLA CMA IAC RAL</t>
  </si>
  <si>
    <t>CLA CMA IAC RTL</t>
  </si>
  <si>
    <t>CLA CMA IAC RAR</t>
  </si>
  <si>
    <t>CLA CMA IAC RTR</t>
  </si>
  <si>
    <t>7201</t>
  </si>
  <si>
    <t>7241</t>
  </si>
  <si>
    <t>7202</t>
  </si>
  <si>
    <t>7206</t>
  </si>
  <si>
    <t>7210</t>
  </si>
  <si>
    <t>7212</t>
  </si>
  <si>
    <t>7242</t>
  </si>
  <si>
    <t>7244</t>
  </si>
  <si>
    <t>7246</t>
  </si>
  <si>
    <t>7250</t>
  </si>
  <si>
    <t>7252</t>
  </si>
  <si>
    <t>7203</t>
  </si>
  <si>
    <t>7205</t>
  </si>
  <si>
    <t>7207</t>
  </si>
  <si>
    <t>7211</t>
  </si>
  <si>
    <t>7213</t>
  </si>
  <si>
    <t>7243</t>
  </si>
  <si>
    <t>7245</t>
  </si>
  <si>
    <t>7247</t>
  </si>
  <si>
    <t>7251</t>
  </si>
  <si>
    <t>7253</t>
  </si>
  <si>
    <t>Deposit AC in memory then clear AC</t>
  </si>
  <si>
    <t>Mini-Disassembler by Martin Eberhard</t>
  </si>
  <si>
    <t>Y/N</t>
  </si>
  <si>
    <t>Data</t>
  </si>
  <si>
    <t>Not Page Zero</t>
  </si>
  <si>
    <t>Intstr Class</t>
  </si>
  <si>
    <t>Cleaned Label</t>
  </si>
  <si>
    <t>Needs Label</t>
  </si>
  <si>
    <t>Instr Address</t>
  </si>
  <si>
    <t>Operand Address</t>
  </si>
  <si>
    <t>OPR Instr Count</t>
  </si>
  <si>
    <t>OPR Group 1 Value</t>
  </si>
  <si>
    <t>OPR Group 1 Comment</t>
  </si>
  <si>
    <t>OPR Group 2 Value</t>
  </si>
  <si>
    <t>OPR Group 2 Comment</t>
  </si>
  <si>
    <t>OPR Group 3</t>
  </si>
  <si>
    <t>OPR Group 3 Comment</t>
  </si>
  <si>
    <t>IOT Comment</t>
  </si>
  <si>
    <t>/DEC PDP-8 Low Speed RIM Loader</t>
  </si>
  <si>
    <t>/From PDP-8 Family Paper Tape System User's Guide</t>
  </si>
  <si>
    <t>*7756</t>
  </si>
  <si>
    <t>6031</t>
  </si>
  <si>
    <t>/Initialize async port to receive data</t>
  </si>
  <si>
    <t>WAITHI,</t>
  </si>
  <si>
    <t>/Wait for high-byte data</t>
  </si>
  <si>
    <t>5357</t>
  </si>
  <si>
    <t>6036</t>
  </si>
  <si>
    <t>/Get high data byte, clear flag</t>
  </si>
  <si>
    <t>7106</t>
  </si>
  <si>
    <t>/Shift left 4 and check for leader/trailer</t>
  </si>
  <si>
    <t>7510</t>
  </si>
  <si>
    <t>/Only Leaders and trailers have Channel 8 set</t>
  </si>
  <si>
    <t>/Shift high byte left the final 2, putting Channel 7 into L</t>
  </si>
  <si>
    <t>/Channel 7 indicates an address word</t>
  </si>
  <si>
    <t>WAITLO,</t>
  </si>
  <si>
    <t>/Wait for low-byte data</t>
  </si>
  <si>
    <t>5367</t>
  </si>
  <si>
    <t>/Paper tape channels 6:1 are in AC bits 0:5</t>
  </si>
  <si>
    <t>6034</t>
  </si>
  <si>
    <t>/Read low byte, combine with high byte. Don't clear flag yet</t>
  </si>
  <si>
    <t>7420</t>
  </si>
  <si>
    <t>/Channel 8 of high byte is in L: address or data?</t>
  </si>
  <si>
    <t>3776</t>
  </si>
  <si>
    <t>/deposit data in memory at (POINTER)</t>
  </si>
  <si>
    <t>3376</t>
  </si>
  <si>
    <t>/set address</t>
  </si>
  <si>
    <t>5356</t>
  </si>
  <si>
    <t>/Next word</t>
  </si>
  <si>
    <t>Y</t>
  </si>
  <si>
    <t>POINTER,</t>
  </si>
  <si>
    <t>To enter a decimal number, end it with a decimal point. Otherwise, numbers are octal.</t>
  </si>
  <si>
    <t>Mini-Assembler and Disassembler by Martin Eberhard</t>
  </si>
  <si>
    <t>Instructions</t>
  </si>
  <si>
    <t>Assembler</t>
  </si>
  <si>
    <r>
      <t xml:space="preserve">To set the start address, enter an octal address, preceeded by an asterisk, in the </t>
    </r>
    <r>
      <rPr>
        <b/>
        <sz val="12"/>
        <color theme="1"/>
        <rFont val="Calibri"/>
        <family val="2"/>
        <scheme val="minor"/>
      </rPr>
      <t>Mnemonic</t>
    </r>
    <r>
      <rPr>
        <sz val="12"/>
        <color theme="1"/>
        <rFont val="Calibri"/>
        <family val="2"/>
        <scheme val="minor"/>
      </rPr>
      <t xml:space="preserve"> column. (e.g. "*200" or "*0200")</t>
    </r>
  </si>
  <si>
    <t>Enter PDP-8 instruction mnemonics in the Mnemonic column. (e.g. "JMP")</t>
  </si>
  <si>
    <r>
      <t xml:space="preserve">You can assign a </t>
    </r>
    <r>
      <rPr>
        <sz val="12"/>
        <color theme="1"/>
        <rFont val="Calibri"/>
        <family val="2"/>
        <scheme val="minor"/>
      </rPr>
      <t>label</t>
    </r>
    <r>
      <rPr>
        <sz val="12"/>
        <color theme="1"/>
        <rFont val="Calibri"/>
        <family val="2"/>
        <scheme val="minor"/>
      </rPr>
      <t xml:space="preserve"> to an address by entering the label in the </t>
    </r>
    <r>
      <rPr>
        <b/>
        <sz val="12"/>
        <color theme="1"/>
        <rFont val="Calibri"/>
        <family val="2"/>
        <scheme val="minor"/>
      </rPr>
      <t>Label</t>
    </r>
    <r>
      <rPr>
        <sz val="12"/>
        <color theme="1"/>
        <rFont val="Calibri"/>
        <family val="2"/>
        <scheme val="minor"/>
      </rPr>
      <t xml:space="preserve"> column. (You may end the label with a comma.) (e.g. "LOOP1" or "LOOP1,")</t>
    </r>
  </si>
  <si>
    <r>
      <t xml:space="preserve">If an address has an assigned label, then you can use the label (without a trailing comma) instead of its octal address in the </t>
    </r>
    <r>
      <rPr>
        <b/>
        <sz val="12"/>
        <color theme="1"/>
        <rFont val="Calibri"/>
        <family val="2"/>
        <scheme val="minor"/>
      </rPr>
      <t>PR Address</t>
    </r>
    <r>
      <rPr>
        <sz val="12"/>
        <color theme="1"/>
        <rFont val="Calibri"/>
        <family val="2"/>
        <scheme val="minor"/>
      </rPr>
      <t xml:space="preserve"> column.</t>
    </r>
  </si>
  <si>
    <t>Data Entry</t>
  </si>
  <si>
    <t>◉</t>
  </si>
  <si>
    <r>
      <t xml:space="preserve">You can enter any comments you want in the </t>
    </r>
    <r>
      <rPr>
        <b/>
        <sz val="12"/>
        <color theme="1"/>
        <rFont val="Calibri"/>
        <family val="2"/>
        <scheme val="minor"/>
      </rPr>
      <t>Comment</t>
    </r>
    <r>
      <rPr>
        <sz val="12"/>
        <color theme="1"/>
        <rFont val="Calibri"/>
        <family val="2"/>
        <scheme val="minor"/>
      </rPr>
      <t xml:space="preserve"> column.</t>
    </r>
  </si>
  <si>
    <r>
      <t xml:space="preserve">You can enter comments in the </t>
    </r>
    <r>
      <rPr>
        <b/>
        <sz val="12"/>
        <color theme="1"/>
        <rFont val="Calibri"/>
        <family val="2"/>
        <scheme val="minor"/>
      </rPr>
      <t>Menmonic</t>
    </r>
    <r>
      <rPr>
        <sz val="12"/>
        <color theme="1"/>
        <rFont val="Calibri"/>
        <family val="2"/>
        <scheme val="minor"/>
      </rPr>
      <t xml:space="preserve"> column by starting them with a forward slash. (e.g. "/This is my program")</t>
    </r>
  </si>
  <si>
    <r>
      <t xml:space="preserve">To enter a data value, just enter an octal number in the </t>
    </r>
    <r>
      <rPr>
        <b/>
        <sz val="12"/>
        <color theme="1"/>
        <rFont val="Calibri"/>
        <family val="2"/>
        <scheme val="minor"/>
      </rPr>
      <t>Menmonic</t>
    </r>
    <r>
      <rPr>
        <sz val="12"/>
        <color theme="1"/>
        <rFont val="Calibri"/>
        <family val="2"/>
        <scheme val="minor"/>
      </rPr>
      <t xml:space="preserve"> column. (e.g. "1234")</t>
    </r>
  </si>
  <si>
    <r>
      <t xml:space="preserve">You can enter numbers in decimal (instead of octal) in the </t>
    </r>
    <r>
      <rPr>
        <b/>
        <sz val="12"/>
        <color theme="1"/>
        <rFont val="Calibri"/>
        <family val="2"/>
        <scheme val="minor"/>
      </rPr>
      <t>Mnemonic</t>
    </r>
    <r>
      <rPr>
        <sz val="12"/>
        <color theme="1"/>
        <rFont val="Calibri"/>
        <family val="2"/>
        <scheme val="minor"/>
      </rPr>
      <t xml:space="preserve"> and </t>
    </r>
    <r>
      <rPr>
        <b/>
        <sz val="12"/>
        <color theme="1"/>
        <rFont val="Calibri"/>
        <family val="2"/>
        <scheme val="minor"/>
      </rPr>
      <t>PR Address</t>
    </r>
    <r>
      <rPr>
        <sz val="12"/>
        <color theme="1"/>
        <rFont val="Calibri"/>
        <family val="2"/>
        <scheme val="minor"/>
      </rPr>
      <t xml:space="preserve"> columns by ending them with a decimal point. (e.g. "59.")</t>
    </r>
  </si>
  <si>
    <t>Output</t>
  </si>
  <si>
    <r>
      <t xml:space="preserve">The assembled addresses and opcodes will appear in the </t>
    </r>
    <r>
      <rPr>
        <b/>
        <sz val="12"/>
        <color theme="1"/>
        <rFont val="Calibri"/>
        <family val="2"/>
        <scheme val="minor"/>
      </rPr>
      <t>Address</t>
    </r>
    <r>
      <rPr>
        <sz val="12"/>
        <color theme="1"/>
        <rFont val="Calibri"/>
        <family val="2"/>
        <scheme val="minor"/>
      </rPr>
      <t xml:space="preserve"> and </t>
    </r>
    <r>
      <rPr>
        <b/>
        <sz val="12"/>
        <color theme="1"/>
        <rFont val="Calibri"/>
        <family val="2"/>
        <scheme val="minor"/>
      </rPr>
      <t>Opcode</t>
    </r>
    <r>
      <rPr>
        <sz val="12"/>
        <color theme="1"/>
        <rFont val="Calibri"/>
        <family val="2"/>
        <scheme val="minor"/>
      </rPr>
      <t xml:space="preserve"> columns.</t>
    </r>
  </si>
  <si>
    <r>
      <t xml:space="preserve">The </t>
    </r>
    <r>
      <rPr>
        <b/>
        <sz val="12"/>
        <color theme="1"/>
        <rFont val="Calibri"/>
        <family val="2"/>
        <scheme val="minor"/>
      </rPr>
      <t>Instruction Description</t>
    </r>
    <r>
      <rPr>
        <sz val="12"/>
        <color theme="1"/>
        <rFont val="Calibri"/>
        <family val="2"/>
        <scheme val="minor"/>
      </rPr>
      <t xml:space="preserve"> column will contain a comment that briefly explains the instruction.</t>
    </r>
  </si>
  <si>
    <t>You can assemble multiple programs by just starting the next one with a new set-address pseudo-op. (e.g. *300)</t>
  </si>
  <si>
    <r>
      <t>The</t>
    </r>
    <r>
      <rPr>
        <b/>
        <sz val="12"/>
        <color theme="1"/>
        <rFont val="Calibri"/>
        <family val="2"/>
        <scheme val="minor"/>
      </rPr>
      <t xml:space="preserve"> RIM Output</t>
    </r>
    <r>
      <rPr>
        <sz val="12"/>
        <color theme="1"/>
        <rFont val="Calibri"/>
        <family val="2"/>
        <scheme val="minor"/>
      </rPr>
      <t xml:space="preserve"> worksheet shows your program in RIM format (in hexidecimal) and also RIM format, encoded in Intel Hex.</t>
    </r>
  </si>
  <si>
    <t>For OPR instructions, you can enter several microcode instructions separated by a space. (e.g. "CLA IAC CLL") (The order does not matter.)</t>
  </si>
  <si>
    <t>For OPR instructions, the comment gives the correct order that the microcoded instructions will be executed.</t>
  </si>
  <si>
    <r>
      <t xml:space="preserve">The </t>
    </r>
    <r>
      <rPr>
        <b/>
        <sz val="12"/>
        <color theme="1"/>
        <rFont val="Calibri"/>
        <family val="2"/>
        <scheme val="minor"/>
      </rPr>
      <t>PDP8</t>
    </r>
    <r>
      <rPr>
        <sz val="12"/>
        <color theme="1"/>
        <rFont val="Calibri"/>
        <family val="2"/>
        <scheme val="minor"/>
      </rPr>
      <t xml:space="preserve"> worksheet contains a complete list of PDP-8 instructions that this assembler recognizes.</t>
    </r>
  </si>
  <si>
    <t>Disassembler</t>
  </si>
  <si>
    <r>
      <t xml:space="preserve">To set the start address, enter an octal address, preceeded by an asterisk, in the </t>
    </r>
    <r>
      <rPr>
        <b/>
        <sz val="12"/>
        <color theme="1"/>
        <rFont val="Calibri"/>
        <family val="2"/>
        <scheme val="minor"/>
      </rPr>
      <t>Opcode</t>
    </r>
    <r>
      <rPr>
        <sz val="12"/>
        <color theme="1"/>
        <rFont val="Calibri"/>
        <family val="2"/>
        <scheme val="minor"/>
      </rPr>
      <t xml:space="preserve"> column. (e.g. "*7756")</t>
    </r>
  </si>
  <si>
    <r>
      <t xml:space="preserve">Enter octal opcodes in the </t>
    </r>
    <r>
      <rPr>
        <b/>
        <sz val="12"/>
        <color theme="1"/>
        <rFont val="Calibri"/>
        <family val="2"/>
        <scheme val="minor"/>
      </rPr>
      <t>Opcode</t>
    </r>
    <r>
      <rPr>
        <sz val="12"/>
        <color theme="1"/>
        <rFont val="Calibri"/>
        <family val="2"/>
        <scheme val="minor"/>
      </rPr>
      <t xml:space="preserve"> column. (e.g. "6031")</t>
    </r>
  </si>
  <si>
    <r>
      <t xml:space="preserve">Addresses that are referenced by instructions that you have entered will become white in the </t>
    </r>
    <r>
      <rPr>
        <b/>
        <sz val="12"/>
        <color theme="1"/>
        <rFont val="Calibri"/>
        <family val="2"/>
        <scheme val="minor"/>
      </rPr>
      <t>Label</t>
    </r>
    <r>
      <rPr>
        <sz val="12"/>
        <color theme="1"/>
        <rFont val="Calibri"/>
        <family val="2"/>
        <scheme val="minor"/>
      </rPr>
      <t xml:space="preserve"> column.</t>
    </r>
  </si>
  <si>
    <t>Labels may end with a comma, but the comma is not required. (e.g. "WAITHI" or "WAITHI,")</t>
  </si>
  <si>
    <r>
      <t xml:space="preserve">If you enter a label in one of these white cells, then that label will automatically replace the octal address in the </t>
    </r>
    <r>
      <rPr>
        <b/>
        <sz val="12"/>
        <color theme="1"/>
        <rFont val="Calibri"/>
        <family val="2"/>
        <scheme val="minor"/>
      </rPr>
      <t>PR Address</t>
    </r>
    <r>
      <rPr>
        <sz val="12"/>
        <color theme="1"/>
        <rFont val="Calibri"/>
        <family val="2"/>
        <scheme val="minor"/>
      </rPr>
      <t xml:space="preserve"> column.</t>
    </r>
  </si>
  <si>
    <r>
      <t xml:space="preserve">For data fields, enter "Y" in the </t>
    </r>
    <r>
      <rPr>
        <b/>
        <sz val="12"/>
        <color theme="1"/>
        <rFont val="Calibri"/>
        <family val="2"/>
        <scheme val="minor"/>
      </rPr>
      <t>Data</t>
    </r>
    <r>
      <rPr>
        <sz val="12"/>
        <color theme="1"/>
        <rFont val="Calibri"/>
        <family val="2"/>
        <scheme val="minor"/>
      </rPr>
      <t xml:space="preserve"> column. (This stops that address from being disassembled.)</t>
    </r>
  </si>
  <si>
    <r>
      <t xml:space="preserve">The disassembled instructions will appear in the </t>
    </r>
    <r>
      <rPr>
        <b/>
        <sz val="12"/>
        <color theme="1"/>
        <rFont val="Calibri"/>
        <family val="2"/>
        <scheme val="minor"/>
      </rPr>
      <t>Mnemonic</t>
    </r>
    <r>
      <rPr>
        <sz val="12"/>
        <color theme="1"/>
        <rFont val="Calibri"/>
        <family val="2"/>
        <scheme val="minor"/>
      </rPr>
      <t xml:space="preserve"> column.</t>
    </r>
  </si>
  <si>
    <r>
      <t>If the page-relative address in the instruction is an indirect reference than "I" will appear in the</t>
    </r>
    <r>
      <rPr>
        <b/>
        <sz val="12"/>
        <color theme="1"/>
        <rFont val="Calibri"/>
        <family val="2"/>
        <scheme val="minor"/>
      </rPr>
      <t xml:space="preserve"> IA</t>
    </r>
    <r>
      <rPr>
        <sz val="12"/>
        <color theme="1"/>
        <rFont val="Calibri"/>
        <family val="2"/>
        <scheme val="minor"/>
      </rPr>
      <t xml:space="preserve"> column.</t>
    </r>
  </si>
  <si>
    <r>
      <t xml:space="preserve">For all but OPR and IOT instructions, enter the page-relative address for the instruction in octal in the </t>
    </r>
    <r>
      <rPr>
        <b/>
        <sz val="12"/>
        <color theme="1"/>
        <rFont val="Calibri"/>
        <family val="2"/>
        <scheme val="minor"/>
      </rPr>
      <t>PR Address</t>
    </r>
    <r>
      <rPr>
        <sz val="12"/>
        <color theme="1"/>
        <rFont val="Calibri"/>
        <family val="2"/>
        <scheme val="minor"/>
      </rPr>
      <t xml:space="preserve"> column.</t>
    </r>
  </si>
  <si>
    <r>
      <t>If the page-relative address is an indirect reference, then enter "I" in the</t>
    </r>
    <r>
      <rPr>
        <b/>
        <sz val="12"/>
        <color theme="1"/>
        <rFont val="Calibri"/>
        <family val="2"/>
        <scheme val="minor"/>
      </rPr>
      <t xml:space="preserve"> IA</t>
    </r>
    <r>
      <rPr>
        <sz val="12"/>
        <color theme="1"/>
        <rFont val="Calibri"/>
        <family val="2"/>
        <scheme val="minor"/>
      </rPr>
      <t xml:space="preserve"> column.</t>
    </r>
  </si>
  <si>
    <r>
      <t xml:space="preserve">If an instruction contains a page-relative address, then that address will appear in octal in the </t>
    </r>
    <r>
      <rPr>
        <b/>
        <sz val="12"/>
        <color theme="1"/>
        <rFont val="Calibri"/>
        <family val="2"/>
        <scheme val="minor"/>
      </rPr>
      <t>PR Address</t>
    </r>
    <r>
      <rPr>
        <sz val="12"/>
        <color theme="1"/>
        <rFont val="Calibri"/>
        <family val="2"/>
        <scheme val="minor"/>
      </rPr>
      <t xml:space="preserve"> column, unless that address</t>
    </r>
  </si>
  <si>
    <t>Input errors will be clearly flagged with red cells. Note that if an instruction requires a page-relative address, then the instruction will be</t>
  </si>
  <si>
    <r>
      <t xml:space="preserve">flagged red until an address is provided in the </t>
    </r>
    <r>
      <rPr>
        <b/>
        <sz val="12"/>
        <color theme="1"/>
        <rFont val="Calibri"/>
        <family val="2"/>
        <scheme val="minor"/>
      </rPr>
      <t>PR Address</t>
    </r>
    <r>
      <rPr>
        <sz val="12"/>
        <color theme="1"/>
        <rFont val="Calibri"/>
        <family val="2"/>
        <scheme val="minor"/>
      </rPr>
      <t xml:space="preserve"> column.</t>
    </r>
  </si>
  <si>
    <t>The Disassembler comes pre-loaded with an example program. To delete this program, select the white cells that are not empty in the</t>
  </si>
  <si>
    <r>
      <t xml:space="preserve"> </t>
    </r>
    <r>
      <rPr>
        <b/>
        <sz val="12"/>
        <color theme="1"/>
        <rFont val="Calibri"/>
        <family val="2"/>
        <scheme val="minor"/>
      </rPr>
      <t>Opcode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>Data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>Label</t>
    </r>
    <r>
      <rPr>
        <sz val="12"/>
        <color theme="1"/>
        <rFont val="Calibri"/>
        <family val="2"/>
        <scheme val="minor"/>
      </rPr>
      <t xml:space="preserve">, and </t>
    </r>
    <r>
      <rPr>
        <b/>
        <sz val="12"/>
        <color theme="1"/>
        <rFont val="Calibri"/>
        <family val="2"/>
        <scheme val="minor"/>
      </rPr>
      <t>Comment</t>
    </r>
    <r>
      <rPr>
        <sz val="12"/>
        <color theme="1"/>
        <rFont val="Calibri"/>
        <family val="2"/>
        <scheme val="minor"/>
      </rPr>
      <t xml:space="preserve"> columns, and use Excel's "Clear Contents" function to clear them.</t>
    </r>
  </si>
  <si>
    <t>The Assembler comes pre-loaded with an example program. To delete this program, select the white cells that are not empty in the</t>
  </si>
  <si>
    <r>
      <rPr>
        <b/>
        <sz val="12"/>
        <color theme="1"/>
        <rFont val="Calibri"/>
        <family val="2"/>
        <scheme val="minor"/>
      </rPr>
      <t>Label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>Mnemonic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>IA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>PR Address</t>
    </r>
    <r>
      <rPr>
        <sz val="12"/>
        <color theme="1"/>
        <rFont val="Calibri"/>
        <family val="2"/>
        <scheme val="minor"/>
      </rPr>
      <t xml:space="preserve">, and </t>
    </r>
    <r>
      <rPr>
        <b/>
        <sz val="12"/>
        <color theme="1"/>
        <rFont val="Calibri"/>
        <family val="2"/>
        <scheme val="minor"/>
      </rPr>
      <t>Comment</t>
    </r>
    <r>
      <rPr>
        <sz val="12"/>
        <color theme="1"/>
        <rFont val="Calibri"/>
        <family val="2"/>
        <scheme val="minor"/>
      </rPr>
      <t xml:space="preserve"> columns, and use Excel's"Clear Contents" function to clear them.</t>
    </r>
  </si>
  <si>
    <r>
      <t xml:space="preserve">has a label assigned in the </t>
    </r>
    <r>
      <rPr>
        <b/>
        <sz val="12"/>
        <color theme="1"/>
        <rFont val="Calibri"/>
        <family val="2"/>
        <scheme val="minor"/>
      </rPr>
      <t>Label</t>
    </r>
    <r>
      <rPr>
        <sz val="12"/>
        <color theme="1"/>
        <rFont val="Calibri"/>
        <family val="2"/>
        <scheme val="minor"/>
      </rPr>
      <t xml:space="preserve"> column. (In which case, the label will be shown instead.)</t>
    </r>
  </si>
  <si>
    <t>UNKNOWN!</t>
  </si>
  <si>
    <t>Base PDP-8 Instructions</t>
  </si>
  <si>
    <t>OPR Group 1 Instructions</t>
  </si>
  <si>
    <t>OPR Group 2 Instructions</t>
  </si>
  <si>
    <t>OPR Group 3 Instructions, without EAE</t>
  </si>
  <si>
    <t>OPR Group 3 EAE Intructions</t>
  </si>
  <si>
    <t>OPR Group 3 EAE Instruction Combinations</t>
  </si>
  <si>
    <t>General Comments</t>
  </si>
  <si>
    <t>The worksheets of this spreadsheet are protected to prevent accidental overwriting of code. The cells that are used for input are not</t>
  </si>
  <si>
    <t>protected, so that you can write into them. The protection has no passowrd, in case you want to edit this spreadsheet. Be careful! it is a</t>
  </si>
  <si>
    <t>pretty tricky spreadsheet, and you can easily break it if you change things without understanding how it works.</t>
  </si>
  <si>
    <t>There are hidden columns on several of the worksheets. These are used for calculating various intermediate results, and are not inteded to be read.</t>
  </si>
  <si>
    <t>6000</t>
  </si>
  <si>
    <t>6001</t>
  </si>
  <si>
    <t>6002</t>
  </si>
  <si>
    <t>6003</t>
  </si>
  <si>
    <t>6004</t>
  </si>
  <si>
    <t>6005</t>
  </si>
  <si>
    <t>6006</t>
  </si>
  <si>
    <t>6007</t>
  </si>
  <si>
    <t>6204</t>
  </si>
  <si>
    <t>6214</t>
  </si>
  <si>
    <t>6224</t>
  </si>
  <si>
    <t>6234</t>
  </si>
  <si>
    <t>6244</t>
  </si>
  <si>
    <t>6254</t>
  </si>
  <si>
    <t>6264</t>
  </si>
  <si>
    <t>6274</t>
  </si>
  <si>
    <t>6201</t>
  </si>
  <si>
    <t>6202</t>
  </si>
  <si>
    <t>6203</t>
  </si>
  <si>
    <t>6211</t>
  </si>
  <si>
    <t>6212</t>
  </si>
  <si>
    <t>6213</t>
  </si>
  <si>
    <t>6221</t>
  </si>
  <si>
    <t>6222</t>
  </si>
  <si>
    <t>6223</t>
  </si>
  <si>
    <t>6231</t>
  </si>
  <si>
    <t>6232</t>
  </si>
  <si>
    <t>6233</t>
  </si>
  <si>
    <t>6241</t>
  </si>
  <si>
    <t>6242</t>
  </si>
  <si>
    <t>6243</t>
  </si>
  <si>
    <t>6251</t>
  </si>
  <si>
    <t>6252</t>
  </si>
  <si>
    <t>6253</t>
  </si>
  <si>
    <t>6261</t>
  </si>
  <si>
    <t>6262</t>
  </si>
  <si>
    <t>6263</t>
  </si>
  <si>
    <t>6271</t>
  </si>
  <si>
    <t>6272</t>
  </si>
  <si>
    <t>6273</t>
  </si>
  <si>
    <t>6010</t>
  </si>
  <si>
    <t>6011</t>
  </si>
  <si>
    <t>6012</t>
  </si>
  <si>
    <t>6014</t>
  </si>
  <si>
    <t>6016</t>
  </si>
  <si>
    <t>6020</t>
  </si>
  <si>
    <t>6021</t>
  </si>
  <si>
    <t>6022</t>
  </si>
  <si>
    <t>6024</t>
  </si>
  <si>
    <t>6026</t>
  </si>
  <si>
    <t>6030</t>
  </si>
  <si>
    <t>6032</t>
  </si>
  <si>
    <t>6035</t>
  </si>
  <si>
    <t>6040</t>
  </si>
  <si>
    <t>6041</t>
  </si>
  <si>
    <t>6042</t>
  </si>
  <si>
    <t>6044</t>
  </si>
  <si>
    <t>6045</t>
  </si>
  <si>
    <t>6046</t>
  </si>
  <si>
    <t>6050</t>
  </si>
  <si>
    <t>6051</t>
  </si>
  <si>
    <t>6052</t>
  </si>
  <si>
    <t>6053</t>
  </si>
  <si>
    <t>6054</t>
  </si>
  <si>
    <t>6056</t>
  </si>
  <si>
    <t>6057</t>
  </si>
  <si>
    <t>6061</t>
  </si>
  <si>
    <t>6062</t>
  </si>
  <si>
    <t>6064</t>
  </si>
  <si>
    <t>6071</t>
  </si>
  <si>
    <t>6072</t>
  </si>
  <si>
    <t>6074</t>
  </si>
  <si>
    <t>6100</t>
  </si>
  <si>
    <t>6101</t>
  </si>
  <si>
    <t>6103</t>
  </si>
  <si>
    <t>6104</t>
  </si>
  <si>
    <t>6105</t>
  </si>
  <si>
    <t>6106</t>
  </si>
  <si>
    <t>6107</t>
  </si>
  <si>
    <t>6102</t>
  </si>
  <si>
    <t>6110</t>
  </si>
  <si>
    <t>6111</t>
  </si>
  <si>
    <t>6112</t>
  </si>
  <si>
    <t>6113</t>
  </si>
  <si>
    <t>6114</t>
  </si>
  <si>
    <t>6116</t>
  </si>
  <si>
    <t>6117</t>
  </si>
  <si>
    <t>6115</t>
  </si>
  <si>
    <t>6121</t>
  </si>
  <si>
    <t>6122</t>
  </si>
  <si>
    <t>6123</t>
  </si>
  <si>
    <t>6124</t>
  </si>
  <si>
    <t>6125</t>
  </si>
  <si>
    <t>6126</t>
  </si>
  <si>
    <t>6127</t>
  </si>
  <si>
    <t>6131</t>
  </si>
  <si>
    <t>6132</t>
  </si>
  <si>
    <t>6133</t>
  </si>
  <si>
    <t>6130</t>
  </si>
  <si>
    <t>6134</t>
  </si>
  <si>
    <t>6135</t>
  </si>
  <si>
    <t>6136</t>
  </si>
  <si>
    <t>6137</t>
  </si>
  <si>
    <t>6351</t>
  </si>
  <si>
    <t>6353</t>
  </si>
  <si>
    <t>6356</t>
  </si>
  <si>
    <t>6357</t>
  </si>
  <si>
    <t>6361</t>
  </si>
  <si>
    <t>6363</t>
  </si>
  <si>
    <t>6364</t>
  </si>
  <si>
    <t>6365</t>
  </si>
  <si>
    <t>6366</t>
  </si>
  <si>
    <t>6367</t>
  </si>
  <si>
    <t>6362</t>
  </si>
  <si>
    <t>6371</t>
  </si>
  <si>
    <t>6372</t>
  </si>
  <si>
    <t>6374</t>
  </si>
  <si>
    <t>6400</t>
  </si>
  <si>
    <t>6401</t>
  </si>
  <si>
    <t>6402</t>
  </si>
  <si>
    <t>6403</t>
  </si>
  <si>
    <t>6404</t>
  </si>
  <si>
    <t>6405</t>
  </si>
  <si>
    <t>6406</t>
  </si>
  <si>
    <t>6407</t>
  </si>
  <si>
    <t>6410</t>
  </si>
  <si>
    <t>6411</t>
  </si>
  <si>
    <t>6412</t>
  </si>
  <si>
    <t>6413</t>
  </si>
  <si>
    <t>6414</t>
  </si>
  <si>
    <t>6415</t>
  </si>
  <si>
    <t>6416</t>
  </si>
  <si>
    <t>6417</t>
  </si>
  <si>
    <t>6420</t>
  </si>
  <si>
    <t>6421</t>
  </si>
  <si>
    <t>6423</t>
  </si>
  <si>
    <t>6424</t>
  </si>
  <si>
    <t>6425</t>
  </si>
  <si>
    <t>6426</t>
  </si>
  <si>
    <t>6427</t>
  </si>
  <si>
    <t>6430</t>
  </si>
  <si>
    <t>6431</t>
  </si>
  <si>
    <t>6432</t>
  </si>
  <si>
    <t>6433</t>
  </si>
  <si>
    <t>6434</t>
  </si>
  <si>
    <t>6435</t>
  </si>
  <si>
    <t>6436</t>
  </si>
  <si>
    <t>6437</t>
  </si>
  <si>
    <t>6440</t>
  </si>
  <si>
    <t>6441</t>
  </si>
  <si>
    <t>6443</t>
  </si>
  <si>
    <t>6444</t>
  </si>
  <si>
    <t>6445</t>
  </si>
  <si>
    <t>6446</t>
  </si>
  <si>
    <t>6447</t>
  </si>
  <si>
    <t>6450</t>
  </si>
  <si>
    <t>6451</t>
  </si>
  <si>
    <t>6452</t>
  </si>
  <si>
    <t>6453</t>
  </si>
  <si>
    <t>6454</t>
  </si>
  <si>
    <t>6455</t>
  </si>
  <si>
    <t>6456</t>
  </si>
  <si>
    <t>6457</t>
  </si>
  <si>
    <t>6460</t>
  </si>
  <si>
    <t>6461</t>
  </si>
  <si>
    <t>6463</t>
  </si>
  <si>
    <t>6464</t>
  </si>
  <si>
    <t>6465</t>
  </si>
  <si>
    <t>6466</t>
  </si>
  <si>
    <t>6467</t>
  </si>
  <si>
    <t>6470</t>
  </si>
  <si>
    <t>6471</t>
  </si>
  <si>
    <t>6472</t>
  </si>
  <si>
    <t>6473</t>
  </si>
  <si>
    <t>6474</t>
  </si>
  <si>
    <t>6475</t>
  </si>
  <si>
    <t>6476</t>
  </si>
  <si>
    <t>6477</t>
  </si>
  <si>
    <t>6500</t>
  </si>
  <si>
    <t>6501</t>
  </si>
  <si>
    <t>6502</t>
  </si>
  <si>
    <t>6503</t>
  </si>
  <si>
    <t>6504</t>
  </si>
  <si>
    <t>6505</t>
  </si>
  <si>
    <t>6506</t>
  </si>
  <si>
    <t>6507</t>
  </si>
  <si>
    <t>6530</t>
  </si>
  <si>
    <t>6531</t>
  </si>
  <si>
    <t>6532</t>
  </si>
  <si>
    <t>6533</t>
  </si>
  <si>
    <t>6534</t>
  </si>
  <si>
    <t>6535</t>
  </si>
  <si>
    <t>6536</t>
  </si>
  <si>
    <t>6537</t>
  </si>
  <si>
    <t>6542</t>
  </si>
  <si>
    <t>6544</t>
  </si>
  <si>
    <t>6541</t>
  </si>
  <si>
    <t>6561</t>
  </si>
  <si>
    <t>6562</t>
  </si>
  <si>
    <t>6564</t>
  </si>
  <si>
    <t>6571</t>
  </si>
  <si>
    <t>6551</t>
  </si>
  <si>
    <t>6552</t>
  </si>
  <si>
    <t>6553</t>
  </si>
  <si>
    <t>6554</t>
  </si>
  <si>
    <t>6555</t>
  </si>
  <si>
    <t>6556</t>
  </si>
  <si>
    <t>6557</t>
  </si>
  <si>
    <t>6550</t>
  </si>
  <si>
    <t>6601</t>
  </si>
  <si>
    <t>6603</t>
  </si>
  <si>
    <t>6605</t>
  </si>
  <si>
    <t>6611</t>
  </si>
  <si>
    <t>6612</t>
  </si>
  <si>
    <t>6615</t>
  </si>
  <si>
    <t>6616</t>
  </si>
  <si>
    <t>6621</t>
  </si>
  <si>
    <t>6622</t>
  </si>
  <si>
    <t>6626</t>
  </si>
  <si>
    <t>6623</t>
  </si>
  <si>
    <t>6641</t>
  </si>
  <si>
    <t>6643</t>
  </si>
  <si>
    <t>6645</t>
  </si>
  <si>
    <t>6646</t>
  </si>
  <si>
    <t>6631</t>
  </si>
  <si>
    <t>6632</t>
  </si>
  <si>
    <t>6634</t>
  </si>
  <si>
    <t>6635</t>
  </si>
  <si>
    <t>6636</t>
  </si>
  <si>
    <t>6637</t>
  </si>
  <si>
    <t>6671</t>
  </si>
  <si>
    <t>6672</t>
  </si>
  <si>
    <t>6674</t>
  </si>
  <si>
    <t>6675</t>
  </si>
  <si>
    <t>6677</t>
  </si>
  <si>
    <t>6661</t>
  </si>
  <si>
    <t>6662</t>
  </si>
  <si>
    <t>6663</t>
  </si>
  <si>
    <t>6664</t>
  </si>
  <si>
    <t>6665</t>
  </si>
  <si>
    <t>6666</t>
  </si>
  <si>
    <t>6667</t>
  </si>
  <si>
    <t>6701</t>
  </si>
  <si>
    <t>6702</t>
  </si>
  <si>
    <t>6703</t>
  </si>
  <si>
    <t>6704</t>
  </si>
  <si>
    <t>6705</t>
  </si>
  <si>
    <t>6706</t>
  </si>
  <si>
    <t>6707</t>
  </si>
  <si>
    <t>6711</t>
  </si>
  <si>
    <t>6712</t>
  </si>
  <si>
    <t>6713</t>
  </si>
  <si>
    <t>6714</t>
  </si>
  <si>
    <t>6715</t>
  </si>
  <si>
    <t>6716</t>
  </si>
  <si>
    <t>6717</t>
  </si>
  <si>
    <t>6721</t>
  </si>
  <si>
    <t>6722</t>
  </si>
  <si>
    <t>6723</t>
  </si>
  <si>
    <t>6724</t>
  </si>
  <si>
    <t>6725</t>
  </si>
  <si>
    <t>6726</t>
  </si>
  <si>
    <t>6727</t>
  </si>
  <si>
    <t>6731</t>
  </si>
  <si>
    <t>6732</t>
  </si>
  <si>
    <t>6733</t>
  </si>
  <si>
    <t>6734</t>
  </si>
  <si>
    <t>6735</t>
  </si>
  <si>
    <t>6736</t>
  </si>
  <si>
    <t>6737</t>
  </si>
  <si>
    <t>6741</t>
  </si>
  <si>
    <t>6742</t>
  </si>
  <si>
    <t>6743</t>
  </si>
  <si>
    <t>6745</t>
  </si>
  <si>
    <t>6747</t>
  </si>
  <si>
    <t>6751</t>
  </si>
  <si>
    <t>6752</t>
  </si>
  <si>
    <t>6753</t>
  </si>
  <si>
    <t>6755</t>
  </si>
  <si>
    <t>6757</t>
  </si>
  <si>
    <t>6750</t>
  </si>
  <si>
    <t>6754</t>
  </si>
  <si>
    <t>6756</t>
  </si>
  <si>
    <t>6761</t>
  </si>
  <si>
    <t>6762</t>
  </si>
  <si>
    <t>6766</t>
  </si>
  <si>
    <t>6764</t>
  </si>
  <si>
    <t>6771</t>
  </si>
  <si>
    <t>6772</t>
  </si>
  <si>
    <t>6774</t>
  </si>
  <si>
    <t>/DEC PDP-8 HELP Loader</t>
  </si>
  <si>
    <t>*27</t>
  </si>
  <si>
    <t>5027</t>
  </si>
  <si>
    <t>7450</t>
  </si>
  <si>
    <t>3007</t>
  </si>
  <si>
    <t>2036</t>
  </si>
  <si>
    <t>HELP,</t>
  </si>
  <si>
    <t>/Wait for character</t>
  </si>
  <si>
    <t>/read character, clear flag</t>
  </si>
  <si>
    <t>/All of this to make the HELP loader as small as possible.)</t>
  </si>
  <si>
    <t>/shift instruction bits into place</t>
  </si>
  <si>
    <t>/AC bits 0:1 := Channels 2:1</t>
  </si>
  <si>
    <t>/AC bits 7:11 := Channels 8:5, L := Channel 3,</t>
  </si>
  <si>
    <t>/Bump address in previous instruction</t>
  </si>
  <si>
    <t>/Keep going until we get wiped out by loaded code</t>
  </si>
  <si>
    <t>DCAINS,</t>
  </si>
  <si>
    <t>RIMLOD,</t>
  </si>
  <si>
    <t>/ignore null leader characters</t>
  </si>
  <si>
    <t>/This assumes every word of the program to be loaded has</t>
  </si>
  <si>
    <t>*0007</t>
  </si>
  <si>
    <t>0005</t>
  </si>
  <si>
    <t>2007</t>
  </si>
  <si>
    <t>/066</t>
  </si>
  <si>
    <t>/bits 4:7 = 0. Leader characters are nulls</t>
  </si>
  <si>
    <t>5010</t>
  </si>
  <si>
    <t>3005</t>
  </si>
  <si>
    <t>5017</t>
  </si>
  <si>
    <t>1005</t>
  </si>
  <si>
    <t>3023</t>
  </si>
  <si>
    <t>5006</t>
  </si>
  <si>
    <t>/every word on the tape has been rotated (through L) left 3.</t>
  </si>
  <si>
    <t>/with the resulting L bit rotated into the previous word</t>
  </si>
  <si>
    <t xml:space="preserve">/050 </t>
  </si>
  <si>
    <t xml:space="preserve">/317 </t>
  </si>
  <si>
    <t xml:space="preserve">/102 </t>
  </si>
  <si>
    <t xml:space="preserve">/067 </t>
  </si>
  <si>
    <t xml:space="preserve">/172 </t>
  </si>
  <si>
    <t xml:space="preserve">/075 </t>
  </si>
  <si>
    <t xml:space="preserve">/106 </t>
  </si>
  <si>
    <t>LODRIM,</t>
  </si>
  <si>
    <t>/317  wait for async character</t>
  </si>
  <si>
    <t>/067  Shift high byte into place</t>
  </si>
  <si>
    <t>/051 Temp save</t>
  </si>
  <si>
    <t>LOWAIT,</t>
  </si>
  <si>
    <t>/367 get high byte, clear flag</t>
  </si>
  <si>
    <t>/367 Read low byte, clear flag</t>
  </si>
  <si>
    <t>/054 Combine bytes</t>
  </si>
  <si>
    <t>/The octal numbers below are the actual tape data.</t>
  </si>
  <si>
    <t>3407</t>
  </si>
  <si>
    <t>*23</t>
  </si>
  <si>
    <t>7402</t>
  </si>
  <si>
    <t>/231 Modify thyself</t>
  </si>
  <si>
    <t>7577</t>
  </si>
  <si>
    <t>4400</t>
  </si>
  <si>
    <t>7740</t>
  </si>
  <si>
    <t>Add detection of auto-increment registers to instruction description comments.</t>
  </si>
  <si>
    <t>Created from separate Assembler and Disassembler.</t>
  </si>
  <si>
    <t>4251</t>
  </si>
  <si>
    <t>0200</t>
  </si>
  <si>
    <t>/102 This overwrites the toggled-in help loader to start this loader.</t>
  </si>
  <si>
    <t>*006</t>
  </si>
  <si>
    <t>/This address is from what was in address 0007 initially</t>
  </si>
  <si>
    <t>/...after it got incremented once by ISZ above</t>
  </si>
  <si>
    <t>/Partial Disassembly of the HELP tape</t>
  </si>
  <si>
    <t>/This the first program on the HELP Loader tape</t>
  </si>
  <si>
    <t>/34 07 The next program on tape, which overwrites address 0023</t>
  </si>
  <si>
    <t>/..to begin execution</t>
  </si>
  <si>
    <t>/75 77 New address pointer for the real files to load</t>
  </si>
  <si>
    <t>/The main HELP program loads from here until it loads</t>
  </si>
  <si>
    <t>/...through address 7777 (which causes a jump to the HLT)</t>
  </si>
  <si>
    <t>/74 02 The next tape item, is the final HLT for when done loading</t>
  </si>
  <si>
    <t>DONE,</t>
  </si>
  <si>
    <t>/target address overwrites the previous address pointer</t>
  </si>
  <si>
    <t>APOINTR,</t>
  </si>
  <si>
    <t>Cleaned OPR Group 1 Comment</t>
  </si>
  <si>
    <t>Cleaned OPR Group 2 Comment</t>
  </si>
  <si>
    <t>Disassembly Output</t>
  </si>
  <si>
    <t>◉ When you paste into the editor, the tabs will be expanded.</t>
  </si>
  <si>
    <t>◉ You will need to strip out the quotation mark at the beginning and end of each line.</t>
  </si>
  <si>
    <t>You may end a program with a dollar sign, which will insert an end-of-file marker in the Intel Hex RIM output.</t>
  </si>
  <si>
    <t>RIM Format Output</t>
  </si>
  <si>
    <t>select all of the data</t>
  </si>
  <si>
    <t>below, and paste it into</t>
  </si>
  <si>
    <t>a text editor.</t>
  </si>
  <si>
    <t>You can use the RIM Intel Hex file to punch a paper tape that can be loaded with DEC's RIM loader. Just ^C copy the RIM Intel Hex data, and paste</t>
  </si>
  <si>
    <t>it into a text editor. This will produce a complete Intel Hex file of the assembled program, in RIM format.</t>
  </si>
  <si>
    <r>
      <t xml:space="preserve">The </t>
    </r>
    <r>
      <rPr>
        <b/>
        <sz val="12"/>
        <color theme="1"/>
        <rFont val="Calibri"/>
        <family val="2"/>
        <scheme val="minor"/>
      </rPr>
      <t>Disassembly Output</t>
    </r>
    <r>
      <rPr>
        <sz val="12"/>
        <color theme="1"/>
        <rFont val="Calibri"/>
        <family val="2"/>
        <scheme val="minor"/>
      </rPr>
      <t xml:space="preserve"> worksheet produces the disassembled code in a format that is (almost) usable by a text editor and by PAL-III. use ^V to copy</t>
    </r>
  </si>
  <si>
    <t>the code and paste it into an editor. Then you must strip out the quotation mark at the berginning and end of each line. (Excel insists on inserting these.)</t>
  </si>
  <si>
    <t>Use copy-and-paste to select the output below, and paste it into a text editor.</t>
  </si>
  <si>
    <t>Use copy-and-paste to</t>
  </si>
  <si>
    <t>Add Disassembly Output worksheet.</t>
  </si>
  <si>
    <t>/..with no addresses.</t>
  </si>
  <si>
    <t>/Each sequential word is represented by 2 bytes on tape</t>
  </si>
  <si>
    <t>/etc.</t>
  </si>
  <si>
    <t>/This is just the beginning of the file, as an example.</t>
  </si>
  <si>
    <t>/*********************************</t>
  </si>
  <si>
    <t>/************************</t>
  </si>
  <si>
    <t>/***********************************</t>
  </si>
  <si>
    <t>*7600</t>
  </si>
  <si>
    <t>/..which gets incremented by the ISZ above</t>
  </si>
  <si>
    <t>Wrap address from 7777 to 0000. (Thanks Jack!)</t>
  </si>
  <si>
    <t>Fix disassembler bug for some IOT instructions</t>
  </si>
  <si>
    <t>/TTY Test</t>
  </si>
  <si>
    <t>*400</t>
  </si>
  <si>
    <t>TLOOP,</t>
  </si>
  <si>
    <t>TLOOP</t>
  </si>
  <si>
    <t>/To the MQ register, so we can see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</si>
</sst>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2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 Unicode MS"/>
    </font>
    <font>
      <b/>
      <sz val="10"/>
      <color indexed="81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0"/>
      <name val="Calibri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8"/>
      <color theme="1"/>
      <name val="Arial"/>
    </font>
    <font>
      <sz val="28"/>
      <color theme="0"/>
      <name val="Arial"/>
    </font>
    <font>
      <sz val="28"/>
      <color theme="0"/>
      <name val="Arial Bold"/>
    </font>
    <font>
      <sz val="28"/>
      <color theme="0"/>
      <name val="Colonna MT"/>
    </font>
    <font>
      <sz val="28"/>
      <color theme="0"/>
      <name val="Tahoma"/>
    </font>
    <font>
      <b/>
      <sz val="28"/>
      <color theme="0"/>
      <name val="Century Gothic Bold"/>
    </font>
    <font>
      <sz val="12"/>
      <color theme="0"/>
      <name val="Calibri"/>
      <family val="2"/>
      <scheme val="minor"/>
    </font>
    <font>
      <sz val="10"/>
      <color indexed="81"/>
      <name val="Calibri"/>
    </font>
    <font>
      <b/>
      <sz val="11"/>
      <color theme="0"/>
      <name val="Calibri"/>
      <family val="2"/>
      <scheme val="minor"/>
    </font>
    <font>
      <sz val="22"/>
      <color theme="1"/>
      <name val="Arial"/>
    </font>
    <font>
      <sz val="22"/>
      <color theme="0"/>
      <name val="Arial"/>
    </font>
    <font>
      <sz val="22"/>
      <color theme="0"/>
      <name val="Tahoma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5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B03D1F"/>
        <bgColor indexed="64"/>
      </patternFill>
    </fill>
    <fill>
      <patternFill patternType="solid">
        <fgColor rgb="FFC59614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2" borderId="0" xfId="0" applyFill="1" applyBorder="1"/>
    <xf numFmtId="0" fontId="0" fillId="3" borderId="0" xfId="0" applyFill="1" applyBorder="1" applyAlignment="1">
      <alignment horizontal="right"/>
    </xf>
    <xf numFmtId="0" fontId="0" fillId="4" borderId="7" xfId="0" applyFill="1" applyBorder="1"/>
    <xf numFmtId="0" fontId="0" fillId="5" borderId="9" xfId="0" applyFill="1" applyBorder="1" applyAlignment="1">
      <alignment horizontal="center"/>
    </xf>
    <xf numFmtId="0" fontId="0" fillId="5" borderId="9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11" xfId="0" applyFill="1" applyBorder="1" applyAlignment="1">
      <alignment horizontal="center"/>
    </xf>
    <xf numFmtId="0" fontId="0" fillId="5" borderId="11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0" fillId="6" borderId="9" xfId="0" applyFill="1" applyBorder="1" applyAlignment="1">
      <alignment horizontal="center"/>
    </xf>
    <xf numFmtId="0" fontId="0" fillId="6" borderId="9" xfId="0" applyFill="1" applyBorder="1" applyAlignment="1">
      <alignment horizontal="left"/>
    </xf>
    <xf numFmtId="0" fontId="0" fillId="6" borderId="14" xfId="0" applyFill="1" applyBorder="1" applyAlignment="1">
      <alignment horizontal="center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0" fillId="4" borderId="12" xfId="0" applyFill="1" applyBorder="1"/>
    <xf numFmtId="0" fontId="0" fillId="2" borderId="0" xfId="0" applyFill="1" applyBorder="1" applyAlignment="1"/>
    <xf numFmtId="0" fontId="2" fillId="4" borderId="1" xfId="0" applyFont="1" applyFill="1" applyBorder="1"/>
    <xf numFmtId="0" fontId="2" fillId="4" borderId="7" xfId="0" applyFont="1" applyFill="1" applyBorder="1"/>
    <xf numFmtId="0" fontId="0" fillId="6" borderId="16" xfId="0" applyFill="1" applyBorder="1" applyAlignment="1">
      <alignment horizontal="center"/>
    </xf>
    <xf numFmtId="0" fontId="0" fillId="6" borderId="16" xfId="0" applyFill="1" applyBorder="1" applyAlignment="1">
      <alignment horizontal="left"/>
    </xf>
    <xf numFmtId="0" fontId="0" fillId="6" borderId="17" xfId="0" applyFill="1" applyBorder="1" applyAlignment="1">
      <alignment horizontal="left"/>
    </xf>
    <xf numFmtId="0" fontId="2" fillId="4" borderId="12" xfId="0" applyFont="1" applyFill="1" applyBorder="1"/>
    <xf numFmtId="0" fontId="0" fillId="0" borderId="0" xfId="0" applyAlignment="1">
      <alignment horizontal="right"/>
    </xf>
    <xf numFmtId="0" fontId="0" fillId="6" borderId="11" xfId="0" applyFill="1" applyBorder="1" applyAlignment="1">
      <alignment horizontal="center"/>
    </xf>
    <xf numFmtId="0" fontId="0" fillId="6" borderId="11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0" fillId="5" borderId="20" xfId="0" applyFill="1" applyBorder="1" applyAlignment="1">
      <alignment horizontal="center"/>
    </xf>
    <xf numFmtId="0" fontId="0" fillId="5" borderId="20" xfId="0" applyFill="1" applyBorder="1" applyAlignment="1">
      <alignment horizontal="left"/>
    </xf>
    <xf numFmtId="0" fontId="0" fillId="5" borderId="21" xfId="0" applyFill="1" applyBorder="1" applyAlignment="1">
      <alignment horizontal="left"/>
    </xf>
    <xf numFmtId="0" fontId="0" fillId="5" borderId="14" xfId="0" applyFill="1" applyBorder="1" applyAlignment="1">
      <alignment horizontal="center"/>
    </xf>
    <xf numFmtId="0" fontId="0" fillId="5" borderId="14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3" xfId="0" applyFill="1" applyBorder="1" applyAlignment="1">
      <alignment horizontal="center"/>
    </xf>
    <xf numFmtId="0" fontId="0" fillId="6" borderId="3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29" xfId="0" applyFill="1" applyBorder="1" applyAlignment="1">
      <alignment horizontal="center"/>
    </xf>
    <xf numFmtId="0" fontId="2" fillId="4" borderId="32" xfId="0" applyFont="1" applyFill="1" applyBorder="1"/>
    <xf numFmtId="0" fontId="1" fillId="7" borderId="0" xfId="0" applyFont="1" applyFill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/>
    </xf>
    <xf numFmtId="0" fontId="0" fillId="0" borderId="0" xfId="0" applyAlignment="1">
      <alignment horizontal="left" shrinkToFit="1"/>
    </xf>
    <xf numFmtId="49" fontId="0" fillId="0" borderId="0" xfId="0" applyNumberFormat="1" applyAlignment="1">
      <alignment horizontal="left"/>
    </xf>
    <xf numFmtId="0" fontId="0" fillId="4" borderId="9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0" borderId="0" xfId="0" applyFont="1"/>
    <xf numFmtId="0" fontId="0" fillId="8" borderId="0" xfId="0" applyFill="1"/>
    <xf numFmtId="0" fontId="0" fillId="8" borderId="0" xfId="0" applyFill="1" applyAlignment="1">
      <alignment horizontal="center"/>
    </xf>
    <xf numFmtId="0" fontId="0" fillId="8" borderId="0" xfId="0" applyFill="1" applyAlignment="1">
      <alignment horizontal="left"/>
    </xf>
    <xf numFmtId="0" fontId="0" fillId="9" borderId="23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9" borderId="14" xfId="0" applyFill="1" applyBorder="1" applyAlignment="1">
      <alignment horizontal="left"/>
    </xf>
    <xf numFmtId="0" fontId="0" fillId="4" borderId="16" xfId="0" applyFill="1" applyBorder="1" applyAlignment="1">
      <alignment horizontal="center"/>
    </xf>
    <xf numFmtId="0" fontId="0" fillId="4" borderId="1" xfId="0" applyFill="1" applyBorder="1"/>
    <xf numFmtId="49" fontId="0" fillId="0" borderId="0" xfId="0" applyNumberFormat="1"/>
    <xf numFmtId="49" fontId="0" fillId="9" borderId="14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6" xfId="0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0" fillId="5" borderId="18" xfId="0" applyFill="1" applyBorder="1" applyAlignment="1">
      <alignment horizontal="left"/>
    </xf>
    <xf numFmtId="0" fontId="0" fillId="5" borderId="36" xfId="0" applyFill="1" applyBorder="1" applyAlignment="1">
      <alignment horizontal="center"/>
    </xf>
    <xf numFmtId="0" fontId="0" fillId="5" borderId="36" xfId="0" applyFill="1" applyBorder="1" applyAlignment="1">
      <alignment horizontal="left"/>
    </xf>
    <xf numFmtId="0" fontId="0" fillId="5" borderId="37" xfId="0" applyFill="1" applyBorder="1" applyAlignment="1">
      <alignment horizontal="left"/>
    </xf>
    <xf numFmtId="0" fontId="0" fillId="4" borderId="38" xfId="0" applyFill="1" applyBorder="1" applyAlignment="1">
      <alignment horizontal="center"/>
    </xf>
    <xf numFmtId="0" fontId="2" fillId="4" borderId="21" xfId="0" applyFont="1" applyFill="1" applyBorder="1"/>
    <xf numFmtId="0" fontId="0" fillId="4" borderId="28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21" xfId="0" applyFill="1" applyBorder="1"/>
    <xf numFmtId="0" fontId="0" fillId="4" borderId="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6" fillId="2" borderId="0" xfId="0" applyFont="1" applyFill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0" fillId="4" borderId="39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2" fillId="4" borderId="5" xfId="0" applyFont="1" applyFill="1" applyBorder="1"/>
    <xf numFmtId="0" fontId="6" fillId="7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49" fontId="0" fillId="9" borderId="14" xfId="0" applyNumberFormat="1" applyFill="1" applyBorder="1" applyAlignment="1" applyProtection="1">
      <alignment horizontal="left" indent="1"/>
      <protection locked="0"/>
    </xf>
    <xf numFmtId="0" fontId="0" fillId="4" borderId="14" xfId="0" applyFill="1" applyBorder="1"/>
    <xf numFmtId="0" fontId="0" fillId="4" borderId="14" xfId="0" applyFill="1" applyBorder="1" applyAlignment="1">
      <alignment horizontal="left"/>
    </xf>
    <xf numFmtId="0" fontId="1" fillId="7" borderId="0" xfId="0" applyNumberFormat="1" applyFont="1" applyFill="1" applyAlignment="1">
      <alignment horizontal="center" vertical="center"/>
    </xf>
    <xf numFmtId="0" fontId="6" fillId="7" borderId="0" xfId="0" applyNumberFormat="1" applyFont="1" applyFill="1" applyAlignment="1">
      <alignment horizontal="center" vertical="center"/>
    </xf>
    <xf numFmtId="0" fontId="6" fillId="10" borderId="14" xfId="0" applyNumberFormat="1" applyFont="1" applyFill="1" applyBorder="1" applyAlignment="1">
      <alignment horizontal="center" vertical="center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 vertical="center"/>
    </xf>
    <xf numFmtId="0" fontId="0" fillId="12" borderId="0" xfId="0" applyFill="1" applyAlignment="1">
      <alignment horizontal="center"/>
    </xf>
    <xf numFmtId="49" fontId="0" fillId="12" borderId="0" xfId="0" applyNumberFormat="1" applyFill="1"/>
    <xf numFmtId="49" fontId="0" fillId="12" borderId="0" xfId="0" applyNumberFormat="1" applyFill="1" applyAlignment="1">
      <alignment horizontal="center"/>
    </xf>
    <xf numFmtId="49" fontId="0" fillId="12" borderId="0" xfId="0" applyNumberFormat="1" applyFill="1" applyAlignment="1">
      <alignment horizontal="left"/>
    </xf>
    <xf numFmtId="0" fontId="0" fillId="12" borderId="0" xfId="0" applyFill="1" applyAlignment="1">
      <alignment horizontal="left" shrinkToFit="1"/>
    </xf>
    <xf numFmtId="0" fontId="0" fillId="12" borderId="0" xfId="0" applyFill="1" applyAlignment="1">
      <alignment horizontal="left"/>
    </xf>
    <xf numFmtId="0" fontId="0" fillId="12" borderId="0" xfId="0" applyNumberFormat="1" applyFill="1" applyAlignment="1">
      <alignment horizontal="center"/>
    </xf>
    <xf numFmtId="0" fontId="1" fillId="12" borderId="0" xfId="0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49" fontId="1" fillId="12" borderId="0" xfId="0" applyNumberFormat="1" applyFont="1" applyFill="1" applyAlignment="1">
      <alignment horizontal="center" vertical="center"/>
    </xf>
    <xf numFmtId="0" fontId="1" fillId="12" borderId="0" xfId="0" applyFont="1" applyFill="1" applyAlignment="1">
      <alignment horizontal="center" vertical="center" shrinkToFit="1"/>
    </xf>
    <xf numFmtId="49" fontId="6" fillId="12" borderId="0" xfId="0" applyNumberFormat="1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 shrinkToFit="1"/>
    </xf>
    <xf numFmtId="0" fontId="6" fillId="10" borderId="28" xfId="0" applyFont="1" applyFill="1" applyBorder="1" applyAlignment="1">
      <alignment horizontal="center" vertical="center"/>
    </xf>
    <xf numFmtId="0" fontId="10" fillId="12" borderId="0" xfId="0" applyFont="1" applyFill="1" applyBorder="1" applyAlignment="1">
      <alignment horizontal="center" vertical="center"/>
    </xf>
    <xf numFmtId="49" fontId="10" fillId="12" borderId="0" xfId="0" applyNumberFormat="1" applyFont="1" applyFill="1" applyBorder="1" applyAlignment="1">
      <alignment horizontal="center" vertical="center"/>
    </xf>
    <xf numFmtId="0" fontId="10" fillId="12" borderId="0" xfId="0" applyFont="1" applyFill="1" applyBorder="1" applyAlignment="1">
      <alignment horizontal="center" vertical="center" shrinkToFit="1"/>
    </xf>
    <xf numFmtId="0" fontId="6" fillId="12" borderId="28" xfId="0" applyFont="1" applyFill="1" applyBorder="1" applyAlignment="1">
      <alignment horizontal="center" vertical="center"/>
    </xf>
    <xf numFmtId="0" fontId="6" fillId="12" borderId="14" xfId="0" applyFont="1" applyFill="1" applyBorder="1" applyAlignment="1">
      <alignment horizontal="center" vertical="center"/>
    </xf>
    <xf numFmtId="0" fontId="6" fillId="12" borderId="14" xfId="0" applyNumberFormat="1" applyFont="1" applyFill="1" applyBorder="1" applyAlignment="1">
      <alignment horizontal="center" vertical="center"/>
    </xf>
    <xf numFmtId="0" fontId="9" fillId="12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9" fillId="7" borderId="0" xfId="0" applyFont="1" applyFill="1" applyAlignment="1">
      <alignment horizontal="left" vertical="center"/>
    </xf>
    <xf numFmtId="0" fontId="9" fillId="7" borderId="0" xfId="0" applyNumberFormat="1" applyFont="1" applyFill="1" applyAlignment="1">
      <alignment horizontal="left" vertical="center" shrinkToFit="1"/>
    </xf>
    <xf numFmtId="0" fontId="9" fillId="0" borderId="0" xfId="0" applyFont="1" applyAlignment="1">
      <alignment vertical="center"/>
    </xf>
    <xf numFmtId="0" fontId="11" fillId="12" borderId="0" xfId="0" applyFont="1" applyFill="1" applyAlignment="1">
      <alignment horizontal="left" vertical="center"/>
    </xf>
    <xf numFmtId="0" fontId="11" fillId="12" borderId="0" xfId="0" applyNumberFormat="1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13" borderId="44" xfId="0" applyFont="1" applyFill="1" applyBorder="1" applyAlignment="1">
      <alignment horizontal="left" vertical="center" shrinkToFit="1"/>
    </xf>
    <xf numFmtId="0" fontId="12" fillId="13" borderId="43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left" vertical="center"/>
    </xf>
    <xf numFmtId="49" fontId="13" fillId="13" borderId="44" xfId="0" applyNumberFormat="1" applyFont="1" applyFill="1" applyBorder="1" applyAlignment="1">
      <alignment horizontal="left" vertical="center"/>
    </xf>
    <xf numFmtId="49" fontId="12" fillId="13" borderId="44" xfId="0" applyNumberFormat="1" applyFont="1" applyFill="1" applyBorder="1" applyAlignment="1">
      <alignment horizontal="left" vertical="center"/>
    </xf>
    <xf numFmtId="49" fontId="9" fillId="13" borderId="43" xfId="0" applyNumberFormat="1" applyFont="1" applyFill="1" applyBorder="1" applyAlignment="1">
      <alignment horizontal="left" vertical="center" indent="1"/>
    </xf>
    <xf numFmtId="49" fontId="9" fillId="13" borderId="44" xfId="0" applyNumberFormat="1" applyFont="1" applyFill="1" applyBorder="1" applyAlignment="1">
      <alignment horizontal="center" vertical="center"/>
    </xf>
    <xf numFmtId="0" fontId="9" fillId="13" borderId="45" xfId="0" applyFont="1" applyFill="1" applyBorder="1" applyAlignment="1">
      <alignment horizontal="left" vertical="center" shrinkToFit="1"/>
    </xf>
    <xf numFmtId="0" fontId="10" fillId="13" borderId="42" xfId="0" applyFont="1" applyFill="1" applyBorder="1" applyAlignment="1">
      <alignment horizontal="center" vertical="center"/>
    </xf>
    <xf numFmtId="0" fontId="0" fillId="14" borderId="43" xfId="0" applyFill="1" applyBorder="1" applyAlignment="1">
      <alignment horizontal="center" vertical="center"/>
    </xf>
    <xf numFmtId="0" fontId="8" fillId="14" borderId="44" xfId="0" applyFont="1" applyFill="1" applyBorder="1" applyAlignment="1">
      <alignment horizontal="left"/>
    </xf>
    <xf numFmtId="49" fontId="0" fillId="14" borderId="44" xfId="0" applyNumberFormat="1" applyFill="1" applyBorder="1"/>
    <xf numFmtId="49" fontId="0" fillId="14" borderId="44" xfId="0" applyNumberFormat="1" applyFill="1" applyBorder="1" applyAlignment="1">
      <alignment horizontal="center"/>
    </xf>
    <xf numFmtId="49" fontId="0" fillId="14" borderId="44" xfId="0" applyNumberFormat="1" applyFill="1" applyBorder="1" applyAlignment="1">
      <alignment horizontal="left"/>
    </xf>
    <xf numFmtId="0" fontId="0" fillId="14" borderId="44" xfId="0" applyFill="1" applyBorder="1" applyAlignment="1">
      <alignment horizontal="left" shrinkToFit="1"/>
    </xf>
    <xf numFmtId="49" fontId="9" fillId="14" borderId="43" xfId="0" applyNumberFormat="1" applyFont="1" applyFill="1" applyBorder="1" applyAlignment="1">
      <alignment horizontal="left" vertical="center" indent="1"/>
    </xf>
    <xf numFmtId="49" fontId="9" fillId="14" borderId="44" xfId="0" applyNumberFormat="1" applyFont="1" applyFill="1" applyBorder="1" applyAlignment="1">
      <alignment horizontal="center" vertical="center"/>
    </xf>
    <xf numFmtId="49" fontId="9" fillId="14" borderId="45" xfId="0" applyNumberFormat="1" applyFont="1" applyFill="1" applyBorder="1" applyAlignment="1">
      <alignment horizontal="center" vertical="center"/>
    </xf>
    <xf numFmtId="0" fontId="10" fillId="14" borderId="42" xfId="0" applyFont="1" applyFill="1" applyBorder="1" applyAlignment="1">
      <alignment horizontal="center" vertical="center"/>
    </xf>
    <xf numFmtId="49" fontId="10" fillId="14" borderId="42" xfId="0" applyNumberFormat="1" applyFont="1" applyFill="1" applyBorder="1" applyAlignment="1">
      <alignment horizontal="center" vertical="center"/>
    </xf>
    <xf numFmtId="0" fontId="9" fillId="12" borderId="0" xfId="0" applyFont="1" applyFill="1" applyBorder="1" applyAlignment="1">
      <alignment horizontal="center" vertical="center"/>
    </xf>
    <xf numFmtId="0" fontId="0" fillId="12" borderId="14" xfId="0" applyFill="1" applyBorder="1" applyAlignment="1">
      <alignment horizontal="center"/>
    </xf>
    <xf numFmtId="0" fontId="10" fillId="12" borderId="47" xfId="0" applyFont="1" applyFill="1" applyBorder="1" applyAlignment="1">
      <alignment horizontal="center" vertical="center"/>
    </xf>
    <xf numFmtId="49" fontId="0" fillId="12" borderId="14" xfId="0" applyNumberFormat="1" applyFill="1" applyBorder="1" applyAlignment="1" applyProtection="1">
      <alignment horizontal="left" indent="1"/>
      <protection locked="0"/>
    </xf>
    <xf numFmtId="0" fontId="6" fillId="12" borderId="0" xfId="0" applyFont="1" applyFill="1" applyBorder="1" applyAlignment="1">
      <alignment horizontal="center" vertical="center"/>
    </xf>
    <xf numFmtId="49" fontId="11" fillId="12" borderId="0" xfId="0" applyNumberFormat="1" applyFont="1" applyFill="1" applyAlignment="1">
      <alignment horizontal="left" vertical="center"/>
    </xf>
    <xf numFmtId="49" fontId="9" fillId="7" borderId="0" xfId="0" applyNumberFormat="1" applyFont="1" applyFill="1" applyAlignment="1">
      <alignment vertical="center"/>
    </xf>
    <xf numFmtId="49" fontId="1" fillId="7" borderId="0" xfId="0" applyNumberFormat="1" applyFont="1" applyFill="1" applyAlignment="1">
      <alignment horizontal="center" vertical="center"/>
    </xf>
    <xf numFmtId="49" fontId="6" fillId="7" borderId="0" xfId="0" applyNumberFormat="1" applyFont="1" applyFill="1" applyAlignment="1">
      <alignment horizontal="center" vertical="center"/>
    </xf>
    <xf numFmtId="49" fontId="6" fillId="10" borderId="14" xfId="0" applyNumberFormat="1" applyFont="1" applyFill="1" applyBorder="1" applyAlignment="1">
      <alignment horizontal="center" vertical="center"/>
    </xf>
    <xf numFmtId="49" fontId="6" fillId="12" borderId="14" xfId="0" applyNumberFormat="1" applyFont="1" applyFill="1" applyBorder="1" applyAlignment="1">
      <alignment horizontal="center" vertical="center"/>
    </xf>
    <xf numFmtId="49" fontId="0" fillId="4" borderId="14" xfId="0" applyNumberFormat="1" applyFill="1" applyBorder="1"/>
    <xf numFmtId="0" fontId="0" fillId="4" borderId="14" xfId="0" applyFill="1" applyBorder="1" applyAlignment="1">
      <alignment horizontal="left" indent="1" shrinkToFit="1"/>
    </xf>
    <xf numFmtId="49" fontId="0" fillId="0" borderId="0" xfId="0" applyNumberFormat="1" applyProtection="1">
      <protection locked="0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 indent="1"/>
    </xf>
    <xf numFmtId="0" fontId="0" fillId="0" borderId="0" xfId="0" applyAlignment="1">
      <alignment horizontal="left" indent="1"/>
    </xf>
    <xf numFmtId="0" fontId="10" fillId="13" borderId="49" xfId="0" applyFont="1" applyFill="1" applyBorder="1" applyAlignment="1">
      <alignment horizontal="center" vertical="center"/>
    </xf>
    <xf numFmtId="0" fontId="10" fillId="13" borderId="50" xfId="0" applyFont="1" applyFill="1" applyBorder="1" applyAlignment="1">
      <alignment horizontal="center" vertical="center"/>
    </xf>
    <xf numFmtId="2" fontId="0" fillId="0" borderId="20" xfId="0" applyNumberFormat="1" applyBorder="1" applyAlignment="1" applyProtection="1">
      <alignment horizontal="center"/>
      <protection locked="0"/>
    </xf>
    <xf numFmtId="164" fontId="0" fillId="0" borderId="20" xfId="0" applyNumberFormat="1" applyBorder="1" applyAlignment="1" applyProtection="1">
      <alignment horizontal="left" indent="1"/>
      <protection locked="0"/>
    </xf>
    <xf numFmtId="0" fontId="0" fillId="0" borderId="20" xfId="0" applyBorder="1" applyAlignment="1" applyProtection="1">
      <alignment horizontal="left" indent="1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left" indent="1"/>
      <protection locked="0"/>
    </xf>
    <xf numFmtId="0" fontId="0" fillId="0" borderId="14" xfId="0" applyBorder="1" applyAlignment="1" applyProtection="1">
      <alignment horizontal="left" indent="1"/>
      <protection locked="0"/>
    </xf>
    <xf numFmtId="49" fontId="10" fillId="14" borderId="48" xfId="0" applyNumberFormat="1" applyFont="1" applyFill="1" applyBorder="1" applyAlignment="1">
      <alignment horizontal="center" vertical="center"/>
    </xf>
    <xf numFmtId="49" fontId="10" fillId="14" borderId="49" xfId="0" applyNumberFormat="1" applyFont="1" applyFill="1" applyBorder="1" applyAlignment="1">
      <alignment horizontal="center" vertical="center"/>
    </xf>
    <xf numFmtId="49" fontId="0" fillId="12" borderId="0" xfId="0" applyNumberFormat="1" applyFill="1" applyAlignment="1">
      <alignment shrinkToFit="1"/>
    </xf>
    <xf numFmtId="49" fontId="12" fillId="13" borderId="45" xfId="0" applyNumberFormat="1" applyFont="1" applyFill="1" applyBorder="1" applyAlignment="1">
      <alignment horizontal="left" vertical="center" shrinkToFit="1"/>
    </xf>
    <xf numFmtId="49" fontId="17" fillId="14" borderId="45" xfId="0" applyNumberFormat="1" applyFont="1" applyFill="1" applyBorder="1" applyAlignment="1">
      <alignment horizontal="right" indent="1" shrinkToFit="1"/>
    </xf>
    <xf numFmtId="49" fontId="9" fillId="12" borderId="0" xfId="0" applyNumberFormat="1" applyFont="1" applyFill="1" applyAlignment="1">
      <alignment vertical="center" shrinkToFit="1"/>
    </xf>
    <xf numFmtId="49" fontId="1" fillId="12" borderId="0" xfId="0" applyNumberFormat="1" applyFont="1" applyFill="1" applyAlignment="1">
      <alignment horizontal="center" vertical="center" shrinkToFit="1"/>
    </xf>
    <xf numFmtId="49" fontId="6" fillId="12" borderId="0" xfId="0" applyNumberFormat="1" applyFont="1" applyFill="1" applyAlignment="1">
      <alignment horizontal="center" vertical="center" shrinkToFit="1"/>
    </xf>
    <xf numFmtId="49" fontId="10" fillId="14" borderId="42" xfId="0" applyNumberFormat="1" applyFont="1" applyFill="1" applyBorder="1" applyAlignment="1">
      <alignment horizontal="center" vertical="center" shrinkToFit="1"/>
    </xf>
    <xf numFmtId="49" fontId="10" fillId="12" borderId="0" xfId="0" applyNumberFormat="1" applyFont="1" applyFill="1" applyBorder="1" applyAlignment="1">
      <alignment horizontal="center" vertical="center" shrinkToFit="1"/>
    </xf>
    <xf numFmtId="49" fontId="0" fillId="9" borderId="14" xfId="0" applyNumberFormat="1" applyFill="1" applyBorder="1" applyAlignment="1" applyProtection="1">
      <alignment horizontal="left" indent="1" shrinkToFit="1"/>
      <protection locked="0"/>
    </xf>
    <xf numFmtId="49" fontId="7" fillId="11" borderId="14" xfId="0" applyNumberFormat="1" applyFont="1" applyFill="1" applyBorder="1" applyAlignment="1" applyProtection="1">
      <alignment horizontal="left" indent="1" shrinkToFit="1"/>
      <protection locked="0"/>
    </xf>
    <xf numFmtId="49" fontId="7" fillId="11" borderId="20" xfId="0" applyNumberFormat="1" applyFont="1" applyFill="1" applyBorder="1" applyAlignment="1" applyProtection="1">
      <alignment horizontal="left" indent="1" shrinkToFit="1"/>
      <protection locked="0"/>
    </xf>
    <xf numFmtId="49" fontId="0" fillId="0" borderId="0" xfId="0" applyNumberFormat="1" applyAlignment="1">
      <alignment shrinkToFit="1"/>
    </xf>
    <xf numFmtId="0" fontId="0" fillId="6" borderId="20" xfId="0" applyFill="1" applyBorder="1" applyAlignment="1">
      <alignment horizontal="center"/>
    </xf>
    <xf numFmtId="0" fontId="0" fillId="6" borderId="20" xfId="0" applyFill="1" applyBorder="1" applyAlignment="1">
      <alignment horizontal="left"/>
    </xf>
    <xf numFmtId="0" fontId="0" fillId="6" borderId="51" xfId="0" applyFill="1" applyBorder="1" applyAlignment="1">
      <alignment horizontal="left"/>
    </xf>
    <xf numFmtId="49" fontId="0" fillId="2" borderId="34" xfId="0" applyNumberFormat="1" applyFill="1" applyBorder="1"/>
    <xf numFmtId="0" fontId="0" fillId="4" borderId="36" xfId="0" applyFill="1" applyBorder="1"/>
    <xf numFmtId="0" fontId="0" fillId="4" borderId="37" xfId="0" applyFill="1" applyBorder="1"/>
    <xf numFmtId="49" fontId="0" fillId="2" borderId="8" xfId="0" applyNumberFormat="1" applyFill="1" applyBorder="1"/>
    <xf numFmtId="0" fontId="0" fillId="4" borderId="9" xfId="0" applyFill="1" applyBorder="1"/>
    <xf numFmtId="49" fontId="0" fillId="2" borderId="31" xfId="0" applyNumberFormat="1" applyFill="1" applyBorder="1"/>
    <xf numFmtId="0" fontId="0" fillId="4" borderId="16" xfId="0" applyFill="1" applyBorder="1"/>
    <xf numFmtId="0" fontId="0" fillId="4" borderId="32" xfId="0" applyFill="1" applyBorder="1"/>
    <xf numFmtId="49" fontId="0" fillId="2" borderId="2" xfId="0" applyNumberFormat="1" applyFill="1" applyBorder="1"/>
    <xf numFmtId="0" fontId="0" fillId="4" borderId="3" xfId="0" applyFill="1" applyBorder="1"/>
    <xf numFmtId="0" fontId="0" fillId="4" borderId="5" xfId="0" applyFill="1" applyBorder="1"/>
    <xf numFmtId="49" fontId="0" fillId="2" borderId="19" xfId="0" applyNumberFormat="1" applyFill="1" applyBorder="1"/>
    <xf numFmtId="0" fontId="0" fillId="4" borderId="20" xfId="0" applyFill="1" applyBorder="1"/>
    <xf numFmtId="49" fontId="0" fillId="2" borderId="13" xfId="0" applyNumberFormat="1" applyFill="1" applyBorder="1"/>
    <xf numFmtId="49" fontId="0" fillId="2" borderId="10" xfId="0" applyNumberFormat="1" applyFill="1" applyBorder="1"/>
    <xf numFmtId="0" fontId="0" fillId="4" borderId="11" xfId="0" applyFill="1" applyBorder="1"/>
    <xf numFmtId="0" fontId="0" fillId="2" borderId="19" xfId="0" applyNumberFormat="1" applyFill="1" applyBorder="1"/>
    <xf numFmtId="0" fontId="0" fillId="2" borderId="13" xfId="0" applyNumberFormat="1" applyFill="1" applyBorder="1"/>
    <xf numFmtId="0" fontId="0" fillId="2" borderId="10" xfId="0" applyNumberFormat="1" applyFill="1" applyBorder="1"/>
    <xf numFmtId="0" fontId="0" fillId="12" borderId="0" xfId="0" applyNumberFormat="1" applyFill="1" applyAlignment="1">
      <alignment shrinkToFit="1"/>
    </xf>
    <xf numFmtId="0" fontId="9" fillId="12" borderId="0" xfId="0" applyNumberFormat="1" applyFont="1" applyFill="1" applyAlignment="1">
      <alignment vertical="center" shrinkToFit="1"/>
    </xf>
    <xf numFmtId="0" fontId="1" fillId="12" borderId="0" xfId="0" applyNumberFormat="1" applyFont="1" applyFill="1" applyAlignment="1">
      <alignment horizontal="center" vertical="center" shrinkToFit="1"/>
    </xf>
    <xf numFmtId="0" fontId="6" fillId="12" borderId="0" xfId="0" applyNumberFormat="1" applyFont="1" applyFill="1" applyAlignment="1">
      <alignment horizontal="center" vertical="center" shrinkToFit="1"/>
    </xf>
    <xf numFmtId="0" fontId="10" fillId="14" borderId="42" xfId="0" applyNumberFormat="1" applyFont="1" applyFill="1" applyBorder="1" applyAlignment="1">
      <alignment horizontal="center" vertical="center" shrinkToFit="1"/>
    </xf>
    <xf numFmtId="0" fontId="6" fillId="10" borderId="2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10" fillId="12" borderId="0" xfId="0" applyNumberFormat="1" applyFont="1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right" vertical="center" indent="3"/>
    </xf>
    <xf numFmtId="49" fontId="0" fillId="0" borderId="14" xfId="0" applyNumberFormat="1" applyFill="1" applyBorder="1" applyAlignment="1" applyProtection="1">
      <alignment horizontal="right" indent="3"/>
      <protection locked="0"/>
    </xf>
    <xf numFmtId="49" fontId="0" fillId="0" borderId="14" xfId="0" applyNumberForma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left" indent="1"/>
      <protection locked="0"/>
    </xf>
    <xf numFmtId="0" fontId="0" fillId="4" borderId="14" xfId="0" applyNumberFormat="1" applyFill="1" applyBorder="1" applyAlignment="1" applyProtection="1">
      <alignment horizontal="left" indent="1"/>
    </xf>
    <xf numFmtId="0" fontId="0" fillId="4" borderId="14" xfId="0" applyNumberFormat="1" applyFill="1" applyBorder="1" applyAlignment="1" applyProtection="1">
      <alignment horizontal="center"/>
    </xf>
    <xf numFmtId="0" fontId="0" fillId="9" borderId="14" xfId="0" applyNumberFormat="1" applyFill="1" applyBorder="1" applyAlignment="1" applyProtection="1">
      <alignment horizontal="left" indent="1" shrinkToFit="1"/>
      <protection locked="0"/>
    </xf>
    <xf numFmtId="0" fontId="0" fillId="0" borderId="14" xfId="0" applyBorder="1"/>
    <xf numFmtId="0" fontId="7" fillId="0" borderId="14" xfId="0" applyFont="1" applyBorder="1"/>
    <xf numFmtId="0" fontId="0" fillId="0" borderId="0" xfId="0" applyNumberFormat="1" applyAlignment="1">
      <alignment shrinkToFit="1"/>
    </xf>
    <xf numFmtId="0" fontId="7" fillId="11" borderId="14" xfId="0" applyFont="1" applyFill="1" applyBorder="1" applyAlignment="1" applyProtection="1">
      <alignment horizontal="left" indent="1" shrinkToFit="1"/>
      <protection locked="0"/>
    </xf>
    <xf numFmtId="0" fontId="7" fillId="11" borderId="20" xfId="0" applyFont="1" applyFill="1" applyBorder="1" applyAlignment="1" applyProtection="1">
      <alignment horizontal="left" indent="1" shrinkToFit="1"/>
      <protection locked="0"/>
    </xf>
    <xf numFmtId="0" fontId="19" fillId="12" borderId="0" xfId="0" applyFont="1" applyFill="1" applyBorder="1" applyAlignment="1">
      <alignment horizontal="center" vertical="center"/>
    </xf>
    <xf numFmtId="0" fontId="20" fillId="12" borderId="0" xfId="0" applyFont="1" applyFill="1" applyAlignment="1">
      <alignment horizontal="left" vertical="center"/>
    </xf>
    <xf numFmtId="0" fontId="22" fillId="13" borderId="44" xfId="0" applyFont="1" applyFill="1" applyBorder="1" applyAlignment="1">
      <alignment horizontal="left" vertical="center"/>
    </xf>
    <xf numFmtId="49" fontId="21" fillId="13" borderId="44" xfId="0" applyNumberFormat="1" applyFont="1" applyFill="1" applyBorder="1" applyAlignment="1">
      <alignment horizontal="left" vertical="center"/>
    </xf>
    <xf numFmtId="49" fontId="21" fillId="13" borderId="45" xfId="0" applyNumberFormat="1" applyFont="1" applyFill="1" applyBorder="1" applyAlignment="1">
      <alignment horizontal="left" vertical="center" shrinkToFit="1"/>
    </xf>
    <xf numFmtId="0" fontId="20" fillId="0" borderId="0" xfId="0" applyFont="1" applyAlignment="1">
      <alignment horizontal="left" vertical="center"/>
    </xf>
    <xf numFmtId="0" fontId="0" fillId="9" borderId="0" xfId="0" applyFill="1"/>
    <xf numFmtId="0" fontId="23" fillId="12" borderId="0" xfId="0" applyFont="1" applyFill="1"/>
    <xf numFmtId="0" fontId="23" fillId="9" borderId="0" xfId="0" applyFont="1" applyFill="1"/>
    <xf numFmtId="0" fontId="23" fillId="0" borderId="0" xfId="0" applyFont="1"/>
    <xf numFmtId="0" fontId="12" fillId="13" borderId="44" xfId="0" applyFont="1" applyFill="1" applyBorder="1" applyAlignment="1">
      <alignment horizontal="left" vertical="center"/>
    </xf>
    <xf numFmtId="0" fontId="0" fillId="14" borderId="44" xfId="0" applyFill="1" applyBorder="1" applyAlignment="1">
      <alignment horizontal="center" vertical="center"/>
    </xf>
    <xf numFmtId="0" fontId="21" fillId="13" borderId="44" xfId="0" applyFont="1" applyFill="1" applyBorder="1" applyAlignment="1">
      <alignment horizontal="left" vertical="center"/>
    </xf>
    <xf numFmtId="0" fontId="24" fillId="12" borderId="0" xfId="0" applyFont="1" applyFill="1"/>
    <xf numFmtId="0" fontId="24" fillId="0" borderId="0" xfId="0" applyFont="1"/>
    <xf numFmtId="0" fontId="6" fillId="9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12" fillId="13" borderId="43" xfId="0" applyFont="1" applyFill="1" applyBorder="1" applyAlignment="1">
      <alignment horizontal="center" vertical="center"/>
    </xf>
    <xf numFmtId="0" fontId="21" fillId="13" borderId="43" xfId="0" applyFont="1" applyFill="1" applyBorder="1" applyAlignment="1">
      <alignment horizontal="center" vertical="center"/>
    </xf>
    <xf numFmtId="0" fontId="0" fillId="9" borderId="0" xfId="0" applyFill="1" applyAlignment="1">
      <alignment horizontal="right" vertical="center" indent="1"/>
    </xf>
    <xf numFmtId="0" fontId="6" fillId="9" borderId="0" xfId="0" applyFont="1" applyFill="1" applyAlignment="1">
      <alignment horizontal="left" vertical="center" indent="2"/>
    </xf>
    <xf numFmtId="0" fontId="6" fillId="9" borderId="52" xfId="0" applyFont="1" applyFill="1" applyBorder="1" applyAlignment="1">
      <alignment horizontal="left" vertical="center" indent="2"/>
    </xf>
    <xf numFmtId="0" fontId="6" fillId="9" borderId="52" xfId="0" applyFont="1" applyFill="1" applyBorder="1" applyAlignment="1">
      <alignment horizontal="left"/>
    </xf>
    <xf numFmtId="0" fontId="23" fillId="9" borderId="52" xfId="0" applyFont="1" applyFill="1" applyBorder="1"/>
    <xf numFmtId="0" fontId="0" fillId="9" borderId="0" xfId="0" applyFill="1" applyBorder="1" applyAlignment="1">
      <alignment horizontal="right" vertical="center" indent="1"/>
    </xf>
    <xf numFmtId="0" fontId="0" fillId="9" borderId="0" xfId="0" applyFill="1" applyBorder="1"/>
    <xf numFmtId="0" fontId="25" fillId="9" borderId="53" xfId="0" applyFont="1" applyFill="1" applyBorder="1" applyAlignment="1">
      <alignment horizontal="left" vertical="center" indent="1"/>
    </xf>
    <xf numFmtId="0" fontId="25" fillId="9" borderId="53" xfId="0" applyFont="1" applyFill="1" applyBorder="1" applyAlignment="1">
      <alignment horizontal="left" indent="1"/>
    </xf>
    <xf numFmtId="0" fontId="24" fillId="9" borderId="53" xfId="0" applyFont="1" applyFill="1" applyBorder="1"/>
    <xf numFmtId="0" fontId="0" fillId="9" borderId="0" xfId="0" applyFill="1" applyAlignment="1">
      <alignment horizontal="left" indent="1"/>
    </xf>
    <xf numFmtId="0" fontId="0" fillId="9" borderId="0" xfId="0" applyFill="1" applyBorder="1" applyAlignment="1">
      <alignment horizontal="left" indent="1"/>
    </xf>
    <xf numFmtId="0" fontId="0" fillId="5" borderId="34" xfId="0" applyFill="1" applyBorder="1" applyAlignment="1">
      <alignment horizontal="left" indent="1"/>
    </xf>
    <xf numFmtId="0" fontId="0" fillId="5" borderId="13" xfId="0" applyFill="1" applyBorder="1" applyAlignment="1">
      <alignment horizontal="left" indent="1"/>
    </xf>
    <xf numFmtId="0" fontId="0" fillId="5" borderId="10" xfId="0" applyFill="1" applyBorder="1" applyAlignment="1">
      <alignment horizontal="left" indent="1"/>
    </xf>
    <xf numFmtId="0" fontId="0" fillId="6" borderId="19" xfId="0" applyFill="1" applyBorder="1" applyAlignment="1">
      <alignment horizontal="left" indent="1"/>
    </xf>
    <xf numFmtId="0" fontId="0" fillId="6" borderId="13" xfId="0" applyFill="1" applyBorder="1" applyAlignment="1">
      <alignment horizontal="left" indent="1"/>
    </xf>
    <xf numFmtId="0" fontId="0" fillId="6" borderId="31" xfId="0" applyFill="1" applyBorder="1" applyAlignment="1">
      <alignment horizontal="left" indent="1"/>
    </xf>
    <xf numFmtId="0" fontId="0" fillId="6" borderId="10" xfId="0" applyFill="1" applyBorder="1" applyAlignment="1">
      <alignment horizontal="left" indent="1"/>
    </xf>
    <xf numFmtId="0" fontId="0" fillId="5" borderId="19" xfId="0" applyFill="1" applyBorder="1" applyAlignment="1">
      <alignment horizontal="left" indent="1"/>
    </xf>
    <xf numFmtId="0" fontId="0" fillId="6" borderId="8" xfId="0" applyFill="1" applyBorder="1" applyAlignment="1">
      <alignment horizontal="left" indent="1"/>
    </xf>
    <xf numFmtId="0" fontId="0" fillId="5" borderId="8" xfId="0" applyFill="1" applyBorder="1" applyAlignment="1">
      <alignment horizontal="left" indent="1"/>
    </xf>
    <xf numFmtId="0" fontId="0" fillId="6" borderId="2" xfId="0" applyFill="1" applyBorder="1" applyAlignment="1">
      <alignment horizontal="left" indent="1"/>
    </xf>
    <xf numFmtId="0" fontId="0" fillId="4" borderId="36" xfId="0" applyFill="1" applyBorder="1" applyAlignment="1">
      <alignment horizontal="left" indent="1"/>
    </xf>
    <xf numFmtId="0" fontId="0" fillId="4" borderId="9" xfId="0" applyFill="1" applyBorder="1" applyAlignment="1">
      <alignment horizontal="left" indent="1"/>
    </xf>
    <xf numFmtId="0" fontId="0" fillId="4" borderId="16" xfId="0" applyFill="1" applyBorder="1" applyAlignment="1">
      <alignment horizontal="left" indent="1"/>
    </xf>
    <xf numFmtId="0" fontId="0" fillId="4" borderId="3" xfId="0" applyFill="1" applyBorder="1" applyAlignment="1">
      <alignment horizontal="left" indent="1"/>
    </xf>
    <xf numFmtId="0" fontId="0" fillId="4" borderId="20" xfId="0" applyFill="1" applyBorder="1" applyAlignment="1">
      <alignment horizontal="left" indent="1"/>
    </xf>
    <xf numFmtId="0" fontId="0" fillId="4" borderId="14" xfId="0" applyFill="1" applyBorder="1" applyAlignment="1">
      <alignment horizontal="left" indent="1"/>
    </xf>
    <xf numFmtId="0" fontId="0" fillId="4" borderId="11" xfId="0" applyFill="1" applyBorder="1" applyAlignment="1">
      <alignment horizontal="left" indent="1"/>
    </xf>
    <xf numFmtId="0" fontId="0" fillId="4" borderId="26" xfId="0" applyFill="1" applyBorder="1" applyAlignment="1">
      <alignment horizontal="left" indent="1"/>
    </xf>
    <xf numFmtId="0" fontId="0" fillId="4" borderId="28" xfId="0" applyFill="1" applyBorder="1" applyAlignment="1">
      <alignment horizontal="left" indent="1"/>
    </xf>
    <xf numFmtId="0" fontId="0" fillId="4" borderId="33" xfId="0" applyFill="1" applyBorder="1" applyAlignment="1">
      <alignment horizontal="left" indent="1"/>
    </xf>
    <xf numFmtId="0" fontId="0" fillId="4" borderId="25" xfId="0" applyFill="1" applyBorder="1" applyAlignment="1">
      <alignment horizontal="left" indent="1"/>
    </xf>
    <xf numFmtId="0" fontId="0" fillId="4" borderId="30" xfId="0" applyFill="1" applyBorder="1" applyAlignment="1">
      <alignment horizontal="left" indent="1"/>
    </xf>
    <xf numFmtId="0" fontId="0" fillId="4" borderId="27" xfId="0" applyFill="1" applyBorder="1" applyAlignment="1">
      <alignment horizontal="left" indent="1"/>
    </xf>
    <xf numFmtId="0" fontId="1" fillId="2" borderId="2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49" fontId="0" fillId="5" borderId="35" xfId="0" applyNumberFormat="1" applyFill="1" applyBorder="1" applyAlignment="1">
      <alignment horizontal="center"/>
    </xf>
    <xf numFmtId="49" fontId="0" fillId="5" borderId="28" xfId="0" applyNumberFormat="1" applyFill="1" applyBorder="1" applyAlignment="1">
      <alignment horizontal="center"/>
    </xf>
    <xf numFmtId="49" fontId="0" fillId="5" borderId="27" xfId="0" applyNumberFormat="1" applyFill="1" applyBorder="1" applyAlignment="1">
      <alignment horizontal="center"/>
    </xf>
    <xf numFmtId="49" fontId="0" fillId="6" borderId="38" xfId="0" applyNumberFormat="1" applyFill="1" applyBorder="1" applyAlignment="1">
      <alignment horizontal="center"/>
    </xf>
    <xf numFmtId="49" fontId="0" fillId="6" borderId="23" xfId="0" applyNumberFormat="1" applyFill="1" applyBorder="1" applyAlignment="1">
      <alignment horizontal="center"/>
    </xf>
    <xf numFmtId="49" fontId="0" fillId="6" borderId="29" xfId="0" applyNumberFormat="1" applyFill="1" applyBorder="1" applyAlignment="1">
      <alignment horizontal="center"/>
    </xf>
    <xf numFmtId="49" fontId="0" fillId="6" borderId="24" xfId="0" applyNumberFormat="1" applyFill="1" applyBorder="1" applyAlignment="1">
      <alignment horizontal="center"/>
    </xf>
    <xf numFmtId="49" fontId="0" fillId="5" borderId="30" xfId="0" applyNumberFormat="1" applyFill="1" applyBorder="1" applyAlignment="1">
      <alignment horizontal="center"/>
    </xf>
    <xf numFmtId="49" fontId="0" fillId="6" borderId="26" xfId="0" applyNumberFormat="1" applyFill="1" applyBorder="1" applyAlignment="1">
      <alignment horizontal="center"/>
    </xf>
    <xf numFmtId="49" fontId="0" fillId="6" borderId="28" xfId="0" applyNumberFormat="1" applyFill="1" applyBorder="1" applyAlignment="1">
      <alignment horizontal="center"/>
    </xf>
    <xf numFmtId="49" fontId="0" fillId="6" borderId="27" xfId="0" applyNumberFormat="1" applyFill="1" applyBorder="1" applyAlignment="1">
      <alignment horizontal="center"/>
    </xf>
    <xf numFmtId="49" fontId="0" fillId="5" borderId="26" xfId="0" applyNumberFormat="1" applyFill="1" applyBorder="1" applyAlignment="1">
      <alignment horizontal="center"/>
    </xf>
    <xf numFmtId="49" fontId="0" fillId="6" borderId="25" xfId="0" applyNumberFormat="1" applyFill="1" applyBorder="1" applyAlignment="1">
      <alignment horizontal="center"/>
    </xf>
    <xf numFmtId="0" fontId="0" fillId="0" borderId="0" xfId="0" applyNumberFormat="1" applyAlignment="1" applyProtection="1">
      <alignment shrinkToFit="1"/>
      <protection locked="0"/>
    </xf>
    <xf numFmtId="0" fontId="24" fillId="4" borderId="55" xfId="0" applyFont="1" applyFill="1" applyBorder="1" applyAlignment="1">
      <alignment horizontal="center"/>
    </xf>
    <xf numFmtId="0" fontId="0" fillId="9" borderId="56" xfId="0" applyFill="1" applyBorder="1" applyAlignment="1">
      <alignment horizontal="left" indent="1"/>
    </xf>
    <xf numFmtId="0" fontId="0" fillId="9" borderId="57" xfId="0" applyFill="1" applyBorder="1" applyAlignment="1">
      <alignment horizontal="left" indent="1"/>
    </xf>
    <xf numFmtId="0" fontId="0" fillId="9" borderId="58" xfId="0" applyFill="1" applyBorder="1" applyAlignment="1">
      <alignment horizontal="left" indent="1"/>
    </xf>
    <xf numFmtId="0" fontId="0" fillId="2" borderId="0" xfId="0" applyFill="1" applyAlignment="1">
      <alignment horizontal="left" indent="1"/>
    </xf>
    <xf numFmtId="0" fontId="0" fillId="0" borderId="16" xfId="0" applyFill="1" applyBorder="1" applyAlignment="1">
      <alignment horizontal="left" indent="1"/>
    </xf>
    <xf numFmtId="0" fontId="0" fillId="0" borderId="54" xfId="0" applyFill="1" applyBorder="1" applyAlignment="1">
      <alignment horizontal="left" indent="1"/>
    </xf>
    <xf numFmtId="0" fontId="0" fillId="9" borderId="6" xfId="0" applyFill="1" applyBorder="1" applyAlignment="1">
      <alignment horizontal="left" indent="1"/>
    </xf>
    <xf numFmtId="0" fontId="0" fillId="9" borderId="16" xfId="0" applyFill="1" applyBorder="1" applyAlignment="1">
      <alignment horizontal="left"/>
    </xf>
    <xf numFmtId="0" fontId="0" fillId="9" borderId="54" xfId="0" applyFill="1" applyBorder="1" applyAlignment="1">
      <alignment horizontal="left"/>
    </xf>
    <xf numFmtId="0" fontId="0" fillId="9" borderId="20" xfId="0" applyFill="1" applyBorder="1" applyAlignment="1">
      <alignment horizontal="left"/>
    </xf>
    <xf numFmtId="0" fontId="27" fillId="9" borderId="6" xfId="0" applyFont="1" applyFill="1" applyBorder="1" applyAlignment="1">
      <alignment horizontal="left" indent="1"/>
    </xf>
    <xf numFmtId="0" fontId="17" fillId="14" borderId="45" xfId="0" applyNumberFormat="1" applyFont="1" applyFill="1" applyBorder="1" applyAlignment="1">
      <alignment horizontal="right" indent="1" shrinkToFit="1"/>
    </xf>
    <xf numFmtId="0" fontId="10" fillId="12" borderId="46" xfId="0" applyFont="1" applyFill="1" applyBorder="1" applyAlignment="1">
      <alignment horizontal="center" vertical="center"/>
    </xf>
    <xf numFmtId="0" fontId="9" fillId="12" borderId="46" xfId="0" applyFont="1" applyFill="1" applyBorder="1" applyAlignment="1">
      <alignment horizontal="center" vertical="center"/>
    </xf>
    <xf numFmtId="49" fontId="0" fillId="0" borderId="0" xfId="0" applyNumberFormat="1" applyAlignment="1" applyProtection="1">
      <alignment shrinkToFit="1"/>
      <protection locked="0"/>
    </xf>
    <xf numFmtId="49" fontId="0" fillId="0" borderId="0" xfId="0" applyNumberFormat="1" applyAlignment="1" applyProtection="1">
      <alignment horizontal="left" indent="1"/>
      <protection locked="0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16"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colors>
    <mruColors>
      <color rgb="FFC59614"/>
      <color rgb="FFB03D1F"/>
      <color rgb="FFB43C1A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/>
  </sheetViews>
  <sheetFormatPr baseColWidth="10" defaultRowHeight="16" x14ac:dyDescent="0.2"/>
  <cols>
    <col min="1" max="1" width="4.83203125" customWidth="1"/>
    <col min="2" max="2" width="5.5" style="51" customWidth="1"/>
    <col min="3" max="3" width="3.1640625" customWidth="1"/>
    <col min="4" max="4" width="45.6640625" customWidth="1"/>
    <col min="5" max="5" width="25" customWidth="1"/>
    <col min="6" max="6" width="52.1640625" customWidth="1"/>
    <col min="7" max="7" width="4.83203125" customWidth="1"/>
    <col min="8" max="8" width="70.5" customWidth="1"/>
  </cols>
  <sheetData>
    <row r="1" spans="1:8" ht="23" customHeight="1" thickBot="1" x14ac:dyDescent="0.25">
      <c r="A1" s="126"/>
      <c r="B1" s="127"/>
      <c r="C1" s="127"/>
      <c r="D1" s="128"/>
      <c r="E1" s="130"/>
      <c r="F1" s="203"/>
      <c r="G1" s="126"/>
      <c r="H1" s="126"/>
    </row>
    <row r="2" spans="1:8" s="155" customFormat="1" ht="37" customHeight="1" thickTop="1" thickBot="1" x14ac:dyDescent="0.25">
      <c r="A2" s="153"/>
      <c r="B2" s="275"/>
      <c r="C2" s="268"/>
      <c r="D2" s="158" t="s">
        <v>839</v>
      </c>
      <c r="E2" s="160" t="s">
        <v>841</v>
      </c>
      <c r="F2" s="204"/>
      <c r="G2" s="153"/>
      <c r="H2" s="153"/>
    </row>
    <row r="3" spans="1:8" ht="23" thickTop="1" thickBot="1" x14ac:dyDescent="0.3">
      <c r="A3" s="126"/>
      <c r="B3" s="165"/>
      <c r="C3" s="269"/>
      <c r="D3" s="166" t="s">
        <v>1091</v>
      </c>
      <c r="E3" s="168"/>
      <c r="F3" s="350" t="str">
        <f>CONCATENATE("Version ",MAX('Revision History'!B3:B19))</f>
        <v>Version 1.04</v>
      </c>
      <c r="G3" s="126"/>
      <c r="H3" s="126"/>
    </row>
    <row r="4" spans="1:8" s="263" customFormat="1" ht="30" thickTop="1" thickBot="1" x14ac:dyDescent="0.25">
      <c r="A4" s="259"/>
      <c r="B4" s="276"/>
      <c r="C4" s="270"/>
      <c r="D4" s="260" t="s">
        <v>1092</v>
      </c>
      <c r="E4" s="261"/>
      <c r="F4" s="262"/>
      <c r="G4" s="259"/>
      <c r="H4" s="259"/>
    </row>
    <row r="5" spans="1:8" ht="23" customHeight="1" thickTop="1" x14ac:dyDescent="0.2">
      <c r="A5" s="126"/>
      <c r="B5" s="127"/>
      <c r="C5" s="127"/>
      <c r="D5" s="128"/>
      <c r="E5" s="130"/>
      <c r="F5" s="203"/>
      <c r="G5" s="126"/>
      <c r="H5" s="126"/>
    </row>
    <row r="6" spans="1:8" s="272" customFormat="1" ht="22" thickBot="1" x14ac:dyDescent="0.3">
      <c r="A6" s="271"/>
      <c r="B6" s="284" t="s">
        <v>1093</v>
      </c>
      <c r="C6" s="285"/>
      <c r="D6" s="286"/>
      <c r="E6" s="286"/>
      <c r="F6" s="286"/>
      <c r="G6" s="271"/>
      <c r="H6" s="271"/>
    </row>
    <row r="7" spans="1:8" s="267" customFormat="1" ht="20" thickTop="1" x14ac:dyDescent="0.25">
      <c r="A7" s="265"/>
      <c r="B7" s="278" t="s">
        <v>1098</v>
      </c>
      <c r="C7" s="273"/>
      <c r="D7" s="266"/>
      <c r="E7" s="266"/>
      <c r="F7" s="266"/>
      <c r="G7" s="265"/>
      <c r="H7" s="265"/>
    </row>
    <row r="8" spans="1:8" x14ac:dyDescent="0.2">
      <c r="A8" s="126"/>
      <c r="B8" s="277" t="s">
        <v>1099</v>
      </c>
      <c r="C8" s="264" t="s">
        <v>1128</v>
      </c>
      <c r="D8" s="264"/>
      <c r="E8" s="264"/>
      <c r="F8" s="264"/>
      <c r="G8" s="126"/>
      <c r="H8" s="126"/>
    </row>
    <row r="9" spans="1:8" x14ac:dyDescent="0.2">
      <c r="A9" s="126"/>
      <c r="B9" s="277"/>
      <c r="C9" s="287" t="s">
        <v>1129</v>
      </c>
      <c r="D9" s="264"/>
      <c r="E9" s="264"/>
      <c r="F9" s="264"/>
      <c r="G9" s="126"/>
      <c r="H9" s="126"/>
    </row>
    <row r="10" spans="1:8" x14ac:dyDescent="0.2">
      <c r="A10" s="126"/>
      <c r="B10" s="277" t="s">
        <v>1099</v>
      </c>
      <c r="C10" s="264" t="s">
        <v>1094</v>
      </c>
      <c r="D10" s="264"/>
      <c r="E10" s="264"/>
      <c r="F10" s="264"/>
      <c r="G10" s="126"/>
      <c r="H10" s="126"/>
    </row>
    <row r="11" spans="1:8" x14ac:dyDescent="0.2">
      <c r="A11" s="126"/>
      <c r="B11" s="277" t="s">
        <v>1099</v>
      </c>
      <c r="C11" s="264" t="s">
        <v>1095</v>
      </c>
      <c r="D11" s="264"/>
      <c r="E11" s="264"/>
      <c r="F11" s="264"/>
      <c r="G11" s="126"/>
      <c r="H11" s="126"/>
    </row>
    <row r="12" spans="1:8" x14ac:dyDescent="0.2">
      <c r="A12" s="126"/>
      <c r="B12" s="277" t="s">
        <v>1099</v>
      </c>
      <c r="C12" s="264" t="s">
        <v>1109</v>
      </c>
      <c r="D12" s="264"/>
      <c r="E12" s="264"/>
      <c r="F12" s="264"/>
      <c r="G12" s="126"/>
      <c r="H12" s="126"/>
    </row>
    <row r="13" spans="1:8" x14ac:dyDescent="0.2">
      <c r="A13" s="126"/>
      <c r="B13" s="277" t="s">
        <v>1099</v>
      </c>
      <c r="C13" s="274" t="s">
        <v>1111</v>
      </c>
      <c r="D13" s="264"/>
      <c r="E13" s="264"/>
      <c r="F13" s="264"/>
      <c r="G13" s="126"/>
      <c r="H13" s="126"/>
    </row>
    <row r="14" spans="1:8" x14ac:dyDescent="0.2">
      <c r="A14" s="126"/>
      <c r="B14" s="277" t="s">
        <v>1099</v>
      </c>
      <c r="C14" s="264" t="s">
        <v>1121</v>
      </c>
      <c r="D14" s="264"/>
      <c r="E14" s="264"/>
      <c r="F14" s="264"/>
      <c r="G14" s="126"/>
      <c r="H14" s="126"/>
    </row>
    <row r="15" spans="1:8" x14ac:dyDescent="0.2">
      <c r="A15" s="126"/>
      <c r="B15" s="277" t="s">
        <v>1099</v>
      </c>
      <c r="C15" s="264" t="s">
        <v>1122</v>
      </c>
      <c r="D15" s="264"/>
      <c r="E15" s="264"/>
      <c r="F15" s="264"/>
      <c r="G15" s="126"/>
      <c r="H15" s="126"/>
    </row>
    <row r="16" spans="1:8" x14ac:dyDescent="0.2">
      <c r="A16" s="126"/>
      <c r="B16" s="277" t="s">
        <v>1099</v>
      </c>
      <c r="C16" s="264" t="s">
        <v>1096</v>
      </c>
      <c r="D16" s="264"/>
      <c r="E16" s="264"/>
      <c r="F16" s="264"/>
      <c r="G16" s="126"/>
      <c r="H16" s="126"/>
    </row>
    <row r="17" spans="1:8" x14ac:dyDescent="0.2">
      <c r="A17" s="126"/>
      <c r="B17" s="277" t="s">
        <v>1099</v>
      </c>
      <c r="C17" s="264" t="s">
        <v>1097</v>
      </c>
      <c r="D17" s="264"/>
      <c r="E17" s="264"/>
      <c r="F17" s="264"/>
      <c r="G17" s="126"/>
      <c r="H17" s="126"/>
    </row>
    <row r="18" spans="1:8" x14ac:dyDescent="0.2">
      <c r="A18" s="126"/>
      <c r="B18" s="277" t="s">
        <v>1099</v>
      </c>
      <c r="C18" s="264" t="s">
        <v>1100</v>
      </c>
      <c r="D18" s="264"/>
      <c r="E18" s="264"/>
      <c r="F18" s="264"/>
      <c r="G18" s="126"/>
      <c r="H18" s="126"/>
    </row>
    <row r="19" spans="1:8" x14ac:dyDescent="0.2">
      <c r="A19" s="126"/>
      <c r="B19" s="277" t="s">
        <v>1099</v>
      </c>
      <c r="C19" s="264" t="s">
        <v>1102</v>
      </c>
      <c r="D19" s="264"/>
      <c r="E19" s="264"/>
      <c r="F19" s="264"/>
      <c r="G19" s="126"/>
      <c r="H19" s="126"/>
    </row>
    <row r="20" spans="1:8" x14ac:dyDescent="0.2">
      <c r="A20" s="126"/>
      <c r="B20" s="277" t="s">
        <v>1099</v>
      </c>
      <c r="C20" s="264" t="s">
        <v>1103</v>
      </c>
      <c r="D20" s="264"/>
      <c r="E20" s="264"/>
      <c r="F20" s="264"/>
      <c r="G20" s="126"/>
      <c r="H20" s="126"/>
    </row>
    <row r="21" spans="1:8" x14ac:dyDescent="0.2">
      <c r="A21" s="126"/>
      <c r="B21" s="277" t="s">
        <v>1099</v>
      </c>
      <c r="C21" s="264" t="s">
        <v>1101</v>
      </c>
      <c r="D21" s="264"/>
      <c r="E21" s="264"/>
      <c r="F21" s="264"/>
      <c r="G21" s="126"/>
      <c r="H21" s="126"/>
    </row>
    <row r="22" spans="1:8" x14ac:dyDescent="0.2">
      <c r="A22" s="126"/>
      <c r="B22" s="277" t="s">
        <v>1099</v>
      </c>
      <c r="C22" s="264" t="s">
        <v>1512</v>
      </c>
      <c r="D22" s="264"/>
      <c r="E22" s="264"/>
      <c r="F22" s="264"/>
      <c r="G22" s="126"/>
      <c r="H22" s="126"/>
    </row>
    <row r="23" spans="1:8" ht="17" thickBot="1" x14ac:dyDescent="0.25">
      <c r="A23" s="126"/>
      <c r="B23" s="277" t="s">
        <v>1099</v>
      </c>
      <c r="C23" s="264" t="s">
        <v>1107</v>
      </c>
      <c r="D23" s="264"/>
      <c r="E23" s="264"/>
      <c r="F23" s="264"/>
      <c r="G23" s="126"/>
      <c r="H23" s="126"/>
    </row>
    <row r="24" spans="1:8" s="267" customFormat="1" ht="20" thickTop="1" x14ac:dyDescent="0.25">
      <c r="A24" s="265"/>
      <c r="B24" s="279" t="s">
        <v>1104</v>
      </c>
      <c r="C24" s="280"/>
      <c r="D24" s="281"/>
      <c r="E24" s="281"/>
      <c r="F24" s="281"/>
      <c r="G24" s="265"/>
      <c r="H24" s="265"/>
    </row>
    <row r="25" spans="1:8" x14ac:dyDescent="0.2">
      <c r="A25" s="126"/>
      <c r="B25" s="282" t="s">
        <v>1099</v>
      </c>
      <c r="C25" s="283" t="s">
        <v>1105</v>
      </c>
      <c r="D25" s="283"/>
      <c r="E25" s="283"/>
      <c r="F25" s="283"/>
      <c r="G25" s="126"/>
      <c r="H25" s="126"/>
    </row>
    <row r="26" spans="1:8" x14ac:dyDescent="0.2">
      <c r="A26" s="126"/>
      <c r="B26" s="282" t="s">
        <v>1099</v>
      </c>
      <c r="C26" s="283" t="s">
        <v>1106</v>
      </c>
      <c r="D26" s="283"/>
      <c r="E26" s="283"/>
      <c r="F26" s="283"/>
      <c r="G26" s="126"/>
      <c r="H26" s="126"/>
    </row>
    <row r="27" spans="1:8" x14ac:dyDescent="0.2">
      <c r="A27" s="126"/>
      <c r="B27" s="282" t="s">
        <v>1099</v>
      </c>
      <c r="C27" s="283" t="s">
        <v>1110</v>
      </c>
      <c r="D27" s="283"/>
      <c r="E27" s="283"/>
      <c r="F27" s="283"/>
      <c r="G27" s="126"/>
      <c r="H27" s="126"/>
    </row>
    <row r="28" spans="1:8" x14ac:dyDescent="0.2">
      <c r="A28" s="126"/>
      <c r="B28" s="282" t="s">
        <v>1099</v>
      </c>
      <c r="C28" s="283" t="s">
        <v>1124</v>
      </c>
      <c r="D28" s="283"/>
      <c r="E28" s="283"/>
      <c r="F28" s="283"/>
      <c r="G28" s="126"/>
      <c r="H28" s="126"/>
    </row>
    <row r="29" spans="1:8" x14ac:dyDescent="0.2">
      <c r="A29" s="126"/>
      <c r="B29" s="282"/>
      <c r="C29" s="288" t="s">
        <v>1125</v>
      </c>
      <c r="D29" s="283"/>
      <c r="E29" s="283"/>
      <c r="F29" s="283"/>
      <c r="G29" s="126"/>
      <c r="H29" s="126"/>
    </row>
    <row r="30" spans="1:8" x14ac:dyDescent="0.2">
      <c r="A30" s="126"/>
      <c r="B30" s="282" t="s">
        <v>1099</v>
      </c>
      <c r="C30" s="283" t="s">
        <v>1108</v>
      </c>
      <c r="D30" s="283"/>
      <c r="E30" s="283"/>
      <c r="F30" s="283"/>
      <c r="G30" s="126"/>
      <c r="H30" s="126"/>
    </row>
    <row r="31" spans="1:8" x14ac:dyDescent="0.2">
      <c r="A31" s="126"/>
      <c r="B31" s="282" t="s">
        <v>1099</v>
      </c>
      <c r="C31" s="283" t="s">
        <v>1517</v>
      </c>
      <c r="D31" s="283"/>
      <c r="E31" s="283"/>
      <c r="F31" s="283"/>
      <c r="G31" s="126"/>
      <c r="H31" s="126"/>
    </row>
    <row r="32" spans="1:8" x14ac:dyDescent="0.2">
      <c r="A32" s="126"/>
      <c r="B32" s="282"/>
      <c r="C32" s="283" t="s">
        <v>1518</v>
      </c>
      <c r="D32" s="283"/>
      <c r="E32" s="283"/>
      <c r="F32" s="283"/>
      <c r="G32" s="126"/>
      <c r="H32" s="126"/>
    </row>
    <row r="33" spans="1:8" x14ac:dyDescent="0.2">
      <c r="A33" s="126"/>
      <c r="B33" s="127"/>
      <c r="C33" s="126"/>
      <c r="D33" s="126"/>
      <c r="E33" s="126"/>
      <c r="F33" s="126"/>
      <c r="G33" s="126"/>
      <c r="H33" s="126"/>
    </row>
    <row r="34" spans="1:8" s="272" customFormat="1" ht="22" thickBot="1" x14ac:dyDescent="0.3">
      <c r="A34" s="271"/>
      <c r="B34" s="284" t="s">
        <v>1112</v>
      </c>
      <c r="C34" s="285"/>
      <c r="D34" s="286"/>
      <c r="E34" s="286"/>
      <c r="F34" s="286"/>
      <c r="G34" s="271"/>
      <c r="H34" s="271"/>
    </row>
    <row r="35" spans="1:8" s="267" customFormat="1" ht="20" thickTop="1" x14ac:dyDescent="0.25">
      <c r="A35" s="265"/>
      <c r="B35" s="278" t="s">
        <v>1098</v>
      </c>
      <c r="C35" s="273"/>
      <c r="D35" s="266"/>
      <c r="E35" s="266"/>
      <c r="F35" s="266"/>
      <c r="G35" s="265"/>
      <c r="H35" s="265"/>
    </row>
    <row r="36" spans="1:8" x14ac:dyDescent="0.2">
      <c r="A36" s="126"/>
      <c r="B36" s="277" t="s">
        <v>1099</v>
      </c>
      <c r="C36" s="264" t="s">
        <v>1126</v>
      </c>
      <c r="D36" s="264"/>
      <c r="E36" s="264"/>
      <c r="F36" s="264"/>
      <c r="G36" s="126"/>
      <c r="H36" s="126"/>
    </row>
    <row r="37" spans="1:8" x14ac:dyDescent="0.2">
      <c r="A37" s="126"/>
      <c r="B37" s="277"/>
      <c r="C37" s="287" t="s">
        <v>1127</v>
      </c>
      <c r="D37" s="264"/>
      <c r="E37" s="264"/>
      <c r="F37" s="264"/>
      <c r="G37" s="126"/>
      <c r="H37" s="126"/>
    </row>
    <row r="38" spans="1:8" x14ac:dyDescent="0.2">
      <c r="A38" s="126"/>
      <c r="B38" s="277" t="s">
        <v>1099</v>
      </c>
      <c r="C38" s="264" t="s">
        <v>1113</v>
      </c>
      <c r="D38" s="264"/>
      <c r="E38" s="264"/>
      <c r="F38" s="264"/>
      <c r="G38" s="126"/>
      <c r="H38" s="126"/>
    </row>
    <row r="39" spans="1:8" x14ac:dyDescent="0.2">
      <c r="A39" s="126"/>
      <c r="B39" s="277" t="s">
        <v>1099</v>
      </c>
      <c r="C39" s="264" t="s">
        <v>1114</v>
      </c>
      <c r="D39" s="264"/>
      <c r="E39" s="264"/>
      <c r="F39" s="264"/>
      <c r="G39" s="126"/>
      <c r="H39" s="126"/>
    </row>
    <row r="40" spans="1:8" x14ac:dyDescent="0.2">
      <c r="A40" s="126"/>
      <c r="B40" s="277" t="s">
        <v>1099</v>
      </c>
      <c r="C40" s="264" t="s">
        <v>1118</v>
      </c>
      <c r="D40" s="264"/>
      <c r="E40" s="264"/>
      <c r="F40" s="264"/>
      <c r="G40" s="126"/>
      <c r="H40" s="126"/>
    </row>
    <row r="41" spans="1:8" x14ac:dyDescent="0.2">
      <c r="A41" s="126"/>
      <c r="B41" s="277" t="s">
        <v>1099</v>
      </c>
      <c r="C41" s="264" t="s">
        <v>1115</v>
      </c>
      <c r="D41" s="264"/>
      <c r="E41" s="264"/>
      <c r="F41" s="264"/>
      <c r="G41" s="126"/>
      <c r="H41" s="126"/>
    </row>
    <row r="42" spans="1:8" x14ac:dyDescent="0.2">
      <c r="A42" s="126"/>
      <c r="B42" s="277" t="s">
        <v>1099</v>
      </c>
      <c r="C42" s="264" t="s">
        <v>1117</v>
      </c>
      <c r="D42" s="264"/>
      <c r="E42" s="264"/>
      <c r="F42" s="264"/>
      <c r="G42" s="126"/>
      <c r="H42" s="126"/>
    </row>
    <row r="43" spans="1:8" x14ac:dyDescent="0.2">
      <c r="A43" s="126"/>
      <c r="B43" s="277" t="s">
        <v>1099</v>
      </c>
      <c r="C43" s="264" t="s">
        <v>1116</v>
      </c>
      <c r="D43" s="264"/>
      <c r="E43" s="264"/>
      <c r="F43" s="264"/>
      <c r="G43" s="126"/>
      <c r="H43" s="126"/>
    </row>
    <row r="44" spans="1:8" ht="17" thickBot="1" x14ac:dyDescent="0.25">
      <c r="A44" s="126"/>
      <c r="B44" s="277" t="s">
        <v>1099</v>
      </c>
      <c r="C44" s="264" t="s">
        <v>1100</v>
      </c>
      <c r="D44" s="264"/>
      <c r="E44" s="264"/>
      <c r="F44" s="264"/>
      <c r="G44" s="126"/>
      <c r="H44" s="126"/>
    </row>
    <row r="45" spans="1:8" s="267" customFormat="1" ht="20" thickTop="1" x14ac:dyDescent="0.25">
      <c r="A45" s="265"/>
      <c r="B45" s="279" t="s">
        <v>1104</v>
      </c>
      <c r="C45" s="280"/>
      <c r="D45" s="281"/>
      <c r="E45" s="281"/>
      <c r="F45" s="281"/>
      <c r="G45" s="265"/>
      <c r="H45" s="265"/>
    </row>
    <row r="46" spans="1:8" x14ac:dyDescent="0.2">
      <c r="A46" s="126"/>
      <c r="B46" s="277" t="s">
        <v>1099</v>
      </c>
      <c r="C46" s="264" t="s">
        <v>1119</v>
      </c>
      <c r="D46" s="264"/>
      <c r="E46" s="264"/>
      <c r="F46" s="264"/>
      <c r="G46" s="126"/>
      <c r="H46" s="126"/>
    </row>
    <row r="47" spans="1:8" x14ac:dyDescent="0.2">
      <c r="A47" s="126"/>
      <c r="B47" s="277" t="s">
        <v>1099</v>
      </c>
      <c r="C47" s="264" t="s">
        <v>1123</v>
      </c>
      <c r="D47" s="264"/>
      <c r="E47" s="264"/>
      <c r="F47" s="264"/>
      <c r="G47" s="126"/>
      <c r="H47" s="126"/>
    </row>
    <row r="48" spans="1:8" x14ac:dyDescent="0.2">
      <c r="A48" s="126"/>
      <c r="B48" s="277"/>
      <c r="C48" s="287" t="s">
        <v>1130</v>
      </c>
      <c r="D48" s="264"/>
      <c r="E48" s="264"/>
      <c r="F48" s="264"/>
      <c r="G48" s="126"/>
      <c r="H48" s="126"/>
    </row>
    <row r="49" spans="1:8" x14ac:dyDescent="0.2">
      <c r="A49" s="126"/>
      <c r="B49" s="277" t="s">
        <v>1099</v>
      </c>
      <c r="C49" s="264" t="s">
        <v>1120</v>
      </c>
      <c r="D49" s="264"/>
      <c r="E49" s="264"/>
      <c r="F49" s="264"/>
      <c r="G49" s="126"/>
      <c r="H49" s="126"/>
    </row>
    <row r="50" spans="1:8" x14ac:dyDescent="0.2">
      <c r="A50" s="126"/>
      <c r="B50" s="282" t="s">
        <v>1099</v>
      </c>
      <c r="C50" s="283" t="s">
        <v>1106</v>
      </c>
      <c r="D50" s="283"/>
      <c r="E50" s="283"/>
      <c r="F50" s="283"/>
      <c r="G50" s="126"/>
      <c r="H50" s="126"/>
    </row>
    <row r="51" spans="1:8" x14ac:dyDescent="0.2">
      <c r="A51" s="126"/>
      <c r="B51" s="282" t="s">
        <v>1099</v>
      </c>
      <c r="C51" s="283" t="s">
        <v>1110</v>
      </c>
      <c r="D51" s="283"/>
      <c r="E51" s="283"/>
      <c r="F51" s="283"/>
      <c r="G51" s="126"/>
      <c r="H51" s="126"/>
    </row>
    <row r="52" spans="1:8" x14ac:dyDescent="0.2">
      <c r="A52" s="126"/>
      <c r="B52" s="282" t="s">
        <v>1099</v>
      </c>
      <c r="C52" s="283" t="s">
        <v>1519</v>
      </c>
      <c r="D52" s="283"/>
      <c r="E52" s="283"/>
      <c r="F52" s="283"/>
      <c r="G52" s="126"/>
      <c r="H52" s="126"/>
    </row>
    <row r="53" spans="1:8" x14ac:dyDescent="0.2">
      <c r="A53" s="126"/>
      <c r="B53" s="282"/>
      <c r="C53" s="283" t="s">
        <v>1520</v>
      </c>
      <c r="D53" s="283"/>
      <c r="E53" s="283"/>
      <c r="F53" s="283"/>
      <c r="G53" s="126"/>
      <c r="H53" s="126"/>
    </row>
    <row r="54" spans="1:8" x14ac:dyDescent="0.2">
      <c r="A54" s="126"/>
      <c r="B54" s="127"/>
      <c r="C54" s="126"/>
      <c r="D54" s="126"/>
      <c r="E54" s="126"/>
      <c r="F54" s="126"/>
      <c r="G54" s="126"/>
      <c r="H54" s="126"/>
    </row>
    <row r="55" spans="1:8" s="272" customFormat="1" ht="22" thickBot="1" x14ac:dyDescent="0.3">
      <c r="A55" s="271"/>
      <c r="B55" s="284" t="s">
        <v>1138</v>
      </c>
      <c r="C55" s="285"/>
      <c r="D55" s="286"/>
      <c r="E55" s="286"/>
      <c r="F55" s="286"/>
      <c r="G55" s="271"/>
      <c r="H55" s="271"/>
    </row>
    <row r="56" spans="1:8" ht="17" thickTop="1" x14ac:dyDescent="0.2">
      <c r="A56" s="126"/>
      <c r="B56" s="277" t="s">
        <v>1099</v>
      </c>
      <c r="C56" s="264" t="s">
        <v>1139</v>
      </c>
      <c r="D56" s="264"/>
      <c r="E56" s="264"/>
      <c r="F56" s="264"/>
      <c r="G56" s="126"/>
      <c r="H56" s="126"/>
    </row>
    <row r="57" spans="1:8" x14ac:dyDescent="0.2">
      <c r="A57" s="126"/>
      <c r="B57" s="277"/>
      <c r="C57" s="264" t="s">
        <v>1140</v>
      </c>
      <c r="D57" s="264"/>
      <c r="E57" s="264"/>
      <c r="F57" s="264"/>
      <c r="G57" s="126"/>
      <c r="H57" s="126"/>
    </row>
    <row r="58" spans="1:8" x14ac:dyDescent="0.2">
      <c r="A58" s="126"/>
      <c r="B58" s="277"/>
      <c r="C58" s="264" t="s">
        <v>1141</v>
      </c>
      <c r="D58" s="264"/>
      <c r="E58" s="264"/>
      <c r="F58" s="264"/>
      <c r="G58" s="126"/>
      <c r="H58" s="126"/>
    </row>
    <row r="59" spans="1:8" x14ac:dyDescent="0.2">
      <c r="A59" s="126"/>
      <c r="B59" s="277" t="s">
        <v>1099</v>
      </c>
      <c r="C59" s="264" t="s">
        <v>1142</v>
      </c>
      <c r="D59" s="264"/>
      <c r="E59" s="264"/>
      <c r="F59" s="264"/>
      <c r="G59" s="126"/>
      <c r="H59" s="126"/>
    </row>
    <row r="60" spans="1:8" x14ac:dyDescent="0.2">
      <c r="A60" s="126"/>
      <c r="B60" s="127"/>
      <c r="C60" s="126"/>
      <c r="D60" s="126"/>
      <c r="E60" s="126"/>
      <c r="F60" s="126"/>
      <c r="G60" s="126"/>
      <c r="H60" s="126"/>
    </row>
  </sheetData>
  <sheetProtection sheet="1" objects="1" scenarios="1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22"/>
  <sheetViews>
    <sheetView tabSelected="1" zoomScale="101" workbookViewId="0">
      <selection activeCell="K19" sqref="K19"/>
    </sheetView>
  </sheetViews>
  <sheetFormatPr baseColWidth="10" defaultRowHeight="16" x14ac:dyDescent="0.2"/>
  <cols>
    <col min="1" max="1" width="5.1640625" customWidth="1"/>
    <col min="2" max="2" width="10" style="51" customWidth="1"/>
    <col min="3" max="3" width="10.83203125" style="45" customWidth="1"/>
    <col min="4" max="4" width="1.5" style="45" customWidth="1"/>
    <col min="5" max="5" width="10.83203125" style="75" customWidth="1"/>
    <col min="6" max="6" width="15.5" style="75" customWidth="1"/>
    <col min="7" max="7" width="4.5" style="77" customWidth="1"/>
    <col min="8" max="8" width="12.5" style="58" customWidth="1"/>
    <col min="9" max="9" width="1.6640625" style="58" customWidth="1"/>
    <col min="10" max="10" width="50.83203125" style="57" customWidth="1"/>
    <col min="11" max="11" width="62.5" style="214" customWidth="1"/>
    <col min="12" max="12" width="55.33203125" customWidth="1"/>
    <col min="13" max="13" width="10.83203125" hidden="1" customWidth="1"/>
    <col min="14" max="14" width="11.5" hidden="1" customWidth="1"/>
    <col min="15" max="18" width="10.83203125" hidden="1" customWidth="1"/>
    <col min="19" max="19" width="12.5" hidden="1" customWidth="1"/>
    <col min="20" max="20" width="15.6640625" style="75" hidden="1" customWidth="1"/>
    <col min="21" max="21" width="16.6640625" hidden="1" customWidth="1"/>
    <col min="22" max="22" width="15.6640625" style="46" hidden="1" customWidth="1"/>
    <col min="23" max="23" width="6.33203125" style="125" hidden="1" customWidth="1"/>
    <col min="24" max="24" width="13" style="125" hidden="1" customWidth="1"/>
    <col min="25" max="25" width="11.83203125" hidden="1" customWidth="1"/>
    <col min="26" max="26" width="9.6640625" hidden="1" customWidth="1"/>
    <col min="27" max="31" width="40.83203125" hidden="1" customWidth="1"/>
    <col min="32" max="32" width="64.5" hidden="1" customWidth="1"/>
    <col min="33" max="33" width="4.83203125" hidden="1" customWidth="1"/>
    <col min="34" max="34" width="9.83203125" customWidth="1"/>
  </cols>
  <sheetData>
    <row r="1" spans="1:34" ht="23" customHeight="1" thickBot="1" x14ac:dyDescent="0.25">
      <c r="A1" s="126"/>
      <c r="B1" s="127"/>
      <c r="C1" s="128"/>
      <c r="D1" s="128"/>
      <c r="E1" s="129"/>
      <c r="F1" s="129"/>
      <c r="G1" s="130"/>
      <c r="H1" s="131"/>
      <c r="I1" s="131"/>
      <c r="J1" s="132"/>
      <c r="K1" s="203"/>
      <c r="L1" s="126"/>
      <c r="M1" s="126"/>
      <c r="N1" s="126"/>
      <c r="O1" s="126"/>
      <c r="P1" s="126"/>
      <c r="Q1" s="126"/>
      <c r="R1" s="126"/>
      <c r="S1" s="126"/>
      <c r="T1" s="129"/>
      <c r="U1" s="126"/>
      <c r="V1" s="133"/>
      <c r="W1" s="134"/>
      <c r="X1" s="134"/>
      <c r="Y1" s="126"/>
      <c r="Z1" s="126"/>
      <c r="AA1" s="126"/>
      <c r="AB1" s="126"/>
      <c r="AC1" s="126"/>
      <c r="AD1" s="126"/>
      <c r="AE1" s="126"/>
      <c r="AF1" s="126"/>
      <c r="AG1" s="126"/>
      <c r="AH1" s="126"/>
    </row>
    <row r="2" spans="1:34" s="155" customFormat="1" ht="37" customHeight="1" thickTop="1" thickBot="1" x14ac:dyDescent="0.25">
      <c r="A2" s="153"/>
      <c r="B2" s="157"/>
      <c r="C2" s="158" t="s">
        <v>839</v>
      </c>
      <c r="D2" s="158"/>
      <c r="E2" s="159"/>
      <c r="F2" s="159"/>
      <c r="G2" s="160" t="s">
        <v>841</v>
      </c>
      <c r="H2" s="160"/>
      <c r="I2" s="160"/>
      <c r="J2" s="156"/>
      <c r="K2" s="204"/>
      <c r="L2" s="153"/>
      <c r="M2" s="153"/>
      <c r="N2" s="153"/>
      <c r="O2" s="153"/>
      <c r="P2" s="153"/>
      <c r="Q2" s="153"/>
      <c r="R2" s="153"/>
      <c r="S2" s="153"/>
      <c r="T2" s="181"/>
      <c r="U2" s="153"/>
      <c r="V2" s="153"/>
      <c r="W2" s="154"/>
      <c r="X2" s="154"/>
      <c r="Y2" s="153"/>
      <c r="Z2" s="153"/>
      <c r="AA2" s="153"/>
      <c r="AB2" s="153"/>
      <c r="AC2" s="153"/>
      <c r="AD2" s="153"/>
      <c r="AE2" s="153"/>
      <c r="AF2" s="153"/>
      <c r="AG2" s="153"/>
      <c r="AH2" s="153"/>
    </row>
    <row r="3" spans="1:34" ht="23" thickTop="1" thickBot="1" x14ac:dyDescent="0.3">
      <c r="A3" s="126"/>
      <c r="B3" s="165"/>
      <c r="C3" s="166" t="s">
        <v>842</v>
      </c>
      <c r="D3" s="166"/>
      <c r="E3" s="167"/>
      <c r="F3" s="167"/>
      <c r="G3" s="168"/>
      <c r="H3" s="169"/>
      <c r="I3" s="169"/>
      <c r="J3" s="170"/>
      <c r="K3" s="205" t="str">
        <f>Instructions!F3</f>
        <v>Version 1.04</v>
      </c>
      <c r="L3" s="126"/>
      <c r="M3" s="126"/>
      <c r="N3" s="126"/>
      <c r="O3" s="126"/>
      <c r="P3" s="126"/>
      <c r="Q3" s="126"/>
      <c r="R3" s="126"/>
      <c r="S3" s="126"/>
      <c r="T3" s="129"/>
      <c r="U3" s="126"/>
      <c r="V3" s="133"/>
      <c r="W3" s="134"/>
      <c r="X3" s="134"/>
      <c r="Y3" s="126"/>
      <c r="Z3" s="126"/>
      <c r="AA3" s="126"/>
      <c r="AB3" s="126"/>
      <c r="AC3" s="126"/>
      <c r="AD3" s="126"/>
      <c r="AE3" s="126"/>
      <c r="AF3" s="126"/>
      <c r="AG3" s="126"/>
      <c r="AH3" s="126"/>
    </row>
    <row r="4" spans="1:34" ht="18" thickTop="1" thickBot="1" x14ac:dyDescent="0.25">
      <c r="A4" s="126"/>
      <c r="B4" s="127"/>
      <c r="C4" s="128"/>
      <c r="D4" s="128"/>
      <c r="E4" s="129"/>
      <c r="F4" s="129"/>
      <c r="G4" s="130"/>
      <c r="H4" s="131"/>
      <c r="I4" s="131"/>
      <c r="J4" s="132"/>
      <c r="K4" s="203"/>
      <c r="L4" s="126"/>
      <c r="M4" s="126"/>
      <c r="N4" s="126"/>
      <c r="O4" s="126"/>
      <c r="P4" s="126"/>
      <c r="Q4" s="126"/>
      <c r="R4" s="126"/>
      <c r="S4" s="126"/>
      <c r="T4" s="129"/>
      <c r="U4" s="126"/>
      <c r="V4" s="133"/>
      <c r="W4" s="134"/>
      <c r="X4" s="134"/>
      <c r="Y4" s="126"/>
      <c r="Z4" s="126"/>
      <c r="AA4" s="126"/>
      <c r="AB4" s="126"/>
      <c r="AC4" s="126"/>
      <c r="AD4" s="126"/>
      <c r="AE4" s="126"/>
      <c r="AF4" s="126"/>
      <c r="AG4" s="126"/>
      <c r="AH4" s="126"/>
    </row>
    <row r="5" spans="1:34" s="152" customFormat="1" ht="21" thickTop="1" thickBot="1" x14ac:dyDescent="0.25">
      <c r="A5" s="148"/>
      <c r="B5" s="171" t="s">
        <v>816</v>
      </c>
      <c r="C5" s="172"/>
      <c r="D5" s="172"/>
      <c r="E5" s="173"/>
      <c r="F5" s="161" t="s">
        <v>1090</v>
      </c>
      <c r="G5" s="162"/>
      <c r="H5" s="162"/>
      <c r="I5" s="162"/>
      <c r="J5" s="163"/>
      <c r="K5" s="206"/>
      <c r="L5" s="148"/>
      <c r="M5" s="149"/>
      <c r="N5" s="149"/>
      <c r="O5" s="149"/>
      <c r="P5" s="149"/>
      <c r="Q5" s="149"/>
      <c r="R5" s="149"/>
      <c r="S5" s="149"/>
      <c r="T5" s="182"/>
      <c r="U5" s="149"/>
      <c r="V5" s="150"/>
      <c r="W5" s="151"/>
      <c r="X5" s="151"/>
      <c r="Y5" s="149"/>
      <c r="Z5" s="149"/>
      <c r="AA5" s="149"/>
      <c r="AB5" s="149"/>
      <c r="AC5" s="149"/>
      <c r="AD5" s="149"/>
      <c r="AE5" s="149"/>
      <c r="AF5" s="149"/>
      <c r="AG5" s="148"/>
      <c r="AH5" s="148"/>
    </row>
    <row r="6" spans="1:34" s="50" customFormat="1" ht="8" customHeight="1" thickTop="1" x14ac:dyDescent="0.2">
      <c r="A6" s="135"/>
      <c r="B6" s="135"/>
      <c r="C6" s="135"/>
      <c r="D6" s="135"/>
      <c r="E6" s="137"/>
      <c r="F6" s="137"/>
      <c r="G6" s="137"/>
      <c r="H6" s="137"/>
      <c r="I6" s="137"/>
      <c r="J6" s="138"/>
      <c r="K6" s="207"/>
      <c r="L6" s="135"/>
      <c r="M6" s="54"/>
      <c r="N6" s="54"/>
      <c r="O6" s="54"/>
      <c r="P6" s="54"/>
      <c r="Q6" s="54"/>
      <c r="R6" s="54"/>
      <c r="S6" s="54"/>
      <c r="T6" s="183"/>
      <c r="U6" s="54"/>
      <c r="V6" s="54"/>
      <c r="W6" s="121"/>
      <c r="X6" s="121"/>
      <c r="Y6" s="54"/>
      <c r="Z6" s="54"/>
      <c r="AA6" s="54"/>
      <c r="AB6" s="54"/>
      <c r="AC6" s="54"/>
      <c r="AD6" s="54"/>
      <c r="AE6" s="54"/>
      <c r="AF6" s="54"/>
      <c r="AG6" s="135"/>
      <c r="AH6" s="135"/>
    </row>
    <row r="7" spans="1:34" s="116" customFormat="1" ht="20" thickBot="1" x14ac:dyDescent="0.25">
      <c r="A7" s="136"/>
      <c r="B7" s="351" t="s">
        <v>840</v>
      </c>
      <c r="C7" s="352"/>
      <c r="D7" s="176"/>
      <c r="E7" s="139"/>
      <c r="F7" s="139"/>
      <c r="G7" s="139"/>
      <c r="H7" s="139"/>
      <c r="I7" s="139"/>
      <c r="J7" s="140"/>
      <c r="K7" s="208"/>
      <c r="L7" s="136"/>
      <c r="M7" s="115"/>
      <c r="N7" s="115"/>
      <c r="O7" s="115"/>
      <c r="P7" s="115"/>
      <c r="Q7" s="115"/>
      <c r="R7" s="115"/>
      <c r="S7" s="115"/>
      <c r="T7" s="184"/>
      <c r="U7" s="117" t="s">
        <v>848</v>
      </c>
      <c r="V7" s="117" t="s">
        <v>848</v>
      </c>
      <c r="W7" s="122"/>
      <c r="X7" s="122"/>
      <c r="Y7" s="115"/>
      <c r="Z7" s="115"/>
      <c r="AA7" s="115" t="s">
        <v>757</v>
      </c>
      <c r="AB7" s="115" t="s">
        <v>758</v>
      </c>
      <c r="AC7" s="115" t="s">
        <v>759</v>
      </c>
      <c r="AD7" s="115" t="s">
        <v>817</v>
      </c>
      <c r="AE7" s="115" t="s">
        <v>26</v>
      </c>
      <c r="AF7" s="115" t="s">
        <v>764</v>
      </c>
      <c r="AG7" s="136"/>
      <c r="AH7" s="136"/>
    </row>
    <row r="8" spans="1:34" s="116" customFormat="1" ht="21" thickTop="1" thickBot="1" x14ac:dyDescent="0.25">
      <c r="A8" s="136"/>
      <c r="B8" s="164" t="s">
        <v>675</v>
      </c>
      <c r="C8" s="174" t="s">
        <v>4</v>
      </c>
      <c r="D8" s="178"/>
      <c r="E8" s="164" t="s">
        <v>674</v>
      </c>
      <c r="F8" s="175" t="s">
        <v>822</v>
      </c>
      <c r="G8" s="164" t="s">
        <v>838</v>
      </c>
      <c r="H8" s="175" t="s">
        <v>843</v>
      </c>
      <c r="I8" s="178"/>
      <c r="J8" s="164" t="s">
        <v>836</v>
      </c>
      <c r="K8" s="209" t="s">
        <v>676</v>
      </c>
      <c r="L8" s="136"/>
      <c r="M8" s="141" t="s">
        <v>694</v>
      </c>
      <c r="N8" s="117" t="s">
        <v>698</v>
      </c>
      <c r="O8" s="117" t="s">
        <v>753</v>
      </c>
      <c r="P8" s="117" t="s">
        <v>754</v>
      </c>
      <c r="Q8" s="117" t="s">
        <v>755</v>
      </c>
      <c r="R8" s="117" t="s">
        <v>756</v>
      </c>
      <c r="S8" s="117" t="s">
        <v>696</v>
      </c>
      <c r="T8" s="185" t="s">
        <v>846</v>
      </c>
      <c r="U8" s="117" t="s">
        <v>847</v>
      </c>
      <c r="V8" s="117" t="s">
        <v>845</v>
      </c>
      <c r="W8" s="123" t="s">
        <v>837</v>
      </c>
      <c r="X8" s="123" t="s">
        <v>844</v>
      </c>
      <c r="Y8" s="117" t="s">
        <v>699</v>
      </c>
      <c r="Z8" s="117" t="s">
        <v>703</v>
      </c>
      <c r="AA8" s="117" t="s">
        <v>752</v>
      </c>
      <c r="AB8" s="117" t="s">
        <v>760</v>
      </c>
      <c r="AC8" s="117" t="s">
        <v>761</v>
      </c>
      <c r="AD8" s="117" t="s">
        <v>818</v>
      </c>
      <c r="AE8" s="117" t="s">
        <v>762</v>
      </c>
      <c r="AF8" s="117" t="s">
        <v>763</v>
      </c>
      <c r="AG8" s="136"/>
      <c r="AH8" s="136"/>
    </row>
    <row r="9" spans="1:34" s="116" customFormat="1" ht="13" customHeight="1" thickTop="1" x14ac:dyDescent="0.2">
      <c r="A9" s="136"/>
      <c r="B9" s="180" t="str">
        <f>"0000"</f>
        <v>0000</v>
      </c>
      <c r="C9" s="142"/>
      <c r="D9" s="142"/>
      <c r="E9" s="143"/>
      <c r="F9" s="143"/>
      <c r="G9" s="143"/>
      <c r="H9" s="143"/>
      <c r="I9" s="143"/>
      <c r="J9" s="144"/>
      <c r="K9" s="210"/>
      <c r="L9" s="136"/>
      <c r="M9" s="145">
        <v>0</v>
      </c>
      <c r="N9" s="146">
        <v>0</v>
      </c>
      <c r="O9" s="146"/>
      <c r="P9" s="146"/>
      <c r="Q9" s="146"/>
      <c r="R9" s="146"/>
      <c r="S9" s="146"/>
      <c r="T9" s="186"/>
      <c r="U9" s="146"/>
      <c r="V9" s="146"/>
      <c r="W9" s="147"/>
      <c r="X9" s="147"/>
      <c r="Y9" s="146"/>
      <c r="Z9" s="146"/>
      <c r="AA9" s="146"/>
      <c r="AB9" s="146"/>
      <c r="AC9" s="146"/>
      <c r="AD9" s="146"/>
      <c r="AE9" s="146"/>
      <c r="AF9" s="146"/>
      <c r="AG9" s="136"/>
      <c r="AH9" s="136"/>
    </row>
    <row r="10" spans="1:34" x14ac:dyDescent="0.2">
      <c r="A10" s="126"/>
      <c r="B10" s="55" t="str">
        <f>IF(M10=1,DEC2OCT(IF(RIGHT(F10,1)=".",VALUE(MID(F10,2,LEN(F10)-2)),OCT2DEC(RIGHT(F10,LEN(F10)-1))),4),IF(M10=2,DEC2OCT(OCT2DEC(RIGHT(F10,LEN(F10)-5))*128,4),IF(M9&lt;10,B9,DEC2OCT(IF(B9="7777",0,OCT2DEC(B9)+1),4))))</f>
        <v>0000</v>
      </c>
      <c r="C10" s="56" t="str">
        <f>IF(N10&lt;10,"",IF(N10=10,O10,IF(N10=12,IF(LEN(X10)&gt;0,X10,DEC2OCT(VLOOKUP(F10,'PDP8'!$C$6:$D$12,2,0)+IF(LEN(G10)&gt;0,256,0)+W10+IF(LEN(V10)=0,0,_xlfn.BITAND(V10,127)),4)),IF(N10=13,DEC2OCT('PDP8'!$D$13+_xlfn.BITOR(VLOOKUP(O10,'PDP8'!$C$17:$D$52,2,0),_xlfn.BITOR(IF(S10&gt;1,VLOOKUP(P10,'PDP8'!$C$17:$D$52,2,0),0),_xlfn.BITOR(IF(S10&gt;2,VLOOKUP(Q10,'PDP8'!$C$17:$D$52,2,0),0),IF(S10&gt;3,VLOOKUP(R10,'PDP8'!$C$17:$D$52,2,0),0)))),4),IF(N10=14,DEC2OCT(_xlfn.BITOR('PDP8'!$D$13+256+VLOOKUP(O10,'PDP8'!$C$56:$D$75,2,0),_xlfn.BITOR(IF(S10&gt;1,VLOOKUP(P10,'PDP8'!$C$56:$D$75,2,0),0),_xlfn.BITOR(IF(S10&gt;2,VLOOKUP(Q10,'PDP8'!$C$56:$D$75,2,0),0),IF(S10&gt;3,VLOOKUP(R10,'PDP8'!$C$56:$D$75,2,0),0)))),4),IF(N10=15,DEC2OCT('PDP8'!$D$13+257+VLOOKUP(O10,'PDP8'!$C$80:$D$107,2,0)+IF(S10&gt;1,VLOOKUP(P10,'PDP8'!$C$80:$D$107,2,0),0)+IF(S10&gt;2,VLOOKUP(Q10,'PDP8'!$C$80:$D$107,2,0),0),4),IF(N10=20,VLOOKUP(F10,'PDP8'!$I$5:$J$389,2,0),"???")))))))</f>
        <v/>
      </c>
      <c r="D10" s="177"/>
      <c r="E10" s="118"/>
      <c r="F10" s="118" t="s">
        <v>1535</v>
      </c>
      <c r="G10" s="76"/>
      <c r="H10" s="118"/>
      <c r="I10" s="179"/>
      <c r="J10" s="188" t="str">
        <f>IF(LEN(AF10)=0,"",CONCATENATE("/",IF(RIGHT(AF10,2)=", ",LEFT(AF10,LEN(AF10)-2),AF10),IF(AND(N10=12,_xlfn.BITAND(OCT2DEC(C10),376)=264)," [Auto pre-increment]","")))</f>
        <v/>
      </c>
      <c r="K10" s="211"/>
      <c r="L10" s="126"/>
      <c r="M10" s="119">
        <f>IF(LEN(F10)&lt;1,0,IF(OR(LEFT(F10)="/",F10="$"),0,IF(LEFT(F10)="*",1,IF(NOT(ISERR(VALUE(F10))),10,IF(LEFT(F10,4)="PAGE",2,IF(ISNA(VLOOKUP(F10,'PDP8'!$C$6:$C$11,1,0)),IF(ISNA(VLOOKUP(LEFT(F10,3),'PDP8'!$C$17:$C$52,1,0)),IF(ISNA(VLOOKUP(LEFT(F10,3),'PDP8'!$C$56:$C$75,1,0)),IF(ISNA(VLOOKUP(LEFT(F10,IF(OR(LEN(F10)=3,MID(F10,4,1)=" "),3,4)),'PDP8'!$C$80:$C$107,1,0)),IF(ISNA(VLOOKUP(F10,'PDP8'!$I$5:$I$389,1,0)),"???",20),15),14),13),12))))))</f>
        <v>0</v>
      </c>
      <c r="N10" s="119">
        <f>IF(AND(O10="CLA",S10&gt;1),IF(ISNA(VLOOKUP(P10,'PDP8'!$C$17:$C$52,1,0)),IF(ISNA(VLOOKUP(P10,'PDP8'!$C$56:$C$75,1,0)),15,14),13),IF(LEN(F10)=0,0,M10))</f>
        <v>0</v>
      </c>
      <c r="O10" s="119" t="str">
        <f>IF(M10=10,IF(RIGHT(F10,1)=".",IF(VALUE(F10)&lt;0,DEC2OCT(_xlfn.BITXOR(-F10,4095)+1,4),DEC2OCT(F10,4)),IF(VALUE(F10)&lt;0,DEC2OCT(_xlfn.BITXOR(OCT2DEC(-F10),4095)+1,4),TEXT(F10,"0000"))),CONCATENATE(LEFT(F10,3),IF(OR(LEN(F10)=3,MID(F10,4,1)=" "),"",MID(F10,4,1))))</f>
        <v>/TTY</v>
      </c>
      <c r="P10" s="119" t="str">
        <f>CONCATENATE(MID(F10,LEN(O10)+2,3),IF(OR(LEN(F10)=LEN(O10)+4,MID(F10,LEN(O10)+5,1)=" "),"",MID(F10,LEN(O10)+5,1)))</f>
        <v>Test</v>
      </c>
      <c r="Q10" s="119" t="str">
        <f>CONCATENATE(MID(F10,LEN(O10)+LEN(P10)+3,3),IF(OR(LEN(F10)=LEN(O10)+LEN(P10)+5,MID(F10,LEN(O10)+LEN(P10)+6,1)=" "),"",MID(F10,LEN(O10)+LEN(P10)+6,1)))</f>
        <v/>
      </c>
      <c r="R10" s="119" t="str">
        <f>CONCATENATE(MID(F10,LEN(O10)+LEN(P10)+LEN(Q10)+4,3),IF(OR(LEN(F10)=LEN(O10)+LEN(P10)+LEN(Q10)+6,MID(F10,LEN(O10)+LEN(P10)+LEN(Q10)+7,1)=" "),"",MID(F10,LEN(O10)+LEN(P10)+LEN(Q10)+7,1)))</f>
        <v/>
      </c>
      <c r="S10" s="119">
        <f>IF(LEN(O10)=0,0,1)+IF(LEN(P10)=0,0,1)+IF(LEN(Q10)=0,0,1)+IF(LEN(R10)=0,0,1)</f>
        <v>2</v>
      </c>
      <c r="T10" s="187" t="str">
        <f>IF(OR(LEFT(H10,2)=".-",LEFT(H10,2)=".+"),RIGHT(H10,LEN(H10)-2),IF(LEN(H10)=0,"",H10))</f>
        <v/>
      </c>
      <c r="U10" s="119" t="str">
        <f>IF(LEN(T10)=0,"",IF(ISERR(VALUE(T10)),OCT2DEC(INDEX($B$10:$E$262,MATCH(T10,$Y$10:$Y$262,0),1)),IF(RIGHT(T10,1)=".",IF(VALUE(T10)&lt;0,_xlfn.BITXOR(VALUE(-T10),127)+1,T10),IF(VALUE(T10)&lt;0,_xlfn.BITXOR(OCT2DEC(-T10),127)+1,OCT2DEC(T10)))))</f>
        <v/>
      </c>
      <c r="V10" s="120" t="str">
        <f>IF(LEFT(H10,2)=".-",OCT2DEC(B10)-U10,IF(LEFT(H10,2)=".+",OCT2DEC(B10)+U10,IF(T10=".",OCT2DEC(B10),U10)))</f>
        <v/>
      </c>
      <c r="W10" s="124" t="str">
        <f>IF(LEN(V10)&gt;0,IF(_xlfn.BITAND(V10,3968)=0,0,128),"")</f>
        <v/>
      </c>
      <c r="X10" s="124" t="str">
        <f>IF(ISNA(V10),"UNDEFINED",IF(LEN(V10)=0,IF(AND(M10=12,LEN(H10)=0),"UNDEFINED",""),IF(AND($W10=128,_xlfn.BITAND($V10,3968)&lt;&gt;_xlfn.BITAND(OCT2DEC($B10),3968)),"RANGE!","")))</f>
        <v/>
      </c>
      <c r="Y10" s="119" t="str">
        <f t="shared" ref="Y10:Y73" si="0">IF(LEN(E10)=0,"",IF(RIGHT(E10,1)=",",LEFT(E10,LEN(E10)-1),E10))</f>
        <v/>
      </c>
      <c r="Z10" s="119">
        <f t="shared" ref="Z10:Z73" si="1">OCT2DEC(C10)</f>
        <v>0</v>
      </c>
      <c r="AA10" s="119" t="str">
        <f>IF(N10=12,VLOOKUP(F10,'PDP8'!$C$6:$F$11,4,0),"")</f>
        <v/>
      </c>
      <c r="AB10" s="119" t="str">
        <f>IF(N10=13,IF(_xlfn.BITAND(OCT2DEC(C10),'PDP8'!$E$17)='PDP8'!$D$17,'PDP8'!$F$17,CONCATENATE(IF(ISNA(MATCH(_xlfn.BITAND(OCT2DEC(C10),'PDP8'!$E$18),'PDP8'!$D$18:$D$20,0)),"",VLOOKUP(_xlfn.BITAND(OCT2DEC(C10),'PDP8'!$E$18),'PDP8'!$D$18:$F$20,3,0)),IF(ISNA(MATCH(_xlfn.BITAND(OCT2DEC(C10),'PDP8'!$E$21),'PDP8'!$D$21:$D$52,0)),"",CONCATENATE(IF(ISNA(MATCH(_xlfn.BITAND(OCT2DEC(C10),'PDP8'!$E$18),'PDP8'!$D$18:$D$20,0)),"",", "),VLOOKUP(_xlfn.BITAND(OCT2DEC(C10),'PDP8'!$E$21),'PDP8'!$D$21:$F$52,3,0))))),"")</f>
        <v/>
      </c>
      <c r="AC10" s="119" t="str">
        <f>IF(N10=14,CONCATENATE(IF(ISNA(MATCH(_xlfn.BITAND(OCT2DEC(C10),'PDP8'!$E$56),'PDP8'!$D$56:$D$70,0)),"",VLOOKUP(_xlfn.BITAND(OCT2DEC(C10),'PDP8'!$E$56),'PDP8'!$D$56:$F$70,3,0)),IF(ISNA(MATCH(_xlfn.BITAND(OCT2DEC(C10),'PDP8'!$E$71),'PDP8'!$D$71:$D$73,0)),"",CONCATENATE(IF(ISNA(MATCH(_xlfn.BITAND(OCT2DEC(C10),'PDP8'!$E$56),'PDP8'!$D$56:$D$70,0)),"",", "),VLOOKUP(_xlfn.BITAND(OCT2DEC(C10),'PDP8'!$E$71),'PDP8'!$D$71:$F$73,3,0))),IF(_xlfn.BITAND(OCT2DEC(C10),'PDP8'!$E$75)='PDP8'!$D$75,CONCATENATE(IF(LEN(F10)&gt;4,", ",""),'PDP8'!$F$75,""),IF(_xlfn.BITAND(OCT2DEC(C10),'PDP8'!$E$74),"",'PDP8'!$F$74))),"")</f>
        <v/>
      </c>
      <c r="AD10" s="119" t="str">
        <f>IF(N10=15,VLOOKUP(Z10,'PDP8'!$D$111:$F$238,3,0),"")</f>
        <v/>
      </c>
      <c r="AE10" s="119" t="str">
        <f>IF(N10=20,CONCATENATE(VLOOKUP(F10,'PDP8'!$I$5:$M$389,3,0),": ",VLOOKUP(F10,'PDP8'!$I$5:$M$389,5,0)),"")</f>
        <v/>
      </c>
      <c r="AF10" s="119" t="str">
        <f>CONCATENATE(AA10,AB10,AC10,AD10,AE10)</f>
        <v/>
      </c>
      <c r="AG10" s="126"/>
      <c r="AH10" s="126"/>
    </row>
    <row r="11" spans="1:34" x14ac:dyDescent="0.2">
      <c r="A11" s="126"/>
      <c r="B11" s="55" t="str">
        <f t="shared" ref="B11:B74" si="2">IF(M11=1,DEC2OCT(IF(RIGHT(F11,1)=".",VALUE(MID(F11,2,LEN(F11)-2)),OCT2DEC(RIGHT(F11,LEN(F11)-1))),4),IF(M11=2,DEC2OCT(OCT2DEC(RIGHT(F11,LEN(F11)-5))*128,4),IF(M10&lt;10,B10,DEC2OCT(IF(B10="7777",0,OCT2DEC(B10)+1),4))))</f>
        <v>0000</v>
      </c>
      <c r="C11" s="56" t="str">
        <f>IF(N11&lt;10,"",IF(N11=10,O11,IF(N11=12,IF(LEN(X11)&gt;0,X11,DEC2OCT(VLOOKUP(F11,'PDP8'!$C$6:$D$12,2,0)+IF(LEN(G11)&gt;0,256,0)+W11+IF(LEN(V11)=0,0,_xlfn.BITAND(V11,127)),4)),IF(N11=13,DEC2OCT('PDP8'!$D$13+_xlfn.BITOR(VLOOKUP(O11,'PDP8'!$C$17:$D$52,2,0),_xlfn.BITOR(IF(S11&gt;1,VLOOKUP(P11,'PDP8'!$C$17:$D$52,2,0),0),_xlfn.BITOR(IF(S11&gt;2,VLOOKUP(Q11,'PDP8'!$C$17:$D$52,2,0),0),IF(S11&gt;3,VLOOKUP(R11,'PDP8'!$C$17:$D$52,2,0),0)))),4),IF(N11=14,DEC2OCT(_xlfn.BITOR('PDP8'!$D$13+256+VLOOKUP(O11,'PDP8'!$C$56:$D$75,2,0),_xlfn.BITOR(IF(S11&gt;1,VLOOKUP(P11,'PDP8'!$C$56:$D$75,2,0),0),_xlfn.BITOR(IF(S11&gt;2,VLOOKUP(Q11,'PDP8'!$C$56:$D$75,2,0),0),IF(S11&gt;3,VLOOKUP(R11,'PDP8'!$C$56:$D$75,2,0),0)))),4),IF(N11=15,DEC2OCT('PDP8'!$D$13+257+VLOOKUP(O11,'PDP8'!$C$80:$D$107,2,0)+IF(S11&gt;1,VLOOKUP(P11,'PDP8'!$C$80:$D$107,2,0),0)+IF(S11&gt;2,VLOOKUP(Q11,'PDP8'!$C$80:$D$107,2,0),0),4),IF(N11=20,VLOOKUP(F11,'PDP8'!$I$5:$J$389,2,0),"???")))))))</f>
        <v/>
      </c>
      <c r="D11" s="177"/>
      <c r="E11" s="118"/>
      <c r="F11" s="118"/>
      <c r="G11" s="76"/>
      <c r="H11" s="118"/>
      <c r="I11" s="179"/>
      <c r="J11" s="188" t="str">
        <f t="shared" ref="J11:J74" si="3">IF(LEN(AF11)=0,"",CONCATENATE("/",IF(RIGHT(AF11,2)=", ",LEFT(AF11,LEN(AF11)-2),AF11),IF(AND(N11=12,_xlfn.BITAND(OCT2DEC(C11),376)=264)," [Auto pre-increment]","")))</f>
        <v/>
      </c>
      <c r="K11" s="211"/>
      <c r="L11" s="126"/>
      <c r="M11" s="119">
        <f>IF(LEN(F11)&lt;1,0,IF(OR(LEFT(F11)="/",F11="$"),0,IF(LEFT(F11)="*",1,IF(NOT(ISERR(VALUE(F11))),10,IF(LEFT(F11,4)="PAGE",2,IF(ISNA(VLOOKUP(F11,'PDP8'!$C$6:$C$11,1,0)),IF(ISNA(VLOOKUP(LEFT(F11,3),'PDP8'!$C$17:$C$52,1,0)),IF(ISNA(VLOOKUP(LEFT(F11,3),'PDP8'!$C$56:$C$75,1,0)),IF(ISNA(VLOOKUP(LEFT(F11,IF(OR(LEN(F11)=3,MID(F11,4,1)=" "),3,4)),'PDP8'!$C$80:$C$107,1,0)),IF(ISNA(VLOOKUP(F11,'PDP8'!$I$5:$I$389,1,0)),"???",20),15),14),13),12))))))</f>
        <v>0</v>
      </c>
      <c r="N11" s="119">
        <f>IF(AND(O11="CLA",S11&gt;1),IF(ISNA(VLOOKUP(P11,'PDP8'!$C$17:$C$52,1,0)),IF(ISNA(VLOOKUP(P11,'PDP8'!$C$56:$C$75,1,0)),15,14),13),IF(LEN(F11)=0,0,M11))</f>
        <v>0</v>
      </c>
      <c r="O11" s="119" t="str">
        <f t="shared" ref="O11:O74" si="4">IF(M11=10,IF(RIGHT(F11,1)=".",IF(VALUE(F11)&lt;0,DEC2OCT(_xlfn.BITXOR(-F11,4095)+1,4),DEC2OCT(F11,4)),IF(VALUE(F11)&lt;0,DEC2OCT(_xlfn.BITXOR(OCT2DEC(-F11),4095)+1,4),TEXT(F11,"0000"))),CONCATENATE(LEFT(F11,3),IF(OR(LEN(F11)=3,MID(F11,4,1)=" "),"",MID(F11,4,1))))</f>
        <v/>
      </c>
      <c r="P11" s="119" t="str">
        <f t="shared" ref="P11:P74" si="5">CONCATENATE(MID(F11,LEN(O11)+2,3),IF(OR(LEN(F11)=LEN(O11)+4,MID(F11,LEN(O11)+5,1)=" "),"",MID(F11,LEN(O11)+5,1)))</f>
        <v/>
      </c>
      <c r="Q11" s="119" t="str">
        <f t="shared" ref="Q11:Q74" si="6">CONCATENATE(MID(F11,LEN(O11)+LEN(P11)+3,3),IF(OR(LEN(F11)=LEN(O11)+LEN(P11)+5,MID(F11,LEN(O11)+LEN(P11)+6,1)=" "),"",MID(F11,LEN(O11)+LEN(P11)+6,1)))</f>
        <v/>
      </c>
      <c r="R11" s="119" t="str">
        <f t="shared" ref="R11:R74" si="7">CONCATENATE(MID(F11,LEN(O11)+LEN(P11)+LEN(Q11)+4,3),IF(OR(LEN(F11)=LEN(O11)+LEN(P11)+LEN(Q11)+6,MID(F11,LEN(O11)+LEN(P11)+LEN(Q11)+7,1)=" "),"",MID(F11,LEN(O11)+LEN(P11)+LEN(Q11)+7,1)))</f>
        <v/>
      </c>
      <c r="S11" s="119">
        <f t="shared" ref="S11:S74" si="8">IF(LEN(O11)=0,0,1)+IF(LEN(P11)=0,0,1)+IF(LEN(Q11)=0,0,1)+IF(LEN(R11)=0,0,1)</f>
        <v>0</v>
      </c>
      <c r="T11" s="187" t="str">
        <f t="shared" ref="T11:T74" si="9">IF(OR(LEFT(H11,2)=".-",LEFT(H11,2)=".+"),RIGHT(H11,LEN(H11)-2),IF(LEN(H11)=0,"",H11))</f>
        <v/>
      </c>
      <c r="U11" s="119" t="str">
        <f t="shared" ref="U11:U74" si="10">IF(LEN(T11)=0,"",IF(ISERR(VALUE(T11)),OCT2DEC(INDEX($B$10:$E$262,MATCH(T11,$Y$10:$Y$262,0),1)),IF(RIGHT(T11,1)=".",IF(VALUE(T11)&lt;0,_xlfn.BITXOR(VALUE(-T11),127)+1,T11),IF(VALUE(T11)&lt;0,_xlfn.BITXOR(OCT2DEC(-T11),127)+1,OCT2DEC(T11)))))</f>
        <v/>
      </c>
      <c r="V11" s="120" t="str">
        <f t="shared" ref="V11:V74" si="11">IF(LEFT(H11,2)=".-",OCT2DEC(B11)-U11,IF(LEFT(H11,2)=".+",OCT2DEC(B11)+U11,IF(T11=".",OCT2DEC(B11),U11)))</f>
        <v/>
      </c>
      <c r="W11" s="124" t="str">
        <f t="shared" ref="W11:W74" si="12">IF(LEN(V11)&gt;0,IF(_xlfn.BITAND(V11,3968)=0,0,128),"")</f>
        <v/>
      </c>
      <c r="X11" s="124" t="str">
        <f t="shared" ref="X11:X74" si="13">IF(ISNA(V11),"UNDEFINED",IF(LEN(V11)=0,IF(AND(M11=12,LEN(H11)=0),"UNDEFINED",""),IF(AND($W11=128,_xlfn.BITAND($V11,3968)&lt;&gt;_xlfn.BITAND(OCT2DEC($B11),3968)),"RANGE!","")))</f>
        <v/>
      </c>
      <c r="Y11" s="119" t="str">
        <f t="shared" si="0"/>
        <v/>
      </c>
      <c r="Z11" s="119">
        <f t="shared" si="1"/>
        <v>0</v>
      </c>
      <c r="AA11" s="119" t="str">
        <f>IF(N11=12,VLOOKUP(F11,'PDP8'!$C$6:$F$11,4,0),"")</f>
        <v/>
      </c>
      <c r="AB11" s="119" t="str">
        <f>IF(N11=13,IF(_xlfn.BITAND(OCT2DEC(C11),'PDP8'!$E$17)='PDP8'!$D$17,'PDP8'!$F$17,CONCATENATE(IF(ISNA(MATCH(_xlfn.BITAND(OCT2DEC(C11),'PDP8'!$E$18),'PDP8'!$D$18:$D$20,0)),"",VLOOKUP(_xlfn.BITAND(OCT2DEC(C11),'PDP8'!$E$18),'PDP8'!$D$18:$F$20,3,0)),IF(ISNA(MATCH(_xlfn.BITAND(OCT2DEC(C11),'PDP8'!$E$21),'PDP8'!$D$21:$D$52,0)),"",CONCATENATE(IF(ISNA(MATCH(_xlfn.BITAND(OCT2DEC(C11),'PDP8'!$E$18),'PDP8'!$D$18:$D$20,0)),"",", "),VLOOKUP(_xlfn.BITAND(OCT2DEC(C11),'PDP8'!$E$21),'PDP8'!$D$21:$F$52,3,0))))),"")</f>
        <v/>
      </c>
      <c r="AC11" s="119" t="str">
        <f>IF(N11=14,CONCATENATE(IF(ISNA(MATCH(_xlfn.BITAND(OCT2DEC(C11),'PDP8'!$E$56),'PDP8'!$D$56:$D$70,0)),"",VLOOKUP(_xlfn.BITAND(OCT2DEC(C11),'PDP8'!$E$56),'PDP8'!$D$56:$F$70,3,0)),IF(ISNA(MATCH(_xlfn.BITAND(OCT2DEC(C11),'PDP8'!$E$71),'PDP8'!$D$71:$D$73,0)),"",CONCATENATE(IF(ISNA(MATCH(_xlfn.BITAND(OCT2DEC(C11),'PDP8'!$E$56),'PDP8'!$D$56:$D$70,0)),"",", "),VLOOKUP(_xlfn.BITAND(OCT2DEC(C11),'PDP8'!$E$71),'PDP8'!$D$71:$F$73,3,0))),IF(_xlfn.BITAND(OCT2DEC(C11),'PDP8'!$E$75)='PDP8'!$D$75,CONCATENATE(IF(LEN(F11)&gt;4,", ",""),'PDP8'!$F$75,""),IF(_xlfn.BITAND(OCT2DEC(C11),'PDP8'!$E$74),"",'PDP8'!$F$74))),"")</f>
        <v/>
      </c>
      <c r="AD11" s="119" t="str">
        <f>IF(N11=15,VLOOKUP(Z11,'PDP8'!$D$111:$F$238,3,0),"")</f>
        <v/>
      </c>
      <c r="AE11" s="119" t="str">
        <f>IF(N11=20,CONCATENATE(VLOOKUP(F11,'PDP8'!$I$5:$M$389,3,0),": ",VLOOKUP(F11,'PDP8'!$I$5:$M$389,5,0)),"")</f>
        <v/>
      </c>
      <c r="AF11" s="119" t="str">
        <f t="shared" ref="AF11:AF74" si="14">CONCATENATE(AA11,AB11,AC11,AD11,AE11)</f>
        <v/>
      </c>
      <c r="AG11" s="126"/>
      <c r="AH11" s="126"/>
    </row>
    <row r="12" spans="1:34" x14ac:dyDescent="0.2">
      <c r="A12" s="126"/>
      <c r="B12" s="55" t="str">
        <f t="shared" si="2"/>
        <v>0400</v>
      </c>
      <c r="C12" s="56" t="str">
        <f>IF(N12&lt;10,"",IF(N12=10,O12,IF(N12=12,IF(LEN(X12)&gt;0,X12,DEC2OCT(VLOOKUP(F12,'PDP8'!$C$6:$D$12,2,0)+IF(LEN(G12)&gt;0,256,0)+W12+IF(LEN(V12)=0,0,_xlfn.BITAND(V12,127)),4)),IF(N12=13,DEC2OCT('PDP8'!$D$13+_xlfn.BITOR(VLOOKUP(O12,'PDP8'!$C$17:$D$52,2,0),_xlfn.BITOR(IF(S12&gt;1,VLOOKUP(P12,'PDP8'!$C$17:$D$52,2,0),0),_xlfn.BITOR(IF(S12&gt;2,VLOOKUP(Q12,'PDP8'!$C$17:$D$52,2,0),0),IF(S12&gt;3,VLOOKUP(R12,'PDP8'!$C$17:$D$52,2,0),0)))),4),IF(N12=14,DEC2OCT(_xlfn.BITOR('PDP8'!$D$13+256+VLOOKUP(O12,'PDP8'!$C$56:$D$75,2,0),_xlfn.BITOR(IF(S12&gt;1,VLOOKUP(P12,'PDP8'!$C$56:$D$75,2,0),0),_xlfn.BITOR(IF(S12&gt;2,VLOOKUP(Q12,'PDP8'!$C$56:$D$75,2,0),0),IF(S12&gt;3,VLOOKUP(R12,'PDP8'!$C$56:$D$75,2,0),0)))),4),IF(N12=15,DEC2OCT('PDP8'!$D$13+257+VLOOKUP(O12,'PDP8'!$C$80:$D$107,2,0)+IF(S12&gt;1,VLOOKUP(P12,'PDP8'!$C$80:$D$107,2,0),0)+IF(S12&gt;2,VLOOKUP(Q12,'PDP8'!$C$80:$D$107,2,0),0),4),IF(N12=20,VLOOKUP(F12,'PDP8'!$I$5:$J$389,2,0),"???")))))))</f>
        <v/>
      </c>
      <c r="D12" s="177"/>
      <c r="E12" s="118"/>
      <c r="F12" s="118" t="s">
        <v>1536</v>
      </c>
      <c r="G12" s="76"/>
      <c r="H12" s="118"/>
      <c r="I12" s="179"/>
      <c r="J12" s="188" t="str">
        <f t="shared" si="3"/>
        <v/>
      </c>
      <c r="K12" s="118"/>
      <c r="L12" s="126"/>
      <c r="M12" s="119">
        <f>IF(LEN(F12)&lt;1,0,IF(OR(LEFT(F12)="/",F12="$"),0,IF(LEFT(F12)="*",1,IF(NOT(ISERR(VALUE(F12))),10,IF(LEFT(F12,4)="PAGE",2,IF(ISNA(VLOOKUP(F12,'PDP8'!$C$6:$C$11,1,0)),IF(ISNA(VLOOKUP(LEFT(F12,3),'PDP8'!$C$17:$C$52,1,0)),IF(ISNA(VLOOKUP(LEFT(F12,3),'PDP8'!$C$56:$C$75,1,0)),IF(ISNA(VLOOKUP(LEFT(F12,IF(OR(LEN(F12)=3,MID(F12,4,1)=" "),3,4)),'PDP8'!$C$80:$C$107,1,0)),IF(ISNA(VLOOKUP(F12,'PDP8'!$I$5:$I$389,1,0)),"???",20),15),14),13),12))))))</f>
        <v>1</v>
      </c>
      <c r="N12" s="119">
        <f>IF(AND(O12="CLA",S12&gt;1),IF(ISNA(VLOOKUP(P12,'PDP8'!$C$17:$C$52,1,0)),IF(ISNA(VLOOKUP(P12,'PDP8'!$C$56:$C$75,1,0)),15,14),13),IF(LEN(F12)=0,0,M12))</f>
        <v>1</v>
      </c>
      <c r="O12" s="119" t="str">
        <f t="shared" si="4"/>
        <v>*400</v>
      </c>
      <c r="P12" s="119" t="str">
        <f t="shared" si="5"/>
        <v/>
      </c>
      <c r="Q12" s="119" t="str">
        <f t="shared" si="6"/>
        <v/>
      </c>
      <c r="R12" s="119" t="str">
        <f t="shared" si="7"/>
        <v/>
      </c>
      <c r="S12" s="119">
        <f t="shared" si="8"/>
        <v>1</v>
      </c>
      <c r="T12" s="187" t="str">
        <f t="shared" si="9"/>
        <v/>
      </c>
      <c r="U12" s="119" t="str">
        <f t="shared" si="10"/>
        <v/>
      </c>
      <c r="V12" s="120" t="str">
        <f t="shared" si="11"/>
        <v/>
      </c>
      <c r="W12" s="124" t="str">
        <f t="shared" si="12"/>
        <v/>
      </c>
      <c r="X12" s="124" t="str">
        <f t="shared" si="13"/>
        <v/>
      </c>
      <c r="Y12" s="119" t="str">
        <f t="shared" si="0"/>
        <v/>
      </c>
      <c r="Z12" s="119">
        <f t="shared" si="1"/>
        <v>0</v>
      </c>
      <c r="AA12" s="119" t="str">
        <f>IF(N12=12,VLOOKUP(F12,'PDP8'!$C$6:$F$11,4,0),"")</f>
        <v/>
      </c>
      <c r="AB12" s="119" t="str">
        <f>IF(N12=13,IF(_xlfn.BITAND(OCT2DEC(C12),'PDP8'!$E$17)='PDP8'!$D$17,'PDP8'!$F$17,CONCATENATE(IF(ISNA(MATCH(_xlfn.BITAND(OCT2DEC(C12),'PDP8'!$E$18),'PDP8'!$D$18:$D$20,0)),"",VLOOKUP(_xlfn.BITAND(OCT2DEC(C12),'PDP8'!$E$18),'PDP8'!$D$18:$F$20,3,0)),IF(ISNA(MATCH(_xlfn.BITAND(OCT2DEC(C12),'PDP8'!$E$21),'PDP8'!$D$21:$D$52,0)),"",CONCATENATE(IF(ISNA(MATCH(_xlfn.BITAND(OCT2DEC(C12),'PDP8'!$E$18),'PDP8'!$D$18:$D$20,0)),"",", "),VLOOKUP(_xlfn.BITAND(OCT2DEC(C12),'PDP8'!$E$21),'PDP8'!$D$21:$F$52,3,0))))),"")</f>
        <v/>
      </c>
      <c r="AC12" s="119" t="str">
        <f>IF(N12=14,CONCATENATE(IF(ISNA(MATCH(_xlfn.BITAND(OCT2DEC(C12),'PDP8'!$E$56),'PDP8'!$D$56:$D$70,0)),"",VLOOKUP(_xlfn.BITAND(OCT2DEC(C12),'PDP8'!$E$56),'PDP8'!$D$56:$F$70,3,0)),IF(ISNA(MATCH(_xlfn.BITAND(OCT2DEC(C12),'PDP8'!$E$71),'PDP8'!$D$71:$D$73,0)),"",CONCATENATE(IF(ISNA(MATCH(_xlfn.BITAND(OCT2DEC(C12),'PDP8'!$E$56),'PDP8'!$D$56:$D$70,0)),"",", "),VLOOKUP(_xlfn.BITAND(OCT2DEC(C12),'PDP8'!$E$71),'PDP8'!$D$71:$F$73,3,0))),IF(_xlfn.BITAND(OCT2DEC(C12),'PDP8'!$E$75)='PDP8'!$D$75,CONCATENATE(IF(LEN(F12)&gt;4,", ",""),'PDP8'!$F$75,""),IF(_xlfn.BITAND(OCT2DEC(C12),'PDP8'!$E$74),"",'PDP8'!$F$74))),"")</f>
        <v/>
      </c>
      <c r="AD12" s="119" t="str">
        <f>IF(N12=15,VLOOKUP(Z12,'PDP8'!$D$111:$F$238,3,0),"")</f>
        <v/>
      </c>
      <c r="AE12" s="119" t="str">
        <f>IF(N12=20,CONCATENATE(VLOOKUP(F12,'PDP8'!$I$5:$M$389,3,0),": ",VLOOKUP(F12,'PDP8'!$I$5:$M$389,5,0)),"")</f>
        <v/>
      </c>
      <c r="AF12" s="119" t="str">
        <f t="shared" si="14"/>
        <v/>
      </c>
      <c r="AG12" s="126"/>
      <c r="AH12" s="126"/>
    </row>
    <row r="13" spans="1:34" x14ac:dyDescent="0.2">
      <c r="A13" s="126"/>
      <c r="B13" s="55" t="str">
        <f t="shared" si="2"/>
        <v>0400</v>
      </c>
      <c r="C13" s="56" t="str">
        <f>IF(N13&lt;10,"",IF(N13=10,O13,IF(N13=12,IF(LEN(X13)&gt;0,X13,DEC2OCT(VLOOKUP(F13,'PDP8'!$C$6:$D$12,2,0)+IF(LEN(G13)&gt;0,256,0)+W13+IF(LEN(V13)=0,0,_xlfn.BITAND(V13,127)),4)),IF(N13=13,DEC2OCT('PDP8'!$D$13+_xlfn.BITOR(VLOOKUP(O13,'PDP8'!$C$17:$D$52,2,0),_xlfn.BITOR(IF(S13&gt;1,VLOOKUP(P13,'PDP8'!$C$17:$D$52,2,0),0),_xlfn.BITOR(IF(S13&gt;2,VLOOKUP(Q13,'PDP8'!$C$17:$D$52,2,0),0),IF(S13&gt;3,VLOOKUP(R13,'PDP8'!$C$17:$D$52,2,0),0)))),4),IF(N13=14,DEC2OCT(_xlfn.BITOR('PDP8'!$D$13+256+VLOOKUP(O13,'PDP8'!$C$56:$D$75,2,0),_xlfn.BITOR(IF(S13&gt;1,VLOOKUP(P13,'PDP8'!$C$56:$D$75,2,0),0),_xlfn.BITOR(IF(S13&gt;2,VLOOKUP(Q13,'PDP8'!$C$56:$D$75,2,0),0),IF(S13&gt;3,VLOOKUP(R13,'PDP8'!$C$56:$D$75,2,0),0)))),4),IF(N13=15,DEC2OCT('PDP8'!$D$13+257+VLOOKUP(O13,'PDP8'!$C$80:$D$107,2,0)+IF(S13&gt;1,VLOOKUP(P13,'PDP8'!$C$80:$D$107,2,0),0)+IF(S13&gt;2,VLOOKUP(Q13,'PDP8'!$C$80:$D$107,2,0),0),4),IF(N13=20,VLOOKUP(F13,'PDP8'!$I$5:$J$389,2,0),"???")))))))</f>
        <v>6032</v>
      </c>
      <c r="D13" s="177"/>
      <c r="E13" s="118"/>
      <c r="F13" s="118" t="s">
        <v>109</v>
      </c>
      <c r="G13" s="76"/>
      <c r="H13" s="118"/>
      <c r="I13" s="179"/>
      <c r="J13" s="188" t="str">
        <f t="shared" si="3"/>
        <v>/KL8-E: Clear Keyboard Flag</v>
      </c>
      <c r="K13" s="211"/>
      <c r="L13" s="126"/>
      <c r="M13" s="119">
        <f>IF(LEN(F13)&lt;1,0,IF(OR(LEFT(F13)="/",F13="$"),0,IF(LEFT(F13)="*",1,IF(NOT(ISERR(VALUE(F13))),10,IF(LEFT(F13,4)="PAGE",2,IF(ISNA(VLOOKUP(F13,'PDP8'!$C$6:$C$11,1,0)),IF(ISNA(VLOOKUP(LEFT(F13,3),'PDP8'!$C$17:$C$52,1,0)),IF(ISNA(VLOOKUP(LEFT(F13,3),'PDP8'!$C$56:$C$75,1,0)),IF(ISNA(VLOOKUP(LEFT(F13,IF(OR(LEN(F13)=3,MID(F13,4,1)=" "),3,4)),'PDP8'!$C$80:$C$107,1,0)),IF(ISNA(VLOOKUP(F13,'PDP8'!$I$5:$I$389,1,0)),"???",20),15),14),13),12))))))</f>
        <v>20</v>
      </c>
      <c r="N13" s="119">
        <f>IF(AND(O13="CLA",S13&gt;1),IF(ISNA(VLOOKUP(P13,'PDP8'!$C$17:$C$52,1,0)),IF(ISNA(VLOOKUP(P13,'PDP8'!$C$56:$C$75,1,0)),15,14),13),IF(LEN(F13)=0,0,M13))</f>
        <v>20</v>
      </c>
      <c r="O13" s="119" t="str">
        <f t="shared" si="4"/>
        <v>KCC</v>
      </c>
      <c r="P13" s="119" t="str">
        <f t="shared" si="5"/>
        <v/>
      </c>
      <c r="Q13" s="119" t="str">
        <f t="shared" si="6"/>
        <v/>
      </c>
      <c r="R13" s="119" t="str">
        <f t="shared" si="7"/>
        <v/>
      </c>
      <c r="S13" s="119">
        <f t="shared" si="8"/>
        <v>1</v>
      </c>
      <c r="T13" s="187" t="str">
        <f t="shared" si="9"/>
        <v/>
      </c>
      <c r="U13" s="119" t="str">
        <f t="shared" si="10"/>
        <v/>
      </c>
      <c r="V13" s="120" t="str">
        <f t="shared" si="11"/>
        <v/>
      </c>
      <c r="W13" s="124" t="str">
        <f t="shared" si="12"/>
        <v/>
      </c>
      <c r="X13" s="124" t="str">
        <f t="shared" si="13"/>
        <v/>
      </c>
      <c r="Y13" s="119" t="str">
        <f t="shared" si="0"/>
        <v/>
      </c>
      <c r="Z13" s="119">
        <f t="shared" si="1"/>
        <v>3098</v>
      </c>
      <c r="AA13" s="119" t="str">
        <f>IF(N13=12,VLOOKUP(F13,'PDP8'!$C$6:$F$11,4,0),"")</f>
        <v/>
      </c>
      <c r="AB13" s="119" t="str">
        <f>IF(N13=13,IF(_xlfn.BITAND(OCT2DEC(C13),'PDP8'!$E$17)='PDP8'!$D$17,'PDP8'!$F$17,CONCATENATE(IF(ISNA(MATCH(_xlfn.BITAND(OCT2DEC(C13),'PDP8'!$E$18),'PDP8'!$D$18:$D$20,0)),"",VLOOKUP(_xlfn.BITAND(OCT2DEC(C13),'PDP8'!$E$18),'PDP8'!$D$18:$F$20,3,0)),IF(ISNA(MATCH(_xlfn.BITAND(OCT2DEC(C13),'PDP8'!$E$21),'PDP8'!$D$21:$D$52,0)),"",CONCATENATE(IF(ISNA(MATCH(_xlfn.BITAND(OCT2DEC(C13),'PDP8'!$E$18),'PDP8'!$D$18:$D$20,0)),"",", "),VLOOKUP(_xlfn.BITAND(OCT2DEC(C13),'PDP8'!$E$21),'PDP8'!$D$21:$F$52,3,0))))),"")</f>
        <v/>
      </c>
      <c r="AC13" s="119" t="str">
        <f>IF(N13=14,CONCATENATE(IF(ISNA(MATCH(_xlfn.BITAND(OCT2DEC(C13),'PDP8'!$E$56),'PDP8'!$D$56:$D$70,0)),"",VLOOKUP(_xlfn.BITAND(OCT2DEC(C13),'PDP8'!$E$56),'PDP8'!$D$56:$F$70,3,0)),IF(ISNA(MATCH(_xlfn.BITAND(OCT2DEC(C13),'PDP8'!$E$71),'PDP8'!$D$71:$D$73,0)),"",CONCATENATE(IF(ISNA(MATCH(_xlfn.BITAND(OCT2DEC(C13),'PDP8'!$E$56),'PDP8'!$D$56:$D$70,0)),"",", "),VLOOKUP(_xlfn.BITAND(OCT2DEC(C13),'PDP8'!$E$71),'PDP8'!$D$71:$F$73,3,0))),IF(_xlfn.BITAND(OCT2DEC(C13),'PDP8'!$E$75)='PDP8'!$D$75,CONCATENATE(IF(LEN(F13)&gt;4,", ",""),'PDP8'!$F$75,""),IF(_xlfn.BITAND(OCT2DEC(C13),'PDP8'!$E$74),"",'PDP8'!$F$74))),"")</f>
        <v/>
      </c>
      <c r="AD13" s="119" t="str">
        <f>IF(N13=15,VLOOKUP(Z13,'PDP8'!$D$111:$F$238,3,0),"")</f>
        <v/>
      </c>
      <c r="AE13" s="119" t="str">
        <f>IF(N13=20,CONCATENATE(VLOOKUP(F13,'PDP8'!$I$5:$M$389,3,0),": ",VLOOKUP(F13,'PDP8'!$I$5:$M$389,5,0)),"")</f>
        <v>KL8-E: Clear Keyboard Flag</v>
      </c>
      <c r="AF13" s="119" t="str">
        <f t="shared" si="14"/>
        <v>KL8-E: Clear Keyboard Flag</v>
      </c>
      <c r="AG13" s="126"/>
      <c r="AH13" s="126"/>
    </row>
    <row r="14" spans="1:34" x14ac:dyDescent="0.2">
      <c r="A14" s="126"/>
      <c r="B14" s="55" t="str">
        <f t="shared" si="2"/>
        <v>0401</v>
      </c>
      <c r="C14" s="56" t="str">
        <f>IF(N14&lt;10,"",IF(N14=10,O14,IF(N14=12,IF(LEN(X14)&gt;0,X14,DEC2OCT(VLOOKUP(F14,'PDP8'!$C$6:$D$12,2,0)+IF(LEN(G14)&gt;0,256,0)+W14+IF(LEN(V14)=0,0,_xlfn.BITAND(V14,127)),4)),IF(N14=13,DEC2OCT('PDP8'!$D$13+_xlfn.BITOR(VLOOKUP(O14,'PDP8'!$C$17:$D$52,2,0),_xlfn.BITOR(IF(S14&gt;1,VLOOKUP(P14,'PDP8'!$C$17:$D$52,2,0),0),_xlfn.BITOR(IF(S14&gt;2,VLOOKUP(Q14,'PDP8'!$C$17:$D$52,2,0),0),IF(S14&gt;3,VLOOKUP(R14,'PDP8'!$C$17:$D$52,2,0),0)))),4),IF(N14=14,DEC2OCT(_xlfn.BITOR('PDP8'!$D$13+256+VLOOKUP(O14,'PDP8'!$C$56:$D$75,2,0),_xlfn.BITOR(IF(S14&gt;1,VLOOKUP(P14,'PDP8'!$C$56:$D$75,2,0),0),_xlfn.BITOR(IF(S14&gt;2,VLOOKUP(Q14,'PDP8'!$C$56:$D$75,2,0),0),IF(S14&gt;3,VLOOKUP(R14,'PDP8'!$C$56:$D$75,2,0),0)))),4),IF(N14=15,DEC2OCT('PDP8'!$D$13+257+VLOOKUP(O14,'PDP8'!$C$80:$D$107,2,0)+IF(S14&gt;1,VLOOKUP(P14,'PDP8'!$C$80:$D$107,2,0),0)+IF(S14&gt;2,VLOOKUP(Q14,'PDP8'!$C$80:$D$107,2,0),0),4),IF(N14=20,VLOOKUP(F14,'PDP8'!$I$5:$J$389,2,0),"???")))))))</f>
        <v>6031</v>
      </c>
      <c r="D14" s="177"/>
      <c r="E14" s="118" t="s">
        <v>1537</v>
      </c>
      <c r="F14" s="118" t="s">
        <v>107</v>
      </c>
      <c r="G14" s="76"/>
      <c r="H14" s="118"/>
      <c r="I14" s="179"/>
      <c r="J14" s="188" t="str">
        <f t="shared" si="3"/>
        <v>/KL8-E: Skip on Keyboard Flag</v>
      </c>
      <c r="K14" s="211"/>
      <c r="L14" s="126"/>
      <c r="M14" s="119">
        <f>IF(LEN(F14)&lt;1,0,IF(OR(LEFT(F14)="/",F14="$"),0,IF(LEFT(F14)="*",1,IF(NOT(ISERR(VALUE(F14))),10,IF(LEFT(F14,4)="PAGE",2,IF(ISNA(VLOOKUP(F14,'PDP8'!$C$6:$C$11,1,0)),IF(ISNA(VLOOKUP(LEFT(F14,3),'PDP8'!$C$17:$C$52,1,0)),IF(ISNA(VLOOKUP(LEFT(F14,3),'PDP8'!$C$56:$C$75,1,0)),IF(ISNA(VLOOKUP(LEFT(F14,IF(OR(LEN(F14)=3,MID(F14,4,1)=" "),3,4)),'PDP8'!$C$80:$C$107,1,0)),IF(ISNA(VLOOKUP(F14,'PDP8'!$I$5:$I$389,1,0)),"???",20),15),14),13),12))))))</f>
        <v>20</v>
      </c>
      <c r="N14" s="119">
        <f>IF(AND(O14="CLA",S14&gt;1),IF(ISNA(VLOOKUP(P14,'PDP8'!$C$17:$C$52,1,0)),IF(ISNA(VLOOKUP(P14,'PDP8'!$C$56:$C$75,1,0)),15,14),13),IF(LEN(F14)=0,0,M14))</f>
        <v>20</v>
      </c>
      <c r="O14" s="119" t="str">
        <f t="shared" si="4"/>
        <v>KSF</v>
      </c>
      <c r="P14" s="119" t="str">
        <f t="shared" si="5"/>
        <v/>
      </c>
      <c r="Q14" s="119" t="str">
        <f t="shared" si="6"/>
        <v/>
      </c>
      <c r="R14" s="119" t="str">
        <f t="shared" si="7"/>
        <v/>
      </c>
      <c r="S14" s="119">
        <f t="shared" si="8"/>
        <v>1</v>
      </c>
      <c r="T14" s="187" t="str">
        <f t="shared" si="9"/>
        <v/>
      </c>
      <c r="U14" s="119" t="str">
        <f t="shared" si="10"/>
        <v/>
      </c>
      <c r="V14" s="120" t="str">
        <f t="shared" si="11"/>
        <v/>
      </c>
      <c r="W14" s="124" t="str">
        <f t="shared" si="12"/>
        <v/>
      </c>
      <c r="X14" s="124" t="str">
        <f t="shared" si="13"/>
        <v/>
      </c>
      <c r="Y14" s="119" t="str">
        <f t="shared" si="0"/>
        <v>TLOOP</v>
      </c>
      <c r="Z14" s="119">
        <f t="shared" si="1"/>
        <v>3097</v>
      </c>
      <c r="AA14" s="119" t="str">
        <f>IF(N14=12,VLOOKUP(F14,'PDP8'!$C$6:$F$11,4,0),"")</f>
        <v/>
      </c>
      <c r="AB14" s="119" t="str">
        <f>IF(N14=13,IF(_xlfn.BITAND(OCT2DEC(C14),'PDP8'!$E$17)='PDP8'!$D$17,'PDP8'!$F$17,CONCATENATE(IF(ISNA(MATCH(_xlfn.BITAND(OCT2DEC(C14),'PDP8'!$E$18),'PDP8'!$D$18:$D$20,0)),"",VLOOKUP(_xlfn.BITAND(OCT2DEC(C14),'PDP8'!$E$18),'PDP8'!$D$18:$F$20,3,0)),IF(ISNA(MATCH(_xlfn.BITAND(OCT2DEC(C14),'PDP8'!$E$21),'PDP8'!$D$21:$D$52,0)),"",CONCATENATE(IF(ISNA(MATCH(_xlfn.BITAND(OCT2DEC(C14),'PDP8'!$E$18),'PDP8'!$D$18:$D$20,0)),"",", "),VLOOKUP(_xlfn.BITAND(OCT2DEC(C14),'PDP8'!$E$21),'PDP8'!$D$21:$F$52,3,0))))),"")</f>
        <v/>
      </c>
      <c r="AC14" s="119" t="str">
        <f>IF(N14=14,CONCATENATE(IF(ISNA(MATCH(_xlfn.BITAND(OCT2DEC(C14),'PDP8'!$E$56),'PDP8'!$D$56:$D$70,0)),"",VLOOKUP(_xlfn.BITAND(OCT2DEC(C14),'PDP8'!$E$56),'PDP8'!$D$56:$F$70,3,0)),IF(ISNA(MATCH(_xlfn.BITAND(OCT2DEC(C14),'PDP8'!$E$71),'PDP8'!$D$71:$D$73,0)),"",CONCATENATE(IF(ISNA(MATCH(_xlfn.BITAND(OCT2DEC(C14),'PDP8'!$E$56),'PDP8'!$D$56:$D$70,0)),"",", "),VLOOKUP(_xlfn.BITAND(OCT2DEC(C14),'PDP8'!$E$71),'PDP8'!$D$71:$F$73,3,0))),IF(_xlfn.BITAND(OCT2DEC(C14),'PDP8'!$E$75)='PDP8'!$D$75,CONCATENATE(IF(LEN(F14)&gt;4,", ",""),'PDP8'!$F$75,""),IF(_xlfn.BITAND(OCT2DEC(C14),'PDP8'!$E$74),"",'PDP8'!$F$74))),"")</f>
        <v/>
      </c>
      <c r="AD14" s="119" t="str">
        <f>IF(N14=15,VLOOKUP(Z14,'PDP8'!$D$111:$F$238,3,0),"")</f>
        <v/>
      </c>
      <c r="AE14" s="119" t="str">
        <f>IF(N14=20,CONCATENATE(VLOOKUP(F14,'PDP8'!$I$5:$M$389,3,0),": ",VLOOKUP(F14,'PDP8'!$I$5:$M$389,5,0)),"")</f>
        <v>KL8-E: Skip on Keyboard Flag</v>
      </c>
      <c r="AF14" s="119" t="str">
        <f t="shared" si="14"/>
        <v>KL8-E: Skip on Keyboard Flag</v>
      </c>
      <c r="AG14" s="126"/>
      <c r="AH14" s="126"/>
    </row>
    <row r="15" spans="1:34" x14ac:dyDescent="0.2">
      <c r="A15" s="126"/>
      <c r="B15" s="55" t="str">
        <f t="shared" si="2"/>
        <v>0402</v>
      </c>
      <c r="C15" s="56" t="str">
        <f>IF(N15&lt;10,"",IF(N15=10,O15,IF(N15=12,IF(LEN(X15)&gt;0,X15,DEC2OCT(VLOOKUP(F15,'PDP8'!$C$6:$D$12,2,0)+IF(LEN(G15)&gt;0,256,0)+W15+IF(LEN(V15)=0,0,_xlfn.BITAND(V15,127)),4)),IF(N15=13,DEC2OCT('PDP8'!$D$13+_xlfn.BITOR(VLOOKUP(O15,'PDP8'!$C$17:$D$52,2,0),_xlfn.BITOR(IF(S15&gt;1,VLOOKUP(P15,'PDP8'!$C$17:$D$52,2,0),0),_xlfn.BITOR(IF(S15&gt;2,VLOOKUP(Q15,'PDP8'!$C$17:$D$52,2,0),0),IF(S15&gt;3,VLOOKUP(R15,'PDP8'!$C$17:$D$52,2,0),0)))),4),IF(N15=14,DEC2OCT(_xlfn.BITOR('PDP8'!$D$13+256+VLOOKUP(O15,'PDP8'!$C$56:$D$75,2,0),_xlfn.BITOR(IF(S15&gt;1,VLOOKUP(P15,'PDP8'!$C$56:$D$75,2,0),0),_xlfn.BITOR(IF(S15&gt;2,VLOOKUP(Q15,'PDP8'!$C$56:$D$75,2,0),0),IF(S15&gt;3,VLOOKUP(R15,'PDP8'!$C$56:$D$75,2,0),0)))),4),IF(N15=15,DEC2OCT('PDP8'!$D$13+257+VLOOKUP(O15,'PDP8'!$C$80:$D$107,2,0)+IF(S15&gt;1,VLOOKUP(P15,'PDP8'!$C$80:$D$107,2,0),0)+IF(S15&gt;2,VLOOKUP(Q15,'PDP8'!$C$80:$D$107,2,0),0),4),IF(N15=20,VLOOKUP(F15,'PDP8'!$I$5:$J$389,2,0),"???")))))))</f>
        <v>5201</v>
      </c>
      <c r="D15" s="177"/>
      <c r="E15" s="118"/>
      <c r="F15" s="118" t="s">
        <v>23</v>
      </c>
      <c r="G15" s="76"/>
      <c r="H15" s="118" t="s">
        <v>1538</v>
      </c>
      <c r="I15" s="179"/>
      <c r="J15" s="188" t="str">
        <f t="shared" si="3"/>
        <v>/Jump</v>
      </c>
      <c r="K15" s="211"/>
      <c r="L15" s="126"/>
      <c r="M15" s="119">
        <f>IF(LEN(F15)&lt;1,0,IF(OR(LEFT(F15)="/",F15="$"),0,IF(LEFT(F15)="*",1,IF(NOT(ISERR(VALUE(F15))),10,IF(LEFT(F15,4)="PAGE",2,IF(ISNA(VLOOKUP(F15,'PDP8'!$C$6:$C$11,1,0)),IF(ISNA(VLOOKUP(LEFT(F15,3),'PDP8'!$C$17:$C$52,1,0)),IF(ISNA(VLOOKUP(LEFT(F15,3),'PDP8'!$C$56:$C$75,1,0)),IF(ISNA(VLOOKUP(LEFT(F15,IF(OR(LEN(F15)=3,MID(F15,4,1)=" "),3,4)),'PDP8'!$C$80:$C$107,1,0)),IF(ISNA(VLOOKUP(F15,'PDP8'!$I$5:$I$389,1,0)),"???",20),15),14),13),12))))))</f>
        <v>12</v>
      </c>
      <c r="N15" s="119">
        <f>IF(AND(O15="CLA",S15&gt;1),IF(ISNA(VLOOKUP(P15,'PDP8'!$C$17:$C$52,1,0)),IF(ISNA(VLOOKUP(P15,'PDP8'!$C$56:$C$75,1,0)),15,14),13),IF(LEN(F15)=0,0,M15))</f>
        <v>12</v>
      </c>
      <c r="O15" s="119" t="str">
        <f t="shared" si="4"/>
        <v>JMP</v>
      </c>
      <c r="P15" s="119" t="str">
        <f t="shared" si="5"/>
        <v/>
      </c>
      <c r="Q15" s="119" t="str">
        <f t="shared" si="6"/>
        <v/>
      </c>
      <c r="R15" s="119" t="str">
        <f t="shared" si="7"/>
        <v/>
      </c>
      <c r="S15" s="119">
        <f t="shared" si="8"/>
        <v>1</v>
      </c>
      <c r="T15" s="187" t="str">
        <f t="shared" si="9"/>
        <v>TLOOP</v>
      </c>
      <c r="U15" s="119">
        <f t="shared" si="10"/>
        <v>257</v>
      </c>
      <c r="V15" s="120">
        <f t="shared" si="11"/>
        <v>257</v>
      </c>
      <c r="W15" s="124">
        <f t="shared" si="12"/>
        <v>128</v>
      </c>
      <c r="X15" s="124" t="str">
        <f t="shared" si="13"/>
        <v/>
      </c>
      <c r="Y15" s="119" t="str">
        <f t="shared" si="0"/>
        <v/>
      </c>
      <c r="Z15" s="119">
        <f t="shared" si="1"/>
        <v>2689</v>
      </c>
      <c r="AA15" s="119" t="str">
        <f>IF(N15=12,VLOOKUP(F15,'PDP8'!$C$6:$F$11,4,0),"")</f>
        <v>Jump</v>
      </c>
      <c r="AB15" s="119" t="str">
        <f>IF(N15=13,IF(_xlfn.BITAND(OCT2DEC(C15),'PDP8'!$E$17)='PDP8'!$D$17,'PDP8'!$F$17,CONCATENATE(IF(ISNA(MATCH(_xlfn.BITAND(OCT2DEC(C15),'PDP8'!$E$18),'PDP8'!$D$18:$D$20,0)),"",VLOOKUP(_xlfn.BITAND(OCT2DEC(C15),'PDP8'!$E$18),'PDP8'!$D$18:$F$20,3,0)),IF(ISNA(MATCH(_xlfn.BITAND(OCT2DEC(C15),'PDP8'!$E$21),'PDP8'!$D$21:$D$52,0)),"",CONCATENATE(IF(ISNA(MATCH(_xlfn.BITAND(OCT2DEC(C15),'PDP8'!$E$18),'PDP8'!$D$18:$D$20,0)),"",", "),VLOOKUP(_xlfn.BITAND(OCT2DEC(C15),'PDP8'!$E$21),'PDP8'!$D$21:$F$52,3,0))))),"")</f>
        <v/>
      </c>
      <c r="AC15" s="119" t="str">
        <f>IF(N15=14,CONCATENATE(IF(ISNA(MATCH(_xlfn.BITAND(OCT2DEC(C15),'PDP8'!$E$56),'PDP8'!$D$56:$D$70,0)),"",VLOOKUP(_xlfn.BITAND(OCT2DEC(C15),'PDP8'!$E$56),'PDP8'!$D$56:$F$70,3,0)),IF(ISNA(MATCH(_xlfn.BITAND(OCT2DEC(C15),'PDP8'!$E$71),'PDP8'!$D$71:$D$73,0)),"",CONCATENATE(IF(ISNA(MATCH(_xlfn.BITAND(OCT2DEC(C15),'PDP8'!$E$56),'PDP8'!$D$56:$D$70,0)),"",", "),VLOOKUP(_xlfn.BITAND(OCT2DEC(C15),'PDP8'!$E$71),'PDP8'!$D$71:$F$73,3,0))),IF(_xlfn.BITAND(OCT2DEC(C15),'PDP8'!$E$75)='PDP8'!$D$75,CONCATENATE(IF(LEN(F15)&gt;4,", ",""),'PDP8'!$F$75,""),IF(_xlfn.BITAND(OCT2DEC(C15),'PDP8'!$E$74),"",'PDP8'!$F$74))),"")</f>
        <v/>
      </c>
      <c r="AD15" s="119" t="str">
        <f>IF(N15=15,VLOOKUP(Z15,'PDP8'!$D$111:$F$238,3,0),"")</f>
        <v/>
      </c>
      <c r="AE15" s="119" t="str">
        <f>IF(N15=20,CONCATENATE(VLOOKUP(F15,'PDP8'!$I$5:$M$389,3,0),": ",VLOOKUP(F15,'PDP8'!$I$5:$M$389,5,0)),"")</f>
        <v/>
      </c>
      <c r="AF15" s="119" t="str">
        <f t="shared" si="14"/>
        <v>Jump</v>
      </c>
      <c r="AG15" s="126"/>
      <c r="AH15" s="126"/>
    </row>
    <row r="16" spans="1:34" x14ac:dyDescent="0.2">
      <c r="A16" s="126"/>
      <c r="B16" s="55" t="str">
        <f t="shared" si="2"/>
        <v>0403</v>
      </c>
      <c r="C16" s="56" t="str">
        <f>IF(N16&lt;10,"",IF(N16=10,O16,IF(N16=12,IF(LEN(X16)&gt;0,X16,DEC2OCT(VLOOKUP(F16,'PDP8'!$C$6:$D$12,2,0)+IF(LEN(G16)&gt;0,256,0)+W16+IF(LEN(V16)=0,0,_xlfn.BITAND(V16,127)),4)),IF(N16=13,DEC2OCT('PDP8'!$D$13+_xlfn.BITOR(VLOOKUP(O16,'PDP8'!$C$17:$D$52,2,0),_xlfn.BITOR(IF(S16&gt;1,VLOOKUP(P16,'PDP8'!$C$17:$D$52,2,0),0),_xlfn.BITOR(IF(S16&gt;2,VLOOKUP(Q16,'PDP8'!$C$17:$D$52,2,0),0),IF(S16&gt;3,VLOOKUP(R16,'PDP8'!$C$17:$D$52,2,0),0)))),4),IF(N16=14,DEC2OCT(_xlfn.BITOR('PDP8'!$D$13+256+VLOOKUP(O16,'PDP8'!$C$56:$D$75,2,0),_xlfn.BITOR(IF(S16&gt;1,VLOOKUP(P16,'PDP8'!$C$56:$D$75,2,0),0),_xlfn.BITOR(IF(S16&gt;2,VLOOKUP(Q16,'PDP8'!$C$56:$D$75,2,0),0),IF(S16&gt;3,VLOOKUP(R16,'PDP8'!$C$56:$D$75,2,0),0)))),4),IF(N16=15,DEC2OCT('PDP8'!$D$13+257+VLOOKUP(O16,'PDP8'!$C$80:$D$107,2,0)+IF(S16&gt;1,VLOOKUP(P16,'PDP8'!$C$80:$D$107,2,0),0)+IF(S16&gt;2,VLOOKUP(Q16,'PDP8'!$C$80:$D$107,2,0),0),4),IF(N16=20,VLOOKUP(F16,'PDP8'!$I$5:$J$389,2,0),"???")))))))</f>
        <v/>
      </c>
      <c r="D16" s="177"/>
      <c r="E16" s="118"/>
      <c r="F16" s="118"/>
      <c r="G16" s="76"/>
      <c r="H16" s="118"/>
      <c r="I16" s="179"/>
      <c r="J16" s="188" t="str">
        <f t="shared" si="3"/>
        <v/>
      </c>
      <c r="K16" s="118"/>
      <c r="L16" s="126"/>
      <c r="M16" s="119">
        <f>IF(LEN(F16)&lt;1,0,IF(OR(LEFT(F16)="/",F16="$"),0,IF(LEFT(F16)="*",1,IF(NOT(ISERR(VALUE(F16))),10,IF(LEFT(F16,4)="PAGE",2,IF(ISNA(VLOOKUP(F16,'PDP8'!$C$6:$C$11,1,0)),IF(ISNA(VLOOKUP(LEFT(F16,3),'PDP8'!$C$17:$C$52,1,0)),IF(ISNA(VLOOKUP(LEFT(F16,3),'PDP8'!$C$56:$C$75,1,0)),IF(ISNA(VLOOKUP(LEFT(F16,IF(OR(LEN(F16)=3,MID(F16,4,1)=" "),3,4)),'PDP8'!$C$80:$C$107,1,0)),IF(ISNA(VLOOKUP(F16,'PDP8'!$I$5:$I$389,1,0)),"???",20),15),14),13),12))))))</f>
        <v>0</v>
      </c>
      <c r="N16" s="119">
        <f>IF(AND(O16="CLA",S16&gt;1),IF(ISNA(VLOOKUP(P16,'PDP8'!$C$17:$C$52,1,0)),IF(ISNA(VLOOKUP(P16,'PDP8'!$C$56:$C$75,1,0)),15,14),13),IF(LEN(F16)=0,0,M16))</f>
        <v>0</v>
      </c>
      <c r="O16" s="119" t="str">
        <f t="shared" si="4"/>
        <v/>
      </c>
      <c r="P16" s="119" t="str">
        <f t="shared" si="5"/>
        <v/>
      </c>
      <c r="Q16" s="119" t="str">
        <f t="shared" si="6"/>
        <v/>
      </c>
      <c r="R16" s="119" t="str">
        <f t="shared" si="7"/>
        <v/>
      </c>
      <c r="S16" s="119">
        <f t="shared" si="8"/>
        <v>0</v>
      </c>
      <c r="T16" s="187" t="str">
        <f t="shared" si="9"/>
        <v/>
      </c>
      <c r="U16" s="119" t="str">
        <f t="shared" si="10"/>
        <v/>
      </c>
      <c r="V16" s="120" t="str">
        <f t="shared" si="11"/>
        <v/>
      </c>
      <c r="W16" s="124" t="str">
        <f t="shared" si="12"/>
        <v/>
      </c>
      <c r="X16" s="124" t="str">
        <f t="shared" si="13"/>
        <v/>
      </c>
      <c r="Y16" s="119" t="str">
        <f t="shared" si="0"/>
        <v/>
      </c>
      <c r="Z16" s="119">
        <f t="shared" si="1"/>
        <v>0</v>
      </c>
      <c r="AA16" s="119" t="str">
        <f>IF(N16=12,VLOOKUP(F16,'PDP8'!$C$6:$F$11,4,0),"")</f>
        <v/>
      </c>
      <c r="AB16" s="119" t="str">
        <f>IF(N16=13,IF(_xlfn.BITAND(OCT2DEC(C16),'PDP8'!$E$17)='PDP8'!$D$17,'PDP8'!$F$17,CONCATENATE(IF(ISNA(MATCH(_xlfn.BITAND(OCT2DEC(C16),'PDP8'!$E$18),'PDP8'!$D$18:$D$20,0)),"",VLOOKUP(_xlfn.BITAND(OCT2DEC(C16),'PDP8'!$E$18),'PDP8'!$D$18:$F$20,3,0)),IF(ISNA(MATCH(_xlfn.BITAND(OCT2DEC(C16),'PDP8'!$E$21),'PDP8'!$D$21:$D$52,0)),"",CONCATENATE(IF(ISNA(MATCH(_xlfn.BITAND(OCT2DEC(C16),'PDP8'!$E$18),'PDP8'!$D$18:$D$20,0)),"",", "),VLOOKUP(_xlfn.BITAND(OCT2DEC(C16),'PDP8'!$E$21),'PDP8'!$D$21:$F$52,3,0))))),"")</f>
        <v/>
      </c>
      <c r="AC16" s="119" t="str">
        <f>IF(N16=14,CONCATENATE(IF(ISNA(MATCH(_xlfn.BITAND(OCT2DEC(C16),'PDP8'!$E$56),'PDP8'!$D$56:$D$70,0)),"",VLOOKUP(_xlfn.BITAND(OCT2DEC(C16),'PDP8'!$E$56),'PDP8'!$D$56:$F$70,3,0)),IF(ISNA(MATCH(_xlfn.BITAND(OCT2DEC(C16),'PDP8'!$E$71),'PDP8'!$D$71:$D$73,0)),"",CONCATENATE(IF(ISNA(MATCH(_xlfn.BITAND(OCT2DEC(C16),'PDP8'!$E$56),'PDP8'!$D$56:$D$70,0)),"",", "),VLOOKUP(_xlfn.BITAND(OCT2DEC(C16),'PDP8'!$E$71),'PDP8'!$D$71:$F$73,3,0))),IF(_xlfn.BITAND(OCT2DEC(C16),'PDP8'!$E$75)='PDP8'!$D$75,CONCATENATE(IF(LEN(F16)&gt;4,", ",""),'PDP8'!$F$75,""),IF(_xlfn.BITAND(OCT2DEC(C16),'PDP8'!$E$74),"",'PDP8'!$F$74))),"")</f>
        <v/>
      </c>
      <c r="AD16" s="119" t="str">
        <f>IF(N16=15,VLOOKUP(Z16,'PDP8'!$D$111:$F$238,3,0),"")</f>
        <v/>
      </c>
      <c r="AE16" s="119" t="str">
        <f>IF(N16=20,CONCATENATE(VLOOKUP(F16,'PDP8'!$I$5:$M$389,3,0),": ",VLOOKUP(F16,'PDP8'!$I$5:$M$389,5,0)),"")</f>
        <v/>
      </c>
      <c r="AF16" s="119" t="str">
        <f t="shared" si="14"/>
        <v/>
      </c>
      <c r="AG16" s="126"/>
      <c r="AH16" s="126"/>
    </row>
    <row r="17" spans="1:34" x14ac:dyDescent="0.2">
      <c r="A17" s="126"/>
      <c r="B17" s="55" t="str">
        <f t="shared" si="2"/>
        <v>0403</v>
      </c>
      <c r="C17" s="56" t="str">
        <f>IF(N17&lt;10,"",IF(N17=10,O17,IF(N17=12,IF(LEN(X17)&gt;0,X17,DEC2OCT(VLOOKUP(F17,'PDP8'!$C$6:$D$12,2,0)+IF(LEN(G17)&gt;0,256,0)+W17+IF(LEN(V17)=0,0,_xlfn.BITAND(V17,127)),4)),IF(N17=13,DEC2OCT('PDP8'!$D$13+_xlfn.BITOR(VLOOKUP(O17,'PDP8'!$C$17:$D$52,2,0),_xlfn.BITOR(IF(S17&gt;1,VLOOKUP(P17,'PDP8'!$C$17:$D$52,2,0),0),_xlfn.BITOR(IF(S17&gt;2,VLOOKUP(Q17,'PDP8'!$C$17:$D$52,2,0),0),IF(S17&gt;3,VLOOKUP(R17,'PDP8'!$C$17:$D$52,2,0),0)))),4),IF(N17=14,DEC2OCT(_xlfn.BITOR('PDP8'!$D$13+256+VLOOKUP(O17,'PDP8'!$C$56:$D$75,2,0),_xlfn.BITOR(IF(S17&gt;1,VLOOKUP(P17,'PDP8'!$C$56:$D$75,2,0),0),_xlfn.BITOR(IF(S17&gt;2,VLOOKUP(Q17,'PDP8'!$C$56:$D$75,2,0),0),IF(S17&gt;3,VLOOKUP(R17,'PDP8'!$C$56:$D$75,2,0),0)))),4),IF(N17=15,DEC2OCT('PDP8'!$D$13+257+VLOOKUP(O17,'PDP8'!$C$80:$D$107,2,0)+IF(S17&gt;1,VLOOKUP(P17,'PDP8'!$C$80:$D$107,2,0),0)+IF(S17&gt;2,VLOOKUP(Q17,'PDP8'!$C$80:$D$107,2,0),0),4),IF(N17=20,VLOOKUP(F17,'PDP8'!$I$5:$J$389,2,0),"???")))))))</f>
        <v>6036</v>
      </c>
      <c r="D17" s="177"/>
      <c r="E17" s="118"/>
      <c r="F17" s="118" t="s">
        <v>114</v>
      </c>
      <c r="G17" s="76"/>
      <c r="H17" s="118"/>
      <c r="I17" s="179"/>
      <c r="J17" s="188" t="str">
        <f t="shared" si="3"/>
        <v>/KL8-E: Read Keyboard Buffer Dynamic</v>
      </c>
      <c r="K17" s="353"/>
      <c r="L17" s="126"/>
      <c r="M17" s="119">
        <f>IF(LEN(F17)&lt;1,0,IF(OR(LEFT(F17)="/",F17="$"),0,IF(LEFT(F17)="*",1,IF(NOT(ISERR(VALUE(F17))),10,IF(LEFT(F17,4)="PAGE",2,IF(ISNA(VLOOKUP(F17,'PDP8'!$C$6:$C$11,1,0)),IF(ISNA(VLOOKUP(LEFT(F17,3),'PDP8'!$C$17:$C$52,1,0)),IF(ISNA(VLOOKUP(LEFT(F17,3),'PDP8'!$C$56:$C$75,1,0)),IF(ISNA(VLOOKUP(LEFT(F17,IF(OR(LEN(F17)=3,MID(F17,4,1)=" "),3,4)),'PDP8'!$C$80:$C$107,1,0)),IF(ISNA(VLOOKUP(F17,'PDP8'!$I$5:$I$389,1,0)),"???",20),15),14),13),12))))))</f>
        <v>20</v>
      </c>
      <c r="N17" s="119">
        <f>IF(AND(O17="CLA",S17&gt;1),IF(ISNA(VLOOKUP(P17,'PDP8'!$C$17:$C$52,1,0)),IF(ISNA(VLOOKUP(P17,'PDP8'!$C$56:$C$75,1,0)),15,14),13),IF(LEN(F17)=0,0,M17))</f>
        <v>20</v>
      </c>
      <c r="O17" s="119" t="str">
        <f t="shared" si="4"/>
        <v>KRB</v>
      </c>
      <c r="P17" s="119" t="str">
        <f t="shared" si="5"/>
        <v/>
      </c>
      <c r="Q17" s="119" t="str">
        <f t="shared" si="6"/>
        <v/>
      </c>
      <c r="R17" s="119" t="str">
        <f t="shared" si="7"/>
        <v/>
      </c>
      <c r="S17" s="119">
        <f t="shared" si="8"/>
        <v>1</v>
      </c>
      <c r="T17" s="187" t="str">
        <f t="shared" si="9"/>
        <v/>
      </c>
      <c r="U17" s="119" t="str">
        <f t="shared" si="10"/>
        <v/>
      </c>
      <c r="V17" s="120" t="str">
        <f t="shared" si="11"/>
        <v/>
      </c>
      <c r="W17" s="124" t="str">
        <f t="shared" si="12"/>
        <v/>
      </c>
      <c r="X17" s="124" t="str">
        <f t="shared" si="13"/>
        <v/>
      </c>
      <c r="Y17" s="119" t="str">
        <f t="shared" si="0"/>
        <v/>
      </c>
      <c r="Z17" s="119">
        <f t="shared" si="1"/>
        <v>3102</v>
      </c>
      <c r="AA17" s="119" t="str">
        <f>IF(N17=12,VLOOKUP(F17,'PDP8'!$C$6:$F$11,4,0),"")</f>
        <v/>
      </c>
      <c r="AB17" s="119" t="str">
        <f>IF(N17=13,IF(_xlfn.BITAND(OCT2DEC(C17),'PDP8'!$E$17)='PDP8'!$D$17,'PDP8'!$F$17,CONCATENATE(IF(ISNA(MATCH(_xlfn.BITAND(OCT2DEC(C17),'PDP8'!$E$18),'PDP8'!$D$18:$D$20,0)),"",VLOOKUP(_xlfn.BITAND(OCT2DEC(C17),'PDP8'!$E$18),'PDP8'!$D$18:$F$20,3,0)),IF(ISNA(MATCH(_xlfn.BITAND(OCT2DEC(C17),'PDP8'!$E$21),'PDP8'!$D$21:$D$52,0)),"",CONCATENATE(IF(ISNA(MATCH(_xlfn.BITAND(OCT2DEC(C17),'PDP8'!$E$18),'PDP8'!$D$18:$D$20,0)),"",", "),VLOOKUP(_xlfn.BITAND(OCT2DEC(C17),'PDP8'!$E$21),'PDP8'!$D$21:$F$52,3,0))))),"")</f>
        <v/>
      </c>
      <c r="AC17" s="119" t="str">
        <f>IF(N17=14,CONCATENATE(IF(ISNA(MATCH(_xlfn.BITAND(OCT2DEC(C17),'PDP8'!$E$56),'PDP8'!$D$56:$D$70,0)),"",VLOOKUP(_xlfn.BITAND(OCT2DEC(C17),'PDP8'!$E$56),'PDP8'!$D$56:$F$70,3,0)),IF(ISNA(MATCH(_xlfn.BITAND(OCT2DEC(C17),'PDP8'!$E$71),'PDP8'!$D$71:$D$73,0)),"",CONCATENATE(IF(ISNA(MATCH(_xlfn.BITAND(OCT2DEC(C17),'PDP8'!$E$56),'PDP8'!$D$56:$D$70,0)),"",", "),VLOOKUP(_xlfn.BITAND(OCT2DEC(C17),'PDP8'!$E$71),'PDP8'!$D$71:$F$73,3,0))),IF(_xlfn.BITAND(OCT2DEC(C17),'PDP8'!$E$75)='PDP8'!$D$75,CONCATENATE(IF(LEN(F17)&gt;4,", ",""),'PDP8'!$F$75,""),IF(_xlfn.BITAND(OCT2DEC(C17),'PDP8'!$E$74),"",'PDP8'!$F$74))),"")</f>
        <v/>
      </c>
      <c r="AD17" s="119" t="str">
        <f>IF(N17=15,VLOOKUP(Z17,'PDP8'!$D$111:$F$238,3,0),"")</f>
        <v/>
      </c>
      <c r="AE17" s="119" t="str">
        <f>IF(N17=20,CONCATENATE(VLOOKUP(F17,'PDP8'!$I$5:$M$389,3,0),": ",VLOOKUP(F17,'PDP8'!$I$5:$M$389,5,0)),"")</f>
        <v>KL8-E: Read Keyboard Buffer Dynamic</v>
      </c>
      <c r="AF17" s="119" t="str">
        <f t="shared" si="14"/>
        <v>KL8-E: Read Keyboard Buffer Dynamic</v>
      </c>
      <c r="AG17" s="126"/>
      <c r="AH17" s="126"/>
    </row>
    <row r="18" spans="1:34" x14ac:dyDescent="0.2">
      <c r="A18" s="126"/>
      <c r="B18" s="55" t="str">
        <f t="shared" si="2"/>
        <v>0404</v>
      </c>
      <c r="C18" s="56" t="str">
        <f>IF(N18&lt;10,"",IF(N18=10,O18,IF(N18=12,IF(LEN(X18)&gt;0,X18,DEC2OCT(VLOOKUP(F18,'PDP8'!$C$6:$D$12,2,0)+IF(LEN(G18)&gt;0,256,0)+W18+IF(LEN(V18)=0,0,_xlfn.BITAND(V18,127)),4)),IF(N18=13,DEC2OCT('PDP8'!$D$13+_xlfn.BITOR(VLOOKUP(O18,'PDP8'!$C$17:$D$52,2,0),_xlfn.BITOR(IF(S18&gt;1,VLOOKUP(P18,'PDP8'!$C$17:$D$52,2,0),0),_xlfn.BITOR(IF(S18&gt;2,VLOOKUP(Q18,'PDP8'!$C$17:$D$52,2,0),0),IF(S18&gt;3,VLOOKUP(R18,'PDP8'!$C$17:$D$52,2,0),0)))),4),IF(N18=14,DEC2OCT(_xlfn.BITOR('PDP8'!$D$13+256+VLOOKUP(O18,'PDP8'!$C$56:$D$75,2,0),_xlfn.BITOR(IF(S18&gt;1,VLOOKUP(P18,'PDP8'!$C$56:$D$75,2,0),0),_xlfn.BITOR(IF(S18&gt;2,VLOOKUP(Q18,'PDP8'!$C$56:$D$75,2,0),0),IF(S18&gt;3,VLOOKUP(R18,'PDP8'!$C$56:$D$75,2,0),0)))),4),IF(N18=15,DEC2OCT('PDP8'!$D$13+257+VLOOKUP(O18,'PDP8'!$C$80:$D$107,2,0)+IF(S18&gt;1,VLOOKUP(P18,'PDP8'!$C$80:$D$107,2,0),0)+IF(S18&gt;2,VLOOKUP(Q18,'PDP8'!$C$80:$D$107,2,0),0),4),IF(N18=20,VLOOKUP(F18,'PDP8'!$I$5:$J$389,2,0),"???")))))))</f>
        <v/>
      </c>
      <c r="D18" s="177"/>
      <c r="E18" s="118"/>
      <c r="F18" s="118"/>
      <c r="G18" s="76"/>
      <c r="H18" s="118"/>
      <c r="I18" s="179"/>
      <c r="J18" s="188" t="str">
        <f t="shared" si="3"/>
        <v/>
      </c>
      <c r="K18" s="118"/>
      <c r="L18" s="126"/>
      <c r="M18" s="119">
        <f>IF(LEN(F18)&lt;1,0,IF(OR(LEFT(F18)="/",F18="$"),0,IF(LEFT(F18)="*",1,IF(NOT(ISERR(VALUE(F18))),10,IF(LEFT(F18,4)="PAGE",2,IF(ISNA(VLOOKUP(F18,'PDP8'!$C$6:$C$11,1,0)),IF(ISNA(VLOOKUP(LEFT(F18,3),'PDP8'!$C$17:$C$52,1,0)),IF(ISNA(VLOOKUP(LEFT(F18,3),'PDP8'!$C$56:$C$75,1,0)),IF(ISNA(VLOOKUP(LEFT(F18,IF(OR(LEN(F18)=3,MID(F18,4,1)=" "),3,4)),'PDP8'!$C$80:$C$107,1,0)),IF(ISNA(VLOOKUP(F18,'PDP8'!$I$5:$I$389,1,0)),"???",20),15),14),13),12))))))</f>
        <v>0</v>
      </c>
      <c r="N18" s="119">
        <f>IF(AND(O18="CLA",S18&gt;1),IF(ISNA(VLOOKUP(P18,'PDP8'!$C$17:$C$52,1,0)),IF(ISNA(VLOOKUP(P18,'PDP8'!$C$56:$C$75,1,0)),15,14),13),IF(LEN(F18)=0,0,M18))</f>
        <v>0</v>
      </c>
      <c r="O18" s="119" t="str">
        <f t="shared" si="4"/>
        <v/>
      </c>
      <c r="P18" s="119" t="str">
        <f t="shared" si="5"/>
        <v/>
      </c>
      <c r="Q18" s="119" t="str">
        <f t="shared" si="6"/>
        <v/>
      </c>
      <c r="R18" s="119" t="str">
        <f t="shared" si="7"/>
        <v/>
      </c>
      <c r="S18" s="119">
        <f t="shared" si="8"/>
        <v>0</v>
      </c>
      <c r="T18" s="187" t="str">
        <f t="shared" si="9"/>
        <v/>
      </c>
      <c r="U18" s="119" t="str">
        <f t="shared" si="10"/>
        <v/>
      </c>
      <c r="V18" s="120" t="str">
        <f t="shared" si="11"/>
        <v/>
      </c>
      <c r="W18" s="124" t="str">
        <f t="shared" si="12"/>
        <v/>
      </c>
      <c r="X18" s="124" t="str">
        <f t="shared" si="13"/>
        <v/>
      </c>
      <c r="Y18" s="119" t="str">
        <f t="shared" si="0"/>
        <v/>
      </c>
      <c r="Z18" s="119">
        <f t="shared" si="1"/>
        <v>0</v>
      </c>
      <c r="AA18" s="119" t="str">
        <f>IF(N18=12,VLOOKUP(F18,'PDP8'!$C$6:$F$11,4,0),"")</f>
        <v/>
      </c>
      <c r="AB18" s="119" t="str">
        <f>IF(N18=13,IF(_xlfn.BITAND(OCT2DEC(C18),'PDP8'!$E$17)='PDP8'!$D$17,'PDP8'!$F$17,CONCATENATE(IF(ISNA(MATCH(_xlfn.BITAND(OCT2DEC(C18),'PDP8'!$E$18),'PDP8'!$D$18:$D$20,0)),"",VLOOKUP(_xlfn.BITAND(OCT2DEC(C18),'PDP8'!$E$18),'PDP8'!$D$18:$F$20,3,0)),IF(ISNA(MATCH(_xlfn.BITAND(OCT2DEC(C18),'PDP8'!$E$21),'PDP8'!$D$21:$D$52,0)),"",CONCATENATE(IF(ISNA(MATCH(_xlfn.BITAND(OCT2DEC(C18),'PDP8'!$E$18),'PDP8'!$D$18:$D$20,0)),"",", "),VLOOKUP(_xlfn.BITAND(OCT2DEC(C18),'PDP8'!$E$21),'PDP8'!$D$21:$F$52,3,0))))),"")</f>
        <v/>
      </c>
      <c r="AC18" s="119" t="str">
        <f>IF(N18=14,CONCATENATE(IF(ISNA(MATCH(_xlfn.BITAND(OCT2DEC(C18),'PDP8'!$E$56),'PDP8'!$D$56:$D$70,0)),"",VLOOKUP(_xlfn.BITAND(OCT2DEC(C18),'PDP8'!$E$56),'PDP8'!$D$56:$F$70,3,0)),IF(ISNA(MATCH(_xlfn.BITAND(OCT2DEC(C18),'PDP8'!$E$71),'PDP8'!$D$71:$D$73,0)),"",CONCATENATE(IF(ISNA(MATCH(_xlfn.BITAND(OCT2DEC(C18),'PDP8'!$E$56),'PDP8'!$D$56:$D$70,0)),"",", "),VLOOKUP(_xlfn.BITAND(OCT2DEC(C18),'PDP8'!$E$71),'PDP8'!$D$71:$F$73,3,0))),IF(_xlfn.BITAND(OCT2DEC(C18),'PDP8'!$E$75)='PDP8'!$D$75,CONCATENATE(IF(LEN(F18)&gt;4,", ",""),'PDP8'!$F$75,""),IF(_xlfn.BITAND(OCT2DEC(C18),'PDP8'!$E$74),"",'PDP8'!$F$74))),"")</f>
        <v/>
      </c>
      <c r="AD18" s="119" t="str">
        <f>IF(N18=15,VLOOKUP(Z18,'PDP8'!$D$111:$F$238,3,0),"")</f>
        <v/>
      </c>
      <c r="AE18" s="119" t="str">
        <f>IF(N18=20,CONCATENATE(VLOOKUP(F18,'PDP8'!$I$5:$M$389,3,0),": ",VLOOKUP(F18,'PDP8'!$I$5:$M$389,5,0)),"")</f>
        <v/>
      </c>
      <c r="AF18" s="119" t="str">
        <f t="shared" si="14"/>
        <v/>
      </c>
      <c r="AG18" s="126"/>
      <c r="AH18" s="126"/>
    </row>
    <row r="19" spans="1:34" x14ac:dyDescent="0.2">
      <c r="A19" s="126"/>
      <c r="B19" s="55" t="str">
        <f t="shared" si="2"/>
        <v>0404</v>
      </c>
      <c r="C19" s="56" t="str">
        <f>IF(N19&lt;10,"",IF(N19=10,O19,IF(N19=12,IF(LEN(X19)&gt;0,X19,DEC2OCT(VLOOKUP(F19,'PDP8'!$C$6:$D$12,2,0)+IF(LEN(G19)&gt;0,256,0)+W19+IF(LEN(V19)=0,0,_xlfn.BITAND(V19,127)),4)),IF(N19=13,DEC2OCT('PDP8'!$D$13+_xlfn.BITOR(VLOOKUP(O19,'PDP8'!$C$17:$D$52,2,0),_xlfn.BITOR(IF(S19&gt;1,VLOOKUP(P19,'PDP8'!$C$17:$D$52,2,0),0),_xlfn.BITOR(IF(S19&gt;2,VLOOKUP(Q19,'PDP8'!$C$17:$D$52,2,0),0),IF(S19&gt;3,VLOOKUP(R19,'PDP8'!$C$17:$D$52,2,0),0)))),4),IF(N19=14,DEC2OCT(_xlfn.BITOR('PDP8'!$D$13+256+VLOOKUP(O19,'PDP8'!$C$56:$D$75,2,0),_xlfn.BITOR(IF(S19&gt;1,VLOOKUP(P19,'PDP8'!$C$56:$D$75,2,0),0),_xlfn.BITOR(IF(S19&gt;2,VLOOKUP(Q19,'PDP8'!$C$56:$D$75,2,0),0),IF(S19&gt;3,VLOOKUP(R19,'PDP8'!$C$56:$D$75,2,0),0)))),4),IF(N19=15,DEC2OCT('PDP8'!$D$13+257+VLOOKUP(O19,'PDP8'!$C$80:$D$107,2,0)+IF(S19&gt;1,VLOOKUP(P19,'PDP8'!$C$80:$D$107,2,0),0)+IF(S19&gt;2,VLOOKUP(Q19,'PDP8'!$C$80:$D$107,2,0),0),4),IF(N19=20,VLOOKUP(F19,'PDP8'!$I$5:$J$389,2,0),"???")))))))</f>
        <v>7421</v>
      </c>
      <c r="D19" s="177"/>
      <c r="E19" s="118"/>
      <c r="F19" s="118" t="s">
        <v>725</v>
      </c>
      <c r="G19" s="76"/>
      <c r="H19" s="118"/>
      <c r="I19" s="179"/>
      <c r="J19" s="188" t="str">
        <f t="shared" si="3"/>
        <v>/Load MQ from AC then clear AC</v>
      </c>
      <c r="K19" s="211" t="s">
        <v>1539</v>
      </c>
      <c r="L19" s="126"/>
      <c r="M19" s="119">
        <f>IF(LEN(F19)&lt;1,0,IF(OR(LEFT(F19)="/",F19="$"),0,IF(LEFT(F19)="*",1,IF(NOT(ISERR(VALUE(F19))),10,IF(LEFT(F19,4)="PAGE",2,IF(ISNA(VLOOKUP(F19,'PDP8'!$C$6:$C$11,1,0)),IF(ISNA(VLOOKUP(LEFT(F19,3),'PDP8'!$C$17:$C$52,1,0)),IF(ISNA(VLOOKUP(LEFT(F19,3),'PDP8'!$C$56:$C$75,1,0)),IF(ISNA(VLOOKUP(LEFT(F19,IF(OR(LEN(F19)=3,MID(F19,4,1)=" "),3,4)),'PDP8'!$C$80:$C$107,1,0)),IF(ISNA(VLOOKUP(F19,'PDP8'!$I$5:$I$389,1,0)),"???",20),15),14),13),12))))))</f>
        <v>15</v>
      </c>
      <c r="N19" s="119">
        <f>IF(AND(O19="CLA",S19&gt;1),IF(ISNA(VLOOKUP(P19,'PDP8'!$C$17:$C$52,1,0)),IF(ISNA(VLOOKUP(P19,'PDP8'!$C$56:$C$75,1,0)),15,14),13),IF(LEN(F19)=0,0,M19))</f>
        <v>15</v>
      </c>
      <c r="O19" s="119" t="str">
        <f t="shared" si="4"/>
        <v>MQL</v>
      </c>
      <c r="P19" s="119" t="str">
        <f t="shared" si="5"/>
        <v/>
      </c>
      <c r="Q19" s="119" t="str">
        <f t="shared" si="6"/>
        <v/>
      </c>
      <c r="R19" s="119" t="str">
        <f t="shared" si="7"/>
        <v/>
      </c>
      <c r="S19" s="119">
        <f t="shared" si="8"/>
        <v>1</v>
      </c>
      <c r="T19" s="187" t="str">
        <f t="shared" si="9"/>
        <v/>
      </c>
      <c r="U19" s="119" t="str">
        <f t="shared" si="10"/>
        <v/>
      </c>
      <c r="V19" s="120" t="str">
        <f t="shared" si="11"/>
        <v/>
      </c>
      <c r="W19" s="124" t="str">
        <f t="shared" si="12"/>
        <v/>
      </c>
      <c r="X19" s="124" t="str">
        <f t="shared" si="13"/>
        <v/>
      </c>
      <c r="Y19" s="119" t="str">
        <f t="shared" si="0"/>
        <v/>
      </c>
      <c r="Z19" s="119">
        <f t="shared" si="1"/>
        <v>3857</v>
      </c>
      <c r="AA19" s="119" t="str">
        <f>IF(N19=12,VLOOKUP(F19,'PDP8'!$C$6:$F$11,4,0),"")</f>
        <v/>
      </c>
      <c r="AB19" s="119" t="str">
        <f>IF(N19=13,IF(_xlfn.BITAND(OCT2DEC(C19),'PDP8'!$E$17)='PDP8'!$D$17,'PDP8'!$F$17,CONCATENATE(IF(ISNA(MATCH(_xlfn.BITAND(OCT2DEC(C19),'PDP8'!$E$18),'PDP8'!$D$18:$D$20,0)),"",VLOOKUP(_xlfn.BITAND(OCT2DEC(C19),'PDP8'!$E$18),'PDP8'!$D$18:$F$20,3,0)),IF(ISNA(MATCH(_xlfn.BITAND(OCT2DEC(C19),'PDP8'!$E$21),'PDP8'!$D$21:$D$52,0)),"",CONCATENATE(IF(ISNA(MATCH(_xlfn.BITAND(OCT2DEC(C19),'PDP8'!$E$18),'PDP8'!$D$18:$D$20,0)),"",", "),VLOOKUP(_xlfn.BITAND(OCT2DEC(C19),'PDP8'!$E$21),'PDP8'!$D$21:$F$52,3,0))))),"")</f>
        <v/>
      </c>
      <c r="AC19" s="119" t="str">
        <f>IF(N19=14,CONCATENATE(IF(ISNA(MATCH(_xlfn.BITAND(OCT2DEC(C19),'PDP8'!$E$56),'PDP8'!$D$56:$D$70,0)),"",VLOOKUP(_xlfn.BITAND(OCT2DEC(C19),'PDP8'!$E$56),'PDP8'!$D$56:$F$70,3,0)),IF(ISNA(MATCH(_xlfn.BITAND(OCT2DEC(C19),'PDP8'!$E$71),'PDP8'!$D$71:$D$73,0)),"",CONCATENATE(IF(ISNA(MATCH(_xlfn.BITAND(OCT2DEC(C19),'PDP8'!$E$56),'PDP8'!$D$56:$D$70,0)),"",", "),VLOOKUP(_xlfn.BITAND(OCT2DEC(C19),'PDP8'!$E$71),'PDP8'!$D$71:$F$73,3,0))),IF(_xlfn.BITAND(OCT2DEC(C19),'PDP8'!$E$75)='PDP8'!$D$75,CONCATENATE(IF(LEN(F19)&gt;4,", ",""),'PDP8'!$F$75,""),IF(_xlfn.BITAND(OCT2DEC(C19),'PDP8'!$E$74),"",'PDP8'!$F$74))),"")</f>
        <v/>
      </c>
      <c r="AD19" s="119" t="str">
        <f>IF(N19=15,VLOOKUP(Z19,'PDP8'!$D$111:$F$238,3,0),"")</f>
        <v>Load MQ from AC then clear AC</v>
      </c>
      <c r="AE19" s="119" t="str">
        <f>IF(N19=20,CONCATENATE(VLOOKUP(F19,'PDP8'!$I$5:$M$389,3,0),": ",VLOOKUP(F19,'PDP8'!$I$5:$M$389,5,0)),"")</f>
        <v/>
      </c>
      <c r="AF19" s="119" t="str">
        <f t="shared" si="14"/>
        <v>Load MQ from AC then clear AC</v>
      </c>
      <c r="AG19" s="126"/>
      <c r="AH19" s="126"/>
    </row>
    <row r="20" spans="1:34" x14ac:dyDescent="0.2">
      <c r="A20" s="126"/>
      <c r="B20" s="55" t="str">
        <f t="shared" si="2"/>
        <v>0405</v>
      </c>
      <c r="C20" s="56" t="str">
        <f>IF(N20&lt;10,"",IF(N20=10,O20,IF(N20=12,IF(LEN(X20)&gt;0,X20,DEC2OCT(VLOOKUP(F20,'PDP8'!$C$6:$D$12,2,0)+IF(LEN(G20)&gt;0,256,0)+W20+IF(LEN(V20)=0,0,_xlfn.BITAND(V20,127)),4)),IF(N20=13,DEC2OCT('PDP8'!$D$13+_xlfn.BITOR(VLOOKUP(O20,'PDP8'!$C$17:$D$52,2,0),_xlfn.BITOR(IF(S20&gt;1,VLOOKUP(P20,'PDP8'!$C$17:$D$52,2,0),0),_xlfn.BITOR(IF(S20&gt;2,VLOOKUP(Q20,'PDP8'!$C$17:$D$52,2,0),0),IF(S20&gt;3,VLOOKUP(R20,'PDP8'!$C$17:$D$52,2,0),0)))),4),IF(N20=14,DEC2OCT(_xlfn.BITOR('PDP8'!$D$13+256+VLOOKUP(O20,'PDP8'!$C$56:$D$75,2,0),_xlfn.BITOR(IF(S20&gt;1,VLOOKUP(P20,'PDP8'!$C$56:$D$75,2,0),0),_xlfn.BITOR(IF(S20&gt;2,VLOOKUP(Q20,'PDP8'!$C$56:$D$75,2,0),0),IF(S20&gt;3,VLOOKUP(R20,'PDP8'!$C$56:$D$75,2,0),0)))),4),IF(N20=15,DEC2OCT('PDP8'!$D$13+257+VLOOKUP(O20,'PDP8'!$C$80:$D$107,2,0)+IF(S20&gt;1,VLOOKUP(P20,'PDP8'!$C$80:$D$107,2,0),0)+IF(S20&gt;2,VLOOKUP(Q20,'PDP8'!$C$80:$D$107,2,0),0),4),IF(N20=20,VLOOKUP(F20,'PDP8'!$I$5:$J$389,2,0),"???")))))))</f>
        <v>7701</v>
      </c>
      <c r="D20" s="177"/>
      <c r="E20" s="118"/>
      <c r="F20" s="354" t="s">
        <v>733</v>
      </c>
      <c r="G20" s="76"/>
      <c r="H20" s="118"/>
      <c r="I20" s="179"/>
      <c r="J20" s="188" t="str">
        <f t="shared" si="3"/>
        <v>/Load MQ into AC</v>
      </c>
      <c r="K20" s="211"/>
      <c r="L20" s="126"/>
      <c r="M20" s="119">
        <f>IF(LEN(F20)&lt;1,0,IF(OR(LEFT(F20)="/",F20="$"),0,IF(LEFT(F20)="*",1,IF(NOT(ISERR(VALUE(F20))),10,IF(LEFT(F20,4)="PAGE",2,IF(ISNA(VLOOKUP(F20,'PDP8'!$C$6:$C$11,1,0)),IF(ISNA(VLOOKUP(LEFT(F20,3),'PDP8'!$C$17:$C$52,1,0)),IF(ISNA(VLOOKUP(LEFT(F20,3),'PDP8'!$C$56:$C$75,1,0)),IF(ISNA(VLOOKUP(LEFT(F20,IF(OR(LEN(F20)=3,MID(F20,4,1)=" "),3,4)),'PDP8'!$C$80:$C$107,1,0)),IF(ISNA(VLOOKUP(F20,'PDP8'!$I$5:$I$389,1,0)),"???",20),15),14),13),12))))))</f>
        <v>15</v>
      </c>
      <c r="N20" s="119">
        <f>IF(AND(O20="CLA",S20&gt;1),IF(ISNA(VLOOKUP(P20,'PDP8'!$C$17:$C$52,1,0)),IF(ISNA(VLOOKUP(P20,'PDP8'!$C$56:$C$75,1,0)),15,14),13),IF(LEN(F20)=0,0,M20))</f>
        <v>15</v>
      </c>
      <c r="O20" s="119" t="str">
        <f t="shared" si="4"/>
        <v>ACL</v>
      </c>
      <c r="P20" s="119" t="str">
        <f t="shared" si="5"/>
        <v/>
      </c>
      <c r="Q20" s="119" t="str">
        <f t="shared" si="6"/>
        <v/>
      </c>
      <c r="R20" s="119" t="str">
        <f t="shared" si="7"/>
        <v/>
      </c>
      <c r="S20" s="119">
        <f t="shared" si="8"/>
        <v>1</v>
      </c>
      <c r="T20" s="187" t="str">
        <f t="shared" si="9"/>
        <v/>
      </c>
      <c r="U20" s="119" t="str">
        <f t="shared" si="10"/>
        <v/>
      </c>
      <c r="V20" s="120" t="str">
        <f t="shared" si="11"/>
        <v/>
      </c>
      <c r="W20" s="124" t="str">
        <f t="shared" si="12"/>
        <v/>
      </c>
      <c r="X20" s="124" t="str">
        <f t="shared" si="13"/>
        <v/>
      </c>
      <c r="Y20" s="119" t="str">
        <f t="shared" si="0"/>
        <v/>
      </c>
      <c r="Z20" s="119">
        <f t="shared" si="1"/>
        <v>4033</v>
      </c>
      <c r="AA20" s="119" t="str">
        <f>IF(N20=12,VLOOKUP(F20,'PDP8'!$C$6:$F$11,4,0),"")</f>
        <v/>
      </c>
      <c r="AB20" s="119" t="str">
        <f>IF(N20=13,IF(_xlfn.BITAND(OCT2DEC(C20),'PDP8'!$E$17)='PDP8'!$D$17,'PDP8'!$F$17,CONCATENATE(IF(ISNA(MATCH(_xlfn.BITAND(OCT2DEC(C20),'PDP8'!$E$18),'PDP8'!$D$18:$D$20,0)),"",VLOOKUP(_xlfn.BITAND(OCT2DEC(C20),'PDP8'!$E$18),'PDP8'!$D$18:$F$20,3,0)),IF(ISNA(MATCH(_xlfn.BITAND(OCT2DEC(C20),'PDP8'!$E$21),'PDP8'!$D$21:$D$52,0)),"",CONCATENATE(IF(ISNA(MATCH(_xlfn.BITAND(OCT2DEC(C20),'PDP8'!$E$18),'PDP8'!$D$18:$D$20,0)),"",", "),VLOOKUP(_xlfn.BITAND(OCT2DEC(C20),'PDP8'!$E$21),'PDP8'!$D$21:$F$52,3,0))))),"")</f>
        <v/>
      </c>
      <c r="AC20" s="119" t="str">
        <f>IF(N20=14,CONCATENATE(IF(ISNA(MATCH(_xlfn.BITAND(OCT2DEC(C20),'PDP8'!$E$56),'PDP8'!$D$56:$D$70,0)),"",VLOOKUP(_xlfn.BITAND(OCT2DEC(C20),'PDP8'!$E$56),'PDP8'!$D$56:$F$70,3,0)),IF(ISNA(MATCH(_xlfn.BITAND(OCT2DEC(C20),'PDP8'!$E$71),'PDP8'!$D$71:$D$73,0)),"",CONCATENATE(IF(ISNA(MATCH(_xlfn.BITAND(OCT2DEC(C20),'PDP8'!$E$56),'PDP8'!$D$56:$D$70,0)),"",", "),VLOOKUP(_xlfn.BITAND(OCT2DEC(C20),'PDP8'!$E$71),'PDP8'!$D$71:$F$73,3,0))),IF(_xlfn.BITAND(OCT2DEC(C20),'PDP8'!$E$75)='PDP8'!$D$75,CONCATENATE(IF(LEN(F20)&gt;4,", ",""),'PDP8'!$F$75,""),IF(_xlfn.BITAND(OCT2DEC(C20),'PDP8'!$E$74),"",'PDP8'!$F$74))),"")</f>
        <v/>
      </c>
      <c r="AD20" s="119" t="str">
        <f>IF(N20=15,VLOOKUP(Z20,'PDP8'!$D$111:$F$238,3,0),"")</f>
        <v>Load MQ into AC</v>
      </c>
      <c r="AE20" s="119" t="str">
        <f>IF(N20=20,CONCATENATE(VLOOKUP(F20,'PDP8'!$I$5:$M$389,3,0),": ",VLOOKUP(F20,'PDP8'!$I$5:$M$389,5,0)),"")</f>
        <v/>
      </c>
      <c r="AF20" s="119" t="str">
        <f t="shared" si="14"/>
        <v>Load MQ into AC</v>
      </c>
      <c r="AG20" s="126"/>
      <c r="AH20" s="126"/>
    </row>
    <row r="21" spans="1:34" x14ac:dyDescent="0.2">
      <c r="A21" s="126"/>
      <c r="B21" s="55" t="str">
        <f t="shared" si="2"/>
        <v>0406</v>
      </c>
      <c r="C21" s="56" t="str">
        <f>IF(N21&lt;10,"",IF(N21=10,O21,IF(N21=12,IF(LEN(X21)&gt;0,X21,DEC2OCT(VLOOKUP(F21,'PDP8'!$C$6:$D$12,2,0)+IF(LEN(G21)&gt;0,256,0)+W21+IF(LEN(V21)=0,0,_xlfn.BITAND(V21,127)),4)),IF(N21=13,DEC2OCT('PDP8'!$D$13+_xlfn.BITOR(VLOOKUP(O21,'PDP8'!$C$17:$D$52,2,0),_xlfn.BITOR(IF(S21&gt;1,VLOOKUP(P21,'PDP8'!$C$17:$D$52,2,0),0),_xlfn.BITOR(IF(S21&gt;2,VLOOKUP(Q21,'PDP8'!$C$17:$D$52,2,0),0),IF(S21&gt;3,VLOOKUP(R21,'PDP8'!$C$17:$D$52,2,0),0)))),4),IF(N21=14,DEC2OCT(_xlfn.BITOR('PDP8'!$D$13+256+VLOOKUP(O21,'PDP8'!$C$56:$D$75,2,0),_xlfn.BITOR(IF(S21&gt;1,VLOOKUP(P21,'PDP8'!$C$56:$D$75,2,0),0),_xlfn.BITOR(IF(S21&gt;2,VLOOKUP(Q21,'PDP8'!$C$56:$D$75,2,0),0),IF(S21&gt;3,VLOOKUP(R21,'PDP8'!$C$56:$D$75,2,0),0)))),4),IF(N21=15,DEC2OCT('PDP8'!$D$13+257+VLOOKUP(O21,'PDP8'!$C$80:$D$107,2,0)+IF(S21&gt;1,VLOOKUP(P21,'PDP8'!$C$80:$D$107,2,0),0)+IF(S21&gt;2,VLOOKUP(Q21,'PDP8'!$C$80:$D$107,2,0),0),4),IF(N21=20,VLOOKUP(F21,'PDP8'!$I$5:$J$389,2,0),"???")))))))</f>
        <v>6042</v>
      </c>
      <c r="D21" s="177"/>
      <c r="E21" s="118"/>
      <c r="F21" s="118" t="s">
        <v>120</v>
      </c>
      <c r="G21" s="76"/>
      <c r="H21" s="118"/>
      <c r="I21" s="179"/>
      <c r="J21" s="188" t="str">
        <f t="shared" si="3"/>
        <v>/KL8-E: Clear Teleprinter Flag</v>
      </c>
      <c r="K21" s="211"/>
      <c r="L21" s="126"/>
      <c r="M21" s="119">
        <f>IF(LEN(F21)&lt;1,0,IF(OR(LEFT(F21)="/",F21="$"),0,IF(LEFT(F21)="*",1,IF(NOT(ISERR(VALUE(F21))),10,IF(LEFT(F21,4)="PAGE",2,IF(ISNA(VLOOKUP(F21,'PDP8'!$C$6:$C$11,1,0)),IF(ISNA(VLOOKUP(LEFT(F21,3),'PDP8'!$C$17:$C$52,1,0)),IF(ISNA(VLOOKUP(LEFT(F21,3),'PDP8'!$C$56:$C$75,1,0)),IF(ISNA(VLOOKUP(LEFT(F21,IF(OR(LEN(F21)=3,MID(F21,4,1)=" "),3,4)),'PDP8'!$C$80:$C$107,1,0)),IF(ISNA(VLOOKUP(F21,'PDP8'!$I$5:$I$389,1,0)),"???",20),15),14),13),12))))))</f>
        <v>20</v>
      </c>
      <c r="N21" s="119">
        <f>IF(AND(O21="CLA",S21&gt;1),IF(ISNA(VLOOKUP(P21,'PDP8'!$C$17:$C$52,1,0)),IF(ISNA(VLOOKUP(P21,'PDP8'!$C$56:$C$75,1,0)),15,14),13),IF(LEN(F21)=0,0,M21))</f>
        <v>20</v>
      </c>
      <c r="O21" s="119" t="str">
        <f t="shared" si="4"/>
        <v>TCF</v>
      </c>
      <c r="P21" s="119" t="str">
        <f t="shared" si="5"/>
        <v/>
      </c>
      <c r="Q21" s="119" t="str">
        <f t="shared" si="6"/>
        <v/>
      </c>
      <c r="R21" s="119" t="str">
        <f t="shared" si="7"/>
        <v/>
      </c>
      <c r="S21" s="119">
        <f t="shared" si="8"/>
        <v>1</v>
      </c>
      <c r="T21" s="187" t="str">
        <f t="shared" si="9"/>
        <v/>
      </c>
      <c r="U21" s="119" t="str">
        <f t="shared" si="10"/>
        <v/>
      </c>
      <c r="V21" s="120" t="str">
        <f t="shared" si="11"/>
        <v/>
      </c>
      <c r="W21" s="124" t="str">
        <f t="shared" si="12"/>
        <v/>
      </c>
      <c r="X21" s="124" t="str">
        <f t="shared" si="13"/>
        <v/>
      </c>
      <c r="Y21" s="119" t="str">
        <f t="shared" si="0"/>
        <v/>
      </c>
      <c r="Z21" s="119">
        <f t="shared" si="1"/>
        <v>3106</v>
      </c>
      <c r="AA21" s="119" t="str">
        <f>IF(N21=12,VLOOKUP(F21,'PDP8'!$C$6:$F$11,4,0),"")</f>
        <v/>
      </c>
      <c r="AB21" s="119" t="str">
        <f>IF(N21=13,IF(_xlfn.BITAND(OCT2DEC(C21),'PDP8'!$E$17)='PDP8'!$D$17,'PDP8'!$F$17,CONCATENATE(IF(ISNA(MATCH(_xlfn.BITAND(OCT2DEC(C21),'PDP8'!$E$18),'PDP8'!$D$18:$D$20,0)),"",VLOOKUP(_xlfn.BITAND(OCT2DEC(C21),'PDP8'!$E$18),'PDP8'!$D$18:$F$20,3,0)),IF(ISNA(MATCH(_xlfn.BITAND(OCT2DEC(C21),'PDP8'!$E$21),'PDP8'!$D$21:$D$52,0)),"",CONCATENATE(IF(ISNA(MATCH(_xlfn.BITAND(OCT2DEC(C21),'PDP8'!$E$18),'PDP8'!$D$18:$D$20,0)),"",", "),VLOOKUP(_xlfn.BITAND(OCT2DEC(C21),'PDP8'!$E$21),'PDP8'!$D$21:$F$52,3,0))))),"")</f>
        <v/>
      </c>
      <c r="AC21" s="119" t="str">
        <f>IF(N21=14,CONCATENATE(IF(ISNA(MATCH(_xlfn.BITAND(OCT2DEC(C21),'PDP8'!$E$56),'PDP8'!$D$56:$D$70,0)),"",VLOOKUP(_xlfn.BITAND(OCT2DEC(C21),'PDP8'!$E$56),'PDP8'!$D$56:$F$70,3,0)),IF(ISNA(MATCH(_xlfn.BITAND(OCT2DEC(C21),'PDP8'!$E$71),'PDP8'!$D$71:$D$73,0)),"",CONCATENATE(IF(ISNA(MATCH(_xlfn.BITAND(OCT2DEC(C21),'PDP8'!$E$56),'PDP8'!$D$56:$D$70,0)),"",", "),VLOOKUP(_xlfn.BITAND(OCT2DEC(C21),'PDP8'!$E$71),'PDP8'!$D$71:$F$73,3,0))),IF(_xlfn.BITAND(OCT2DEC(C21),'PDP8'!$E$75)='PDP8'!$D$75,CONCATENATE(IF(LEN(F21)&gt;4,", ",""),'PDP8'!$F$75,""),IF(_xlfn.BITAND(OCT2DEC(C21),'PDP8'!$E$74),"",'PDP8'!$F$74))),"")</f>
        <v/>
      </c>
      <c r="AD21" s="119" t="str">
        <f>IF(N21=15,VLOOKUP(Z21,'PDP8'!$D$111:$F$238,3,0),"")</f>
        <v/>
      </c>
      <c r="AE21" s="119" t="str">
        <f>IF(N21=20,CONCATENATE(VLOOKUP(F21,'PDP8'!$I$5:$M$389,3,0),": ",VLOOKUP(F21,'PDP8'!$I$5:$M$389,5,0)),"")</f>
        <v>KL8-E: Clear Teleprinter Flag</v>
      </c>
      <c r="AF21" s="119" t="str">
        <f t="shared" si="14"/>
        <v>KL8-E: Clear Teleprinter Flag</v>
      </c>
      <c r="AG21" s="126"/>
      <c r="AH21" s="126"/>
    </row>
    <row r="22" spans="1:34" x14ac:dyDescent="0.2">
      <c r="A22" s="126"/>
      <c r="B22" s="55" t="str">
        <f t="shared" si="2"/>
        <v>0407</v>
      </c>
      <c r="C22" s="56" t="str">
        <f>IF(N22&lt;10,"",IF(N22=10,O22,IF(N22=12,IF(LEN(X22)&gt;0,X22,DEC2OCT(VLOOKUP(F22,'PDP8'!$C$6:$D$12,2,0)+IF(LEN(G22)&gt;0,256,0)+W22+IF(LEN(V22)=0,0,_xlfn.BITAND(V22,127)),4)),IF(N22=13,DEC2OCT('PDP8'!$D$13+_xlfn.BITOR(VLOOKUP(O22,'PDP8'!$C$17:$D$52,2,0),_xlfn.BITOR(IF(S22&gt;1,VLOOKUP(P22,'PDP8'!$C$17:$D$52,2,0),0),_xlfn.BITOR(IF(S22&gt;2,VLOOKUP(Q22,'PDP8'!$C$17:$D$52,2,0),0),IF(S22&gt;3,VLOOKUP(R22,'PDP8'!$C$17:$D$52,2,0),0)))),4),IF(N22=14,DEC2OCT(_xlfn.BITOR('PDP8'!$D$13+256+VLOOKUP(O22,'PDP8'!$C$56:$D$75,2,0),_xlfn.BITOR(IF(S22&gt;1,VLOOKUP(P22,'PDP8'!$C$56:$D$75,2,0),0),_xlfn.BITOR(IF(S22&gt;2,VLOOKUP(Q22,'PDP8'!$C$56:$D$75,2,0),0),IF(S22&gt;3,VLOOKUP(R22,'PDP8'!$C$56:$D$75,2,0),0)))),4),IF(N22=15,DEC2OCT('PDP8'!$D$13+257+VLOOKUP(O22,'PDP8'!$C$80:$D$107,2,0)+IF(S22&gt;1,VLOOKUP(P22,'PDP8'!$C$80:$D$107,2,0),0)+IF(S22&gt;2,VLOOKUP(Q22,'PDP8'!$C$80:$D$107,2,0),0),4),IF(N22=20,VLOOKUP(F22,'PDP8'!$I$5:$J$389,2,0),"???")))))))</f>
        <v>6044</v>
      </c>
      <c r="D22" s="177"/>
      <c r="E22" s="118"/>
      <c r="F22" s="118" t="s">
        <v>122</v>
      </c>
      <c r="G22" s="76"/>
      <c r="H22" s="118"/>
      <c r="I22" s="179"/>
      <c r="J22" s="188" t="str">
        <f t="shared" si="3"/>
        <v>/KL8-E: Load Teleprinter and Print</v>
      </c>
      <c r="K22" s="211"/>
      <c r="L22" s="126"/>
      <c r="M22" s="119">
        <f>IF(LEN(F22)&lt;1,0,IF(OR(LEFT(F22)="/",F22="$"),0,IF(LEFT(F22)="*",1,IF(NOT(ISERR(VALUE(F22))),10,IF(LEFT(F22,4)="PAGE",2,IF(ISNA(VLOOKUP(F22,'PDP8'!$C$6:$C$11,1,0)),IF(ISNA(VLOOKUP(LEFT(F22,3),'PDP8'!$C$17:$C$52,1,0)),IF(ISNA(VLOOKUP(LEFT(F22,3),'PDP8'!$C$56:$C$75,1,0)),IF(ISNA(VLOOKUP(LEFT(F22,IF(OR(LEN(F22)=3,MID(F22,4,1)=" "),3,4)),'PDP8'!$C$80:$C$107,1,0)),IF(ISNA(VLOOKUP(F22,'PDP8'!$I$5:$I$389,1,0)),"???",20),15),14),13),12))))))</f>
        <v>20</v>
      </c>
      <c r="N22" s="119">
        <f>IF(AND(O22="CLA",S22&gt;1),IF(ISNA(VLOOKUP(P22,'PDP8'!$C$17:$C$52,1,0)),IF(ISNA(VLOOKUP(P22,'PDP8'!$C$56:$C$75,1,0)),15,14),13),IF(LEN(F22)=0,0,M22))</f>
        <v>20</v>
      </c>
      <c r="O22" s="119" t="str">
        <f t="shared" si="4"/>
        <v>TPC</v>
      </c>
      <c r="P22" s="119" t="str">
        <f t="shared" si="5"/>
        <v/>
      </c>
      <c r="Q22" s="119" t="str">
        <f t="shared" si="6"/>
        <v/>
      </c>
      <c r="R22" s="119" t="str">
        <f t="shared" si="7"/>
        <v/>
      </c>
      <c r="S22" s="119">
        <f t="shared" si="8"/>
        <v>1</v>
      </c>
      <c r="T22" s="187" t="str">
        <f t="shared" si="9"/>
        <v/>
      </c>
      <c r="U22" s="119" t="str">
        <f t="shared" si="10"/>
        <v/>
      </c>
      <c r="V22" s="120" t="str">
        <f t="shared" si="11"/>
        <v/>
      </c>
      <c r="W22" s="124" t="str">
        <f t="shared" si="12"/>
        <v/>
      </c>
      <c r="X22" s="124" t="str">
        <f t="shared" si="13"/>
        <v/>
      </c>
      <c r="Y22" s="119" t="str">
        <f t="shared" si="0"/>
        <v/>
      </c>
      <c r="Z22" s="119">
        <f t="shared" si="1"/>
        <v>3108</v>
      </c>
      <c r="AA22" s="119" t="str">
        <f>IF(N22=12,VLOOKUP(F22,'PDP8'!$C$6:$F$11,4,0),"")</f>
        <v/>
      </c>
      <c r="AB22" s="119" t="str">
        <f>IF(N22=13,IF(_xlfn.BITAND(OCT2DEC(C22),'PDP8'!$E$17)='PDP8'!$D$17,'PDP8'!$F$17,CONCATENATE(IF(ISNA(MATCH(_xlfn.BITAND(OCT2DEC(C22),'PDP8'!$E$18),'PDP8'!$D$18:$D$20,0)),"",VLOOKUP(_xlfn.BITAND(OCT2DEC(C22),'PDP8'!$E$18),'PDP8'!$D$18:$F$20,3,0)),IF(ISNA(MATCH(_xlfn.BITAND(OCT2DEC(C22),'PDP8'!$E$21),'PDP8'!$D$21:$D$52,0)),"",CONCATENATE(IF(ISNA(MATCH(_xlfn.BITAND(OCT2DEC(C22),'PDP8'!$E$18),'PDP8'!$D$18:$D$20,0)),"",", "),VLOOKUP(_xlfn.BITAND(OCT2DEC(C22),'PDP8'!$E$21),'PDP8'!$D$21:$F$52,3,0))))),"")</f>
        <v/>
      </c>
      <c r="AC22" s="119" t="str">
        <f>IF(N22=14,CONCATENATE(IF(ISNA(MATCH(_xlfn.BITAND(OCT2DEC(C22),'PDP8'!$E$56),'PDP8'!$D$56:$D$70,0)),"",VLOOKUP(_xlfn.BITAND(OCT2DEC(C22),'PDP8'!$E$56),'PDP8'!$D$56:$F$70,3,0)),IF(ISNA(MATCH(_xlfn.BITAND(OCT2DEC(C22),'PDP8'!$E$71),'PDP8'!$D$71:$D$73,0)),"",CONCATENATE(IF(ISNA(MATCH(_xlfn.BITAND(OCT2DEC(C22),'PDP8'!$E$56),'PDP8'!$D$56:$D$70,0)),"",", "),VLOOKUP(_xlfn.BITAND(OCT2DEC(C22),'PDP8'!$E$71),'PDP8'!$D$71:$F$73,3,0))),IF(_xlfn.BITAND(OCT2DEC(C22),'PDP8'!$E$75)='PDP8'!$D$75,CONCATENATE(IF(LEN(F22)&gt;4,", ",""),'PDP8'!$F$75,""),IF(_xlfn.BITAND(OCT2DEC(C22),'PDP8'!$E$74),"",'PDP8'!$F$74))),"")</f>
        <v/>
      </c>
      <c r="AD22" s="119" t="str">
        <f>IF(N22=15,VLOOKUP(Z22,'PDP8'!$D$111:$F$238,3,0),"")</f>
        <v/>
      </c>
      <c r="AE22" s="119" t="str">
        <f>IF(N22=20,CONCATENATE(VLOOKUP(F22,'PDP8'!$I$5:$M$389,3,0),": ",VLOOKUP(F22,'PDP8'!$I$5:$M$389,5,0)),"")</f>
        <v>KL8-E: Load Teleprinter and Print</v>
      </c>
      <c r="AF22" s="119" t="str">
        <f t="shared" si="14"/>
        <v>KL8-E: Load Teleprinter and Print</v>
      </c>
      <c r="AG22" s="126"/>
      <c r="AH22" s="126"/>
    </row>
    <row r="23" spans="1:34" x14ac:dyDescent="0.2">
      <c r="A23" s="126"/>
      <c r="B23" s="55" t="str">
        <f t="shared" si="2"/>
        <v>0410</v>
      </c>
      <c r="C23" s="56" t="str">
        <f>IF(N23&lt;10,"",IF(N23=10,O23,IF(N23=12,IF(LEN(X23)&gt;0,X23,DEC2OCT(VLOOKUP(F23,'PDP8'!$C$6:$D$12,2,0)+IF(LEN(G23)&gt;0,256,0)+W23+IF(LEN(V23)=0,0,_xlfn.BITAND(V23,127)),4)),IF(N23=13,DEC2OCT('PDP8'!$D$13+_xlfn.BITOR(VLOOKUP(O23,'PDP8'!$C$17:$D$52,2,0),_xlfn.BITOR(IF(S23&gt;1,VLOOKUP(P23,'PDP8'!$C$17:$D$52,2,0),0),_xlfn.BITOR(IF(S23&gt;2,VLOOKUP(Q23,'PDP8'!$C$17:$D$52,2,0),0),IF(S23&gt;3,VLOOKUP(R23,'PDP8'!$C$17:$D$52,2,0),0)))),4),IF(N23=14,DEC2OCT(_xlfn.BITOR('PDP8'!$D$13+256+VLOOKUP(O23,'PDP8'!$C$56:$D$75,2,0),_xlfn.BITOR(IF(S23&gt;1,VLOOKUP(P23,'PDP8'!$C$56:$D$75,2,0),0),_xlfn.BITOR(IF(S23&gt;2,VLOOKUP(Q23,'PDP8'!$C$56:$D$75,2,0),0),IF(S23&gt;3,VLOOKUP(R23,'PDP8'!$C$56:$D$75,2,0),0)))),4),IF(N23=15,DEC2OCT('PDP8'!$D$13+257+VLOOKUP(O23,'PDP8'!$C$80:$D$107,2,0)+IF(S23&gt;1,VLOOKUP(P23,'PDP8'!$C$80:$D$107,2,0),0)+IF(S23&gt;2,VLOOKUP(Q23,'PDP8'!$C$80:$D$107,2,0),0),4),IF(N23=20,VLOOKUP(F23,'PDP8'!$I$5:$J$389,2,0),"???")))))))</f>
        <v/>
      </c>
      <c r="D23" s="177"/>
      <c r="E23" s="118"/>
      <c r="F23" s="189"/>
      <c r="G23" s="76"/>
      <c r="H23" s="118"/>
      <c r="I23" s="179"/>
      <c r="J23" s="188" t="str">
        <f t="shared" si="3"/>
        <v/>
      </c>
      <c r="K23" s="118"/>
      <c r="L23" s="126"/>
      <c r="M23" s="119">
        <f>IF(LEN(F23)&lt;1,0,IF(OR(LEFT(F23)="/",F23="$"),0,IF(LEFT(F23)="*",1,IF(NOT(ISERR(VALUE(F23))),10,IF(LEFT(F23,4)="PAGE",2,IF(ISNA(VLOOKUP(F23,'PDP8'!$C$6:$C$11,1,0)),IF(ISNA(VLOOKUP(LEFT(F23,3),'PDP8'!$C$17:$C$52,1,0)),IF(ISNA(VLOOKUP(LEFT(F23,3),'PDP8'!$C$56:$C$75,1,0)),IF(ISNA(VLOOKUP(LEFT(F23,IF(OR(LEN(F23)=3,MID(F23,4,1)=" "),3,4)),'PDP8'!$C$80:$C$107,1,0)),IF(ISNA(VLOOKUP(F23,'PDP8'!$I$5:$I$389,1,0)),"???",20),15),14),13),12))))))</f>
        <v>0</v>
      </c>
      <c r="N23" s="119">
        <f>IF(AND(O23="CLA",S23&gt;1),IF(ISNA(VLOOKUP(P23,'PDP8'!$C$17:$C$52,1,0)),IF(ISNA(VLOOKUP(P23,'PDP8'!$C$56:$C$75,1,0)),15,14),13),IF(LEN(F23)=0,0,M23))</f>
        <v>0</v>
      </c>
      <c r="O23" s="119" t="str">
        <f t="shared" si="4"/>
        <v/>
      </c>
      <c r="P23" s="119" t="str">
        <f t="shared" si="5"/>
        <v/>
      </c>
      <c r="Q23" s="119" t="str">
        <f t="shared" si="6"/>
        <v/>
      </c>
      <c r="R23" s="119" t="str">
        <f t="shared" si="7"/>
        <v/>
      </c>
      <c r="S23" s="119">
        <f t="shared" si="8"/>
        <v>0</v>
      </c>
      <c r="T23" s="187" t="str">
        <f t="shared" si="9"/>
        <v/>
      </c>
      <c r="U23" s="119" t="str">
        <f t="shared" si="10"/>
        <v/>
      </c>
      <c r="V23" s="120" t="str">
        <f t="shared" si="11"/>
        <v/>
      </c>
      <c r="W23" s="124" t="str">
        <f t="shared" si="12"/>
        <v/>
      </c>
      <c r="X23" s="124" t="str">
        <f t="shared" si="13"/>
        <v/>
      </c>
      <c r="Y23" s="119" t="str">
        <f t="shared" si="0"/>
        <v/>
      </c>
      <c r="Z23" s="119">
        <f t="shared" si="1"/>
        <v>0</v>
      </c>
      <c r="AA23" s="119" t="str">
        <f>IF(N23=12,VLOOKUP(F23,'PDP8'!$C$6:$F$11,4,0),"")</f>
        <v/>
      </c>
      <c r="AB23" s="119" t="str">
        <f>IF(N23=13,IF(_xlfn.BITAND(OCT2DEC(C23),'PDP8'!$E$17)='PDP8'!$D$17,'PDP8'!$F$17,CONCATENATE(IF(ISNA(MATCH(_xlfn.BITAND(OCT2DEC(C23),'PDP8'!$E$18),'PDP8'!$D$18:$D$20,0)),"",VLOOKUP(_xlfn.BITAND(OCT2DEC(C23),'PDP8'!$E$18),'PDP8'!$D$18:$F$20,3,0)),IF(ISNA(MATCH(_xlfn.BITAND(OCT2DEC(C23),'PDP8'!$E$21),'PDP8'!$D$21:$D$52,0)),"",CONCATENATE(IF(ISNA(MATCH(_xlfn.BITAND(OCT2DEC(C23),'PDP8'!$E$18),'PDP8'!$D$18:$D$20,0)),"",", "),VLOOKUP(_xlfn.BITAND(OCT2DEC(C23),'PDP8'!$E$21),'PDP8'!$D$21:$F$52,3,0))))),"")</f>
        <v/>
      </c>
      <c r="AC23" s="119" t="str">
        <f>IF(N23=14,CONCATENATE(IF(ISNA(MATCH(_xlfn.BITAND(OCT2DEC(C23),'PDP8'!$E$56),'PDP8'!$D$56:$D$70,0)),"",VLOOKUP(_xlfn.BITAND(OCT2DEC(C23),'PDP8'!$E$56),'PDP8'!$D$56:$F$70,3,0)),IF(ISNA(MATCH(_xlfn.BITAND(OCT2DEC(C23),'PDP8'!$E$71),'PDP8'!$D$71:$D$73,0)),"",CONCATENATE(IF(ISNA(MATCH(_xlfn.BITAND(OCT2DEC(C23),'PDP8'!$E$56),'PDP8'!$D$56:$D$70,0)),"",", "),VLOOKUP(_xlfn.BITAND(OCT2DEC(C23),'PDP8'!$E$71),'PDP8'!$D$71:$F$73,3,0))),IF(_xlfn.BITAND(OCT2DEC(C23),'PDP8'!$E$75)='PDP8'!$D$75,CONCATENATE(IF(LEN(F23)&gt;4,", ",""),'PDP8'!$F$75,""),IF(_xlfn.BITAND(OCT2DEC(C23),'PDP8'!$E$74),"",'PDP8'!$F$74))),"")</f>
        <v/>
      </c>
      <c r="AD23" s="119" t="str">
        <f>IF(N23=15,VLOOKUP(Z23,'PDP8'!$D$111:$F$238,3,0),"")</f>
        <v/>
      </c>
      <c r="AE23" s="119" t="str">
        <f>IF(N23=20,CONCATENATE(VLOOKUP(F23,'PDP8'!$I$5:$M$389,3,0),": ",VLOOKUP(F23,'PDP8'!$I$5:$M$389,5,0)),"")</f>
        <v/>
      </c>
      <c r="AF23" s="119" t="str">
        <f t="shared" si="14"/>
        <v/>
      </c>
      <c r="AG23" s="126"/>
      <c r="AH23" s="126"/>
    </row>
    <row r="24" spans="1:34" x14ac:dyDescent="0.2">
      <c r="A24" s="126"/>
      <c r="B24" s="55" t="str">
        <f t="shared" si="2"/>
        <v>0410</v>
      </c>
      <c r="C24" s="56" t="str">
        <f>IF(N24&lt;10,"",IF(N24=10,O24,IF(N24=12,IF(LEN(X24)&gt;0,X24,DEC2OCT(VLOOKUP(F24,'PDP8'!$C$6:$D$12,2,0)+IF(LEN(G24)&gt;0,256,0)+W24+IF(LEN(V24)=0,0,_xlfn.BITAND(V24,127)),4)),IF(N24=13,DEC2OCT('PDP8'!$D$13+_xlfn.BITOR(VLOOKUP(O24,'PDP8'!$C$17:$D$52,2,0),_xlfn.BITOR(IF(S24&gt;1,VLOOKUP(P24,'PDP8'!$C$17:$D$52,2,0),0),_xlfn.BITOR(IF(S24&gt;2,VLOOKUP(Q24,'PDP8'!$C$17:$D$52,2,0),0),IF(S24&gt;3,VLOOKUP(R24,'PDP8'!$C$17:$D$52,2,0),0)))),4),IF(N24=14,DEC2OCT(_xlfn.BITOR('PDP8'!$D$13+256+VLOOKUP(O24,'PDP8'!$C$56:$D$75,2,0),_xlfn.BITOR(IF(S24&gt;1,VLOOKUP(P24,'PDP8'!$C$56:$D$75,2,0),0),_xlfn.BITOR(IF(S24&gt;2,VLOOKUP(Q24,'PDP8'!$C$56:$D$75,2,0),0),IF(S24&gt;3,VLOOKUP(R24,'PDP8'!$C$56:$D$75,2,0),0)))),4),IF(N24=15,DEC2OCT('PDP8'!$D$13+257+VLOOKUP(O24,'PDP8'!$C$80:$D$107,2,0)+IF(S24&gt;1,VLOOKUP(P24,'PDP8'!$C$80:$D$107,2,0),0)+IF(S24&gt;2,VLOOKUP(Q24,'PDP8'!$C$80:$D$107,2,0),0),4),IF(N24=20,VLOOKUP(F24,'PDP8'!$I$5:$J$389,2,0),"???")))))))</f>
        <v>5201</v>
      </c>
      <c r="D24" s="177"/>
      <c r="E24" s="118"/>
      <c r="F24" s="118" t="s">
        <v>23</v>
      </c>
      <c r="G24" s="76"/>
      <c r="H24" s="118" t="s">
        <v>1538</v>
      </c>
      <c r="I24" s="179"/>
      <c r="J24" s="188" t="str">
        <f t="shared" si="3"/>
        <v>/Jump</v>
      </c>
      <c r="K24" s="211"/>
      <c r="L24" s="126"/>
      <c r="M24" s="119">
        <f>IF(LEN(F24)&lt;1,0,IF(OR(LEFT(F24)="/",F24="$"),0,IF(LEFT(F24)="*",1,IF(NOT(ISERR(VALUE(F24))),10,IF(LEFT(F24,4)="PAGE",2,IF(ISNA(VLOOKUP(F24,'PDP8'!$C$6:$C$11,1,0)),IF(ISNA(VLOOKUP(LEFT(F24,3),'PDP8'!$C$17:$C$52,1,0)),IF(ISNA(VLOOKUP(LEFT(F24,3),'PDP8'!$C$56:$C$75,1,0)),IF(ISNA(VLOOKUP(LEFT(F24,IF(OR(LEN(F24)=3,MID(F24,4,1)=" "),3,4)),'PDP8'!$C$80:$C$107,1,0)),IF(ISNA(VLOOKUP(F24,'PDP8'!$I$5:$I$389,1,0)),"???",20),15),14),13),12))))))</f>
        <v>12</v>
      </c>
      <c r="N24" s="119">
        <f>IF(AND(O24="CLA",S24&gt;1),IF(ISNA(VLOOKUP(P24,'PDP8'!$C$17:$C$52,1,0)),IF(ISNA(VLOOKUP(P24,'PDP8'!$C$56:$C$75,1,0)),15,14),13),IF(LEN(F24)=0,0,M24))</f>
        <v>12</v>
      </c>
      <c r="O24" s="119" t="str">
        <f t="shared" si="4"/>
        <v>JMP</v>
      </c>
      <c r="P24" s="119" t="str">
        <f t="shared" si="5"/>
        <v/>
      </c>
      <c r="Q24" s="119" t="str">
        <f t="shared" si="6"/>
        <v/>
      </c>
      <c r="R24" s="119" t="str">
        <f t="shared" si="7"/>
        <v/>
      </c>
      <c r="S24" s="119">
        <f t="shared" si="8"/>
        <v>1</v>
      </c>
      <c r="T24" s="187" t="str">
        <f t="shared" si="9"/>
        <v>TLOOP</v>
      </c>
      <c r="U24" s="119">
        <f t="shared" si="10"/>
        <v>257</v>
      </c>
      <c r="V24" s="120">
        <f t="shared" si="11"/>
        <v>257</v>
      </c>
      <c r="W24" s="124">
        <f t="shared" si="12"/>
        <v>128</v>
      </c>
      <c r="X24" s="124" t="str">
        <f t="shared" si="13"/>
        <v/>
      </c>
      <c r="Y24" s="119" t="str">
        <f t="shared" si="0"/>
        <v/>
      </c>
      <c r="Z24" s="119">
        <f t="shared" si="1"/>
        <v>2689</v>
      </c>
      <c r="AA24" s="119" t="str">
        <f>IF(N24=12,VLOOKUP(F24,'PDP8'!$C$6:$F$11,4,0),"")</f>
        <v>Jump</v>
      </c>
      <c r="AB24" s="119" t="str">
        <f>IF(N24=13,IF(_xlfn.BITAND(OCT2DEC(C24),'PDP8'!$E$17)='PDP8'!$D$17,'PDP8'!$F$17,CONCATENATE(IF(ISNA(MATCH(_xlfn.BITAND(OCT2DEC(C24),'PDP8'!$E$18),'PDP8'!$D$18:$D$20,0)),"",VLOOKUP(_xlfn.BITAND(OCT2DEC(C24),'PDP8'!$E$18),'PDP8'!$D$18:$F$20,3,0)),IF(ISNA(MATCH(_xlfn.BITAND(OCT2DEC(C24),'PDP8'!$E$21),'PDP8'!$D$21:$D$52,0)),"",CONCATENATE(IF(ISNA(MATCH(_xlfn.BITAND(OCT2DEC(C24),'PDP8'!$E$18),'PDP8'!$D$18:$D$20,0)),"",", "),VLOOKUP(_xlfn.BITAND(OCT2DEC(C24),'PDP8'!$E$21),'PDP8'!$D$21:$F$52,3,0))))),"")</f>
        <v/>
      </c>
      <c r="AC24" s="119" t="str">
        <f>IF(N24=14,CONCATENATE(IF(ISNA(MATCH(_xlfn.BITAND(OCT2DEC(C24),'PDP8'!$E$56),'PDP8'!$D$56:$D$70,0)),"",VLOOKUP(_xlfn.BITAND(OCT2DEC(C24),'PDP8'!$E$56),'PDP8'!$D$56:$F$70,3,0)),IF(ISNA(MATCH(_xlfn.BITAND(OCT2DEC(C24),'PDP8'!$E$71),'PDP8'!$D$71:$D$73,0)),"",CONCATENATE(IF(ISNA(MATCH(_xlfn.BITAND(OCT2DEC(C24),'PDP8'!$E$56),'PDP8'!$D$56:$D$70,0)),"",", "),VLOOKUP(_xlfn.BITAND(OCT2DEC(C24),'PDP8'!$E$71),'PDP8'!$D$71:$F$73,3,0))),IF(_xlfn.BITAND(OCT2DEC(C24),'PDP8'!$E$75)='PDP8'!$D$75,CONCATENATE(IF(LEN(F24)&gt;4,", ",""),'PDP8'!$F$75,""),IF(_xlfn.BITAND(OCT2DEC(C24),'PDP8'!$E$74),"",'PDP8'!$F$74))),"")</f>
        <v/>
      </c>
      <c r="AD24" s="119" t="str">
        <f>IF(N24=15,VLOOKUP(Z24,'PDP8'!$D$111:$F$238,3,0),"")</f>
        <v/>
      </c>
      <c r="AE24" s="119" t="str">
        <f>IF(N24=20,CONCATENATE(VLOOKUP(F24,'PDP8'!$I$5:$M$389,3,0),": ",VLOOKUP(F24,'PDP8'!$I$5:$M$389,5,0)),"")</f>
        <v/>
      </c>
      <c r="AF24" s="119" t="str">
        <f t="shared" si="14"/>
        <v>Jump</v>
      </c>
      <c r="AG24" s="126"/>
      <c r="AH24" s="126"/>
    </row>
    <row r="25" spans="1:34" x14ac:dyDescent="0.2">
      <c r="A25" s="126"/>
      <c r="B25" s="55" t="str">
        <f t="shared" si="2"/>
        <v>0411</v>
      </c>
      <c r="C25" s="56" t="str">
        <f>IF(N25&lt;10,"",IF(N25=10,O25,IF(N25=12,IF(LEN(X25)&gt;0,X25,DEC2OCT(VLOOKUP(F25,'PDP8'!$C$6:$D$12,2,0)+IF(LEN(G25)&gt;0,256,0)+W25+IF(LEN(V25)=0,0,_xlfn.BITAND(V25,127)),4)),IF(N25=13,DEC2OCT('PDP8'!$D$13+_xlfn.BITOR(VLOOKUP(O25,'PDP8'!$C$17:$D$52,2,0),_xlfn.BITOR(IF(S25&gt;1,VLOOKUP(P25,'PDP8'!$C$17:$D$52,2,0),0),_xlfn.BITOR(IF(S25&gt;2,VLOOKUP(Q25,'PDP8'!$C$17:$D$52,2,0),0),IF(S25&gt;3,VLOOKUP(R25,'PDP8'!$C$17:$D$52,2,0),0)))),4),IF(N25=14,DEC2OCT(_xlfn.BITOR('PDP8'!$D$13+256+VLOOKUP(O25,'PDP8'!$C$56:$D$75,2,0),_xlfn.BITOR(IF(S25&gt;1,VLOOKUP(P25,'PDP8'!$C$56:$D$75,2,0),0),_xlfn.BITOR(IF(S25&gt;2,VLOOKUP(Q25,'PDP8'!$C$56:$D$75,2,0),0),IF(S25&gt;3,VLOOKUP(R25,'PDP8'!$C$56:$D$75,2,0),0)))),4),IF(N25=15,DEC2OCT('PDP8'!$D$13+257+VLOOKUP(O25,'PDP8'!$C$80:$D$107,2,0)+IF(S25&gt;1,VLOOKUP(P25,'PDP8'!$C$80:$D$107,2,0),0)+IF(S25&gt;2,VLOOKUP(Q25,'PDP8'!$C$80:$D$107,2,0),0),4),IF(N25=20,VLOOKUP(F25,'PDP8'!$I$5:$J$389,2,0),"???")))))))</f>
        <v/>
      </c>
      <c r="D25" s="177"/>
      <c r="E25" s="118"/>
      <c r="F25" s="118"/>
      <c r="G25" s="76"/>
      <c r="H25" s="118"/>
      <c r="I25" s="179"/>
      <c r="J25" s="188" t="str">
        <f t="shared" si="3"/>
        <v/>
      </c>
      <c r="K25" s="211"/>
      <c r="L25" s="126"/>
      <c r="M25" s="119">
        <f>IF(LEN(F25)&lt;1,0,IF(OR(LEFT(F25)="/",F25="$"),0,IF(LEFT(F25)="*",1,IF(NOT(ISERR(VALUE(F25))),10,IF(LEFT(F25,4)="PAGE",2,IF(ISNA(VLOOKUP(F25,'PDP8'!$C$6:$C$11,1,0)),IF(ISNA(VLOOKUP(LEFT(F25,3),'PDP8'!$C$17:$C$52,1,0)),IF(ISNA(VLOOKUP(LEFT(F25,3),'PDP8'!$C$56:$C$75,1,0)),IF(ISNA(VLOOKUP(LEFT(F25,IF(OR(LEN(F25)=3,MID(F25,4,1)=" "),3,4)),'PDP8'!$C$80:$C$107,1,0)),IF(ISNA(VLOOKUP(F25,'PDP8'!$I$5:$I$389,1,0)),"???",20),15),14),13),12))))))</f>
        <v>0</v>
      </c>
      <c r="N25" s="119">
        <f>IF(AND(O25="CLA",S25&gt;1),IF(ISNA(VLOOKUP(P25,'PDP8'!$C$17:$C$52,1,0)),IF(ISNA(VLOOKUP(P25,'PDP8'!$C$56:$C$75,1,0)),15,14),13),IF(LEN(F25)=0,0,M25))</f>
        <v>0</v>
      </c>
      <c r="O25" s="119" t="str">
        <f t="shared" si="4"/>
        <v/>
      </c>
      <c r="P25" s="119" t="str">
        <f t="shared" si="5"/>
        <v/>
      </c>
      <c r="Q25" s="119" t="str">
        <f t="shared" si="6"/>
        <v/>
      </c>
      <c r="R25" s="119" t="str">
        <f t="shared" si="7"/>
        <v/>
      </c>
      <c r="S25" s="119">
        <f t="shared" si="8"/>
        <v>0</v>
      </c>
      <c r="T25" s="187" t="str">
        <f t="shared" si="9"/>
        <v/>
      </c>
      <c r="U25" s="119" t="str">
        <f t="shared" si="10"/>
        <v/>
      </c>
      <c r="V25" s="120" t="str">
        <f t="shared" si="11"/>
        <v/>
      </c>
      <c r="W25" s="124" t="str">
        <f t="shared" si="12"/>
        <v/>
      </c>
      <c r="X25" s="124" t="str">
        <f t="shared" si="13"/>
        <v/>
      </c>
      <c r="Y25" s="119" t="str">
        <f t="shared" si="0"/>
        <v/>
      </c>
      <c r="Z25" s="119">
        <f t="shared" si="1"/>
        <v>0</v>
      </c>
      <c r="AA25" s="119" t="str">
        <f>IF(N25=12,VLOOKUP(F25,'PDP8'!$C$6:$F$11,4,0),"")</f>
        <v/>
      </c>
      <c r="AB25" s="119" t="str">
        <f>IF(N25=13,IF(_xlfn.BITAND(OCT2DEC(C25),'PDP8'!$E$17)='PDP8'!$D$17,'PDP8'!$F$17,CONCATENATE(IF(ISNA(MATCH(_xlfn.BITAND(OCT2DEC(C25),'PDP8'!$E$18),'PDP8'!$D$18:$D$20,0)),"",VLOOKUP(_xlfn.BITAND(OCT2DEC(C25),'PDP8'!$E$18),'PDP8'!$D$18:$F$20,3,0)),IF(ISNA(MATCH(_xlfn.BITAND(OCT2DEC(C25),'PDP8'!$E$21),'PDP8'!$D$21:$D$52,0)),"",CONCATENATE(IF(ISNA(MATCH(_xlfn.BITAND(OCT2DEC(C25),'PDP8'!$E$18),'PDP8'!$D$18:$D$20,0)),"",", "),VLOOKUP(_xlfn.BITAND(OCT2DEC(C25),'PDP8'!$E$21),'PDP8'!$D$21:$F$52,3,0))))),"")</f>
        <v/>
      </c>
      <c r="AC25" s="119" t="str">
        <f>IF(N25=14,CONCATENATE(IF(ISNA(MATCH(_xlfn.BITAND(OCT2DEC(C25),'PDP8'!$E$56),'PDP8'!$D$56:$D$70,0)),"",VLOOKUP(_xlfn.BITAND(OCT2DEC(C25),'PDP8'!$E$56),'PDP8'!$D$56:$F$70,3,0)),IF(ISNA(MATCH(_xlfn.BITAND(OCT2DEC(C25),'PDP8'!$E$71),'PDP8'!$D$71:$D$73,0)),"",CONCATENATE(IF(ISNA(MATCH(_xlfn.BITAND(OCT2DEC(C25),'PDP8'!$E$56),'PDP8'!$D$56:$D$70,0)),"",", "),VLOOKUP(_xlfn.BITAND(OCT2DEC(C25),'PDP8'!$E$71),'PDP8'!$D$71:$F$73,3,0))),IF(_xlfn.BITAND(OCT2DEC(C25),'PDP8'!$E$75)='PDP8'!$D$75,CONCATENATE(IF(LEN(F25)&gt;4,", ",""),'PDP8'!$F$75,""),IF(_xlfn.BITAND(OCT2DEC(C25),'PDP8'!$E$74),"",'PDP8'!$F$74))),"")</f>
        <v/>
      </c>
      <c r="AD25" s="119" t="str">
        <f>IF(N25=15,VLOOKUP(Z25,'PDP8'!$D$111:$F$238,3,0),"")</f>
        <v/>
      </c>
      <c r="AE25" s="119" t="str">
        <f>IF(N25=20,CONCATENATE(VLOOKUP(F25,'PDP8'!$I$5:$M$389,3,0),": ",VLOOKUP(F25,'PDP8'!$I$5:$M$389,5,0)),"")</f>
        <v/>
      </c>
      <c r="AF25" s="119" t="str">
        <f t="shared" si="14"/>
        <v/>
      </c>
      <c r="AG25" s="126"/>
      <c r="AH25" s="126"/>
    </row>
    <row r="26" spans="1:34" x14ac:dyDescent="0.2">
      <c r="A26" s="126"/>
      <c r="B26" s="55" t="str">
        <f t="shared" si="2"/>
        <v>0411</v>
      </c>
      <c r="C26" s="56" t="str">
        <f>IF(N26&lt;10,"",IF(N26=10,O26,IF(N26=12,IF(LEN(X26)&gt;0,X26,DEC2OCT(VLOOKUP(F26,'PDP8'!$C$6:$D$12,2,0)+IF(LEN(G26)&gt;0,256,0)+W26+IF(LEN(V26)=0,0,_xlfn.BITAND(V26,127)),4)),IF(N26=13,DEC2OCT('PDP8'!$D$13+_xlfn.BITOR(VLOOKUP(O26,'PDP8'!$C$17:$D$52,2,0),_xlfn.BITOR(IF(S26&gt;1,VLOOKUP(P26,'PDP8'!$C$17:$D$52,2,0),0),_xlfn.BITOR(IF(S26&gt;2,VLOOKUP(Q26,'PDP8'!$C$17:$D$52,2,0),0),IF(S26&gt;3,VLOOKUP(R26,'PDP8'!$C$17:$D$52,2,0),0)))),4),IF(N26=14,DEC2OCT(_xlfn.BITOR('PDP8'!$D$13+256+VLOOKUP(O26,'PDP8'!$C$56:$D$75,2,0),_xlfn.BITOR(IF(S26&gt;1,VLOOKUP(P26,'PDP8'!$C$56:$D$75,2,0),0),_xlfn.BITOR(IF(S26&gt;2,VLOOKUP(Q26,'PDP8'!$C$56:$D$75,2,0),0),IF(S26&gt;3,VLOOKUP(R26,'PDP8'!$C$56:$D$75,2,0),0)))),4),IF(N26=15,DEC2OCT('PDP8'!$D$13+257+VLOOKUP(O26,'PDP8'!$C$80:$D$107,2,0)+IF(S26&gt;1,VLOOKUP(P26,'PDP8'!$C$80:$D$107,2,0),0)+IF(S26&gt;2,VLOOKUP(Q26,'PDP8'!$C$80:$D$107,2,0),0),4),IF(N26=20,VLOOKUP(F26,'PDP8'!$I$5:$J$389,2,0),"???")))))))</f>
        <v/>
      </c>
      <c r="D26" s="177"/>
      <c r="E26" s="118"/>
      <c r="F26" s="118"/>
      <c r="G26" s="76"/>
      <c r="H26" s="118"/>
      <c r="I26" s="179"/>
      <c r="J26" s="188" t="str">
        <f t="shared" si="3"/>
        <v/>
      </c>
      <c r="K26" s="211"/>
      <c r="L26" s="126"/>
      <c r="M26" s="119">
        <f>IF(LEN(F26)&lt;1,0,IF(OR(LEFT(F26)="/",F26="$"),0,IF(LEFT(F26)="*",1,IF(NOT(ISERR(VALUE(F26))),10,IF(LEFT(F26,4)="PAGE",2,IF(ISNA(VLOOKUP(F26,'PDP8'!$C$6:$C$11,1,0)),IF(ISNA(VLOOKUP(LEFT(F26,3),'PDP8'!$C$17:$C$52,1,0)),IF(ISNA(VLOOKUP(LEFT(F26,3),'PDP8'!$C$56:$C$75,1,0)),IF(ISNA(VLOOKUP(LEFT(F26,IF(OR(LEN(F26)=3,MID(F26,4,1)=" "),3,4)),'PDP8'!$C$80:$C$107,1,0)),IF(ISNA(VLOOKUP(F26,'PDP8'!$I$5:$I$389,1,0)),"???",20),15),14),13),12))))))</f>
        <v>0</v>
      </c>
      <c r="N26" s="119">
        <f>IF(AND(O26="CLA",S26&gt;1),IF(ISNA(VLOOKUP(P26,'PDP8'!$C$17:$C$52,1,0)),IF(ISNA(VLOOKUP(P26,'PDP8'!$C$56:$C$75,1,0)),15,14),13),IF(LEN(F26)=0,0,M26))</f>
        <v>0</v>
      </c>
      <c r="O26" s="119" t="str">
        <f t="shared" si="4"/>
        <v/>
      </c>
      <c r="P26" s="119" t="str">
        <f t="shared" si="5"/>
        <v/>
      </c>
      <c r="Q26" s="119" t="str">
        <f t="shared" si="6"/>
        <v/>
      </c>
      <c r="R26" s="119" t="str">
        <f t="shared" si="7"/>
        <v/>
      </c>
      <c r="S26" s="119">
        <f t="shared" si="8"/>
        <v>0</v>
      </c>
      <c r="T26" s="187" t="str">
        <f t="shared" si="9"/>
        <v/>
      </c>
      <c r="U26" s="119" t="str">
        <f t="shared" si="10"/>
        <v/>
      </c>
      <c r="V26" s="120" t="str">
        <f t="shared" si="11"/>
        <v/>
      </c>
      <c r="W26" s="124" t="str">
        <f t="shared" si="12"/>
        <v/>
      </c>
      <c r="X26" s="124" t="str">
        <f t="shared" si="13"/>
        <v/>
      </c>
      <c r="Y26" s="119" t="str">
        <f t="shared" si="0"/>
        <v/>
      </c>
      <c r="Z26" s="119">
        <f t="shared" si="1"/>
        <v>0</v>
      </c>
      <c r="AA26" s="119" t="str">
        <f>IF(N26=12,VLOOKUP(F26,'PDP8'!$C$6:$F$11,4,0),"")</f>
        <v/>
      </c>
      <c r="AB26" s="119" t="str">
        <f>IF(N26=13,IF(_xlfn.BITAND(OCT2DEC(C26),'PDP8'!$E$17)='PDP8'!$D$17,'PDP8'!$F$17,CONCATENATE(IF(ISNA(MATCH(_xlfn.BITAND(OCT2DEC(C26),'PDP8'!$E$18),'PDP8'!$D$18:$D$20,0)),"",VLOOKUP(_xlfn.BITAND(OCT2DEC(C26),'PDP8'!$E$18),'PDP8'!$D$18:$F$20,3,0)),IF(ISNA(MATCH(_xlfn.BITAND(OCT2DEC(C26),'PDP8'!$E$21),'PDP8'!$D$21:$D$52,0)),"",CONCATENATE(IF(ISNA(MATCH(_xlfn.BITAND(OCT2DEC(C26),'PDP8'!$E$18),'PDP8'!$D$18:$D$20,0)),"",", "),VLOOKUP(_xlfn.BITAND(OCT2DEC(C26),'PDP8'!$E$21),'PDP8'!$D$21:$F$52,3,0))))),"")</f>
        <v/>
      </c>
      <c r="AC26" s="119" t="str">
        <f>IF(N26=14,CONCATENATE(IF(ISNA(MATCH(_xlfn.BITAND(OCT2DEC(C26),'PDP8'!$E$56),'PDP8'!$D$56:$D$70,0)),"",VLOOKUP(_xlfn.BITAND(OCT2DEC(C26),'PDP8'!$E$56),'PDP8'!$D$56:$F$70,3,0)),IF(ISNA(MATCH(_xlfn.BITAND(OCT2DEC(C26),'PDP8'!$E$71),'PDP8'!$D$71:$D$73,0)),"",CONCATENATE(IF(ISNA(MATCH(_xlfn.BITAND(OCT2DEC(C26),'PDP8'!$E$56),'PDP8'!$D$56:$D$70,0)),"",", "),VLOOKUP(_xlfn.BITAND(OCT2DEC(C26),'PDP8'!$E$71),'PDP8'!$D$71:$F$73,3,0))),IF(_xlfn.BITAND(OCT2DEC(C26),'PDP8'!$E$75)='PDP8'!$D$75,CONCATENATE(IF(LEN(F26)&gt;4,", ",""),'PDP8'!$F$75,""),IF(_xlfn.BITAND(OCT2DEC(C26),'PDP8'!$E$74),"",'PDP8'!$F$74))),"")</f>
        <v/>
      </c>
      <c r="AD26" s="119" t="str">
        <f>IF(N26=15,VLOOKUP(Z26,'PDP8'!$D$111:$F$238,3,0),"")</f>
        <v/>
      </c>
      <c r="AE26" s="119" t="str">
        <f>IF(N26=20,CONCATENATE(VLOOKUP(F26,'PDP8'!$I$5:$M$389,3,0),": ",VLOOKUP(F26,'PDP8'!$I$5:$M$389,5,0)),"")</f>
        <v/>
      </c>
      <c r="AF26" s="119" t="str">
        <f t="shared" si="14"/>
        <v/>
      </c>
      <c r="AG26" s="126"/>
      <c r="AH26" s="126"/>
    </row>
    <row r="27" spans="1:34" x14ac:dyDescent="0.2">
      <c r="A27" s="126"/>
      <c r="B27" s="55" t="str">
        <f t="shared" si="2"/>
        <v>0411</v>
      </c>
      <c r="C27" s="56" t="str">
        <f>IF(N27&lt;10,"",IF(N27=10,O27,IF(N27=12,IF(LEN(X27)&gt;0,X27,DEC2OCT(VLOOKUP(F27,'PDP8'!$C$6:$D$12,2,0)+IF(LEN(G27)&gt;0,256,0)+W27+IF(LEN(V27)=0,0,_xlfn.BITAND(V27,127)),4)),IF(N27=13,DEC2OCT('PDP8'!$D$13+_xlfn.BITOR(VLOOKUP(O27,'PDP8'!$C$17:$D$52,2,0),_xlfn.BITOR(IF(S27&gt;1,VLOOKUP(P27,'PDP8'!$C$17:$D$52,2,0),0),_xlfn.BITOR(IF(S27&gt;2,VLOOKUP(Q27,'PDP8'!$C$17:$D$52,2,0),0),IF(S27&gt;3,VLOOKUP(R27,'PDP8'!$C$17:$D$52,2,0),0)))),4),IF(N27=14,DEC2OCT(_xlfn.BITOR('PDP8'!$D$13+256+VLOOKUP(O27,'PDP8'!$C$56:$D$75,2,0),_xlfn.BITOR(IF(S27&gt;1,VLOOKUP(P27,'PDP8'!$C$56:$D$75,2,0),0),_xlfn.BITOR(IF(S27&gt;2,VLOOKUP(Q27,'PDP8'!$C$56:$D$75,2,0),0),IF(S27&gt;3,VLOOKUP(R27,'PDP8'!$C$56:$D$75,2,0),0)))),4),IF(N27=15,DEC2OCT('PDP8'!$D$13+257+VLOOKUP(O27,'PDP8'!$C$80:$D$107,2,0)+IF(S27&gt;1,VLOOKUP(P27,'PDP8'!$C$80:$D$107,2,0),0)+IF(S27&gt;2,VLOOKUP(Q27,'PDP8'!$C$80:$D$107,2,0),0),4),IF(N27=20,VLOOKUP(F27,'PDP8'!$I$5:$J$389,2,0),"???")))))))</f>
        <v/>
      </c>
      <c r="D27" s="177"/>
      <c r="E27" s="118"/>
      <c r="F27" s="118"/>
      <c r="G27" s="76"/>
      <c r="H27" s="118"/>
      <c r="I27" s="179"/>
      <c r="J27" s="188" t="str">
        <f t="shared" si="3"/>
        <v/>
      </c>
      <c r="K27" s="211"/>
      <c r="L27" s="126"/>
      <c r="M27" s="119">
        <f>IF(LEN(F27)&lt;1,0,IF(OR(LEFT(F27)="/",F27="$"),0,IF(LEFT(F27)="*",1,IF(NOT(ISERR(VALUE(F27))),10,IF(LEFT(F27,4)="PAGE",2,IF(ISNA(VLOOKUP(F27,'PDP8'!$C$6:$C$11,1,0)),IF(ISNA(VLOOKUP(LEFT(F27,3),'PDP8'!$C$17:$C$52,1,0)),IF(ISNA(VLOOKUP(LEFT(F27,3),'PDP8'!$C$56:$C$75,1,0)),IF(ISNA(VLOOKUP(LEFT(F27,IF(OR(LEN(F27)=3,MID(F27,4,1)=" "),3,4)),'PDP8'!$C$80:$C$107,1,0)),IF(ISNA(VLOOKUP(F27,'PDP8'!$I$5:$I$389,1,0)),"???",20),15),14),13),12))))))</f>
        <v>0</v>
      </c>
      <c r="N27" s="119">
        <f>IF(AND(O27="CLA",S27&gt;1),IF(ISNA(VLOOKUP(P27,'PDP8'!$C$17:$C$52,1,0)),IF(ISNA(VLOOKUP(P27,'PDP8'!$C$56:$C$75,1,0)),15,14),13),IF(LEN(F27)=0,0,M27))</f>
        <v>0</v>
      </c>
      <c r="O27" s="119" t="str">
        <f t="shared" si="4"/>
        <v/>
      </c>
      <c r="P27" s="119" t="str">
        <f t="shared" si="5"/>
        <v/>
      </c>
      <c r="Q27" s="119" t="str">
        <f t="shared" si="6"/>
        <v/>
      </c>
      <c r="R27" s="119" t="str">
        <f t="shared" si="7"/>
        <v/>
      </c>
      <c r="S27" s="119">
        <f t="shared" si="8"/>
        <v>0</v>
      </c>
      <c r="T27" s="187" t="str">
        <f t="shared" si="9"/>
        <v/>
      </c>
      <c r="U27" s="119" t="str">
        <f t="shared" si="10"/>
        <v/>
      </c>
      <c r="V27" s="120" t="str">
        <f t="shared" si="11"/>
        <v/>
      </c>
      <c r="W27" s="124" t="str">
        <f t="shared" si="12"/>
        <v/>
      </c>
      <c r="X27" s="124" t="str">
        <f t="shared" si="13"/>
        <v/>
      </c>
      <c r="Y27" s="119" t="str">
        <f t="shared" si="0"/>
        <v/>
      </c>
      <c r="Z27" s="119">
        <f t="shared" si="1"/>
        <v>0</v>
      </c>
      <c r="AA27" s="119" t="str">
        <f>IF(N27=12,VLOOKUP(F27,'PDP8'!$C$6:$F$11,4,0),"")</f>
        <v/>
      </c>
      <c r="AB27" s="119" t="str">
        <f>IF(N27=13,IF(_xlfn.BITAND(OCT2DEC(C27),'PDP8'!$E$17)='PDP8'!$D$17,'PDP8'!$F$17,CONCATENATE(IF(ISNA(MATCH(_xlfn.BITAND(OCT2DEC(C27),'PDP8'!$E$18),'PDP8'!$D$18:$D$20,0)),"",VLOOKUP(_xlfn.BITAND(OCT2DEC(C27),'PDP8'!$E$18),'PDP8'!$D$18:$F$20,3,0)),IF(ISNA(MATCH(_xlfn.BITAND(OCT2DEC(C27),'PDP8'!$E$21),'PDP8'!$D$21:$D$52,0)),"",CONCATENATE(IF(ISNA(MATCH(_xlfn.BITAND(OCT2DEC(C27),'PDP8'!$E$18),'PDP8'!$D$18:$D$20,0)),"",", "),VLOOKUP(_xlfn.BITAND(OCT2DEC(C27),'PDP8'!$E$21),'PDP8'!$D$21:$F$52,3,0))))),"")</f>
        <v/>
      </c>
      <c r="AC27" s="119" t="str">
        <f>IF(N27=14,CONCATENATE(IF(ISNA(MATCH(_xlfn.BITAND(OCT2DEC(C27),'PDP8'!$E$56),'PDP8'!$D$56:$D$70,0)),"",VLOOKUP(_xlfn.BITAND(OCT2DEC(C27),'PDP8'!$E$56),'PDP8'!$D$56:$F$70,3,0)),IF(ISNA(MATCH(_xlfn.BITAND(OCT2DEC(C27),'PDP8'!$E$71),'PDP8'!$D$71:$D$73,0)),"",CONCATENATE(IF(ISNA(MATCH(_xlfn.BITAND(OCT2DEC(C27),'PDP8'!$E$56),'PDP8'!$D$56:$D$70,0)),"",", "),VLOOKUP(_xlfn.BITAND(OCT2DEC(C27),'PDP8'!$E$71),'PDP8'!$D$71:$F$73,3,0))),IF(_xlfn.BITAND(OCT2DEC(C27),'PDP8'!$E$75)='PDP8'!$D$75,CONCATENATE(IF(LEN(F27)&gt;4,", ",""),'PDP8'!$F$75,""),IF(_xlfn.BITAND(OCT2DEC(C27),'PDP8'!$E$74),"",'PDP8'!$F$74))),"")</f>
        <v/>
      </c>
      <c r="AD27" s="119" t="str">
        <f>IF(N27=15,VLOOKUP(Z27,'PDP8'!$D$111:$F$238,3,0),"")</f>
        <v/>
      </c>
      <c r="AE27" s="119" t="str">
        <f>IF(N27=20,CONCATENATE(VLOOKUP(F27,'PDP8'!$I$5:$M$389,3,0),": ",VLOOKUP(F27,'PDP8'!$I$5:$M$389,5,0)),"")</f>
        <v/>
      </c>
      <c r="AF27" s="119" t="str">
        <f t="shared" si="14"/>
        <v/>
      </c>
      <c r="AG27" s="126"/>
      <c r="AH27" s="126"/>
    </row>
    <row r="28" spans="1:34" x14ac:dyDescent="0.2">
      <c r="A28" s="126"/>
      <c r="B28" s="55" t="str">
        <f t="shared" si="2"/>
        <v>0411</v>
      </c>
      <c r="C28" s="56" t="str">
        <f>IF(N28&lt;10,"",IF(N28=10,O28,IF(N28=12,IF(LEN(X28)&gt;0,X28,DEC2OCT(VLOOKUP(F28,'PDP8'!$C$6:$D$12,2,0)+IF(LEN(G28)&gt;0,256,0)+W28+IF(LEN(V28)=0,0,_xlfn.BITAND(V28,127)),4)),IF(N28=13,DEC2OCT('PDP8'!$D$13+_xlfn.BITOR(VLOOKUP(O28,'PDP8'!$C$17:$D$52,2,0),_xlfn.BITOR(IF(S28&gt;1,VLOOKUP(P28,'PDP8'!$C$17:$D$52,2,0),0),_xlfn.BITOR(IF(S28&gt;2,VLOOKUP(Q28,'PDP8'!$C$17:$D$52,2,0),0),IF(S28&gt;3,VLOOKUP(R28,'PDP8'!$C$17:$D$52,2,0),0)))),4),IF(N28=14,DEC2OCT(_xlfn.BITOR('PDP8'!$D$13+256+VLOOKUP(O28,'PDP8'!$C$56:$D$75,2,0),_xlfn.BITOR(IF(S28&gt;1,VLOOKUP(P28,'PDP8'!$C$56:$D$75,2,0),0),_xlfn.BITOR(IF(S28&gt;2,VLOOKUP(Q28,'PDP8'!$C$56:$D$75,2,0),0),IF(S28&gt;3,VLOOKUP(R28,'PDP8'!$C$56:$D$75,2,0),0)))),4),IF(N28=15,DEC2OCT('PDP8'!$D$13+257+VLOOKUP(O28,'PDP8'!$C$80:$D$107,2,0)+IF(S28&gt;1,VLOOKUP(P28,'PDP8'!$C$80:$D$107,2,0),0)+IF(S28&gt;2,VLOOKUP(Q28,'PDP8'!$C$80:$D$107,2,0),0),4),IF(N28=20,VLOOKUP(F28,'PDP8'!$I$5:$J$389,2,0),"???")))))))</f>
        <v/>
      </c>
      <c r="D28" s="177"/>
      <c r="E28" s="118"/>
      <c r="F28" s="118"/>
      <c r="G28" s="76"/>
      <c r="H28" s="118"/>
      <c r="I28" s="179"/>
      <c r="J28" s="188" t="str">
        <f t="shared" si="3"/>
        <v/>
      </c>
      <c r="K28" s="211"/>
      <c r="L28" s="126"/>
      <c r="M28" s="119">
        <f>IF(LEN(F28)&lt;1,0,IF(OR(LEFT(F28)="/",F28="$"),0,IF(LEFT(F28)="*",1,IF(NOT(ISERR(VALUE(F28))),10,IF(LEFT(F28,4)="PAGE",2,IF(ISNA(VLOOKUP(F28,'PDP8'!$C$6:$C$11,1,0)),IF(ISNA(VLOOKUP(LEFT(F28,3),'PDP8'!$C$17:$C$52,1,0)),IF(ISNA(VLOOKUP(LEFT(F28,3),'PDP8'!$C$56:$C$75,1,0)),IF(ISNA(VLOOKUP(LEFT(F28,IF(OR(LEN(F28)=3,MID(F28,4,1)=" "),3,4)),'PDP8'!$C$80:$C$107,1,0)),IF(ISNA(VLOOKUP(F28,'PDP8'!$I$5:$I$389,1,0)),"???",20),15),14),13),12))))))</f>
        <v>0</v>
      </c>
      <c r="N28" s="119">
        <f>IF(AND(O28="CLA",S28&gt;1),IF(ISNA(VLOOKUP(P28,'PDP8'!$C$17:$C$52,1,0)),IF(ISNA(VLOOKUP(P28,'PDP8'!$C$56:$C$75,1,0)),15,14),13),IF(LEN(F28)=0,0,M28))</f>
        <v>0</v>
      </c>
      <c r="O28" s="119" t="str">
        <f t="shared" si="4"/>
        <v/>
      </c>
      <c r="P28" s="119" t="str">
        <f t="shared" si="5"/>
        <v/>
      </c>
      <c r="Q28" s="119" t="str">
        <f t="shared" si="6"/>
        <v/>
      </c>
      <c r="R28" s="119" t="str">
        <f t="shared" si="7"/>
        <v/>
      </c>
      <c r="S28" s="119">
        <f t="shared" si="8"/>
        <v>0</v>
      </c>
      <c r="T28" s="187" t="str">
        <f t="shared" si="9"/>
        <v/>
      </c>
      <c r="U28" s="119" t="str">
        <f t="shared" si="10"/>
        <v/>
      </c>
      <c r="V28" s="120" t="str">
        <f t="shared" si="11"/>
        <v/>
      </c>
      <c r="W28" s="124" t="str">
        <f t="shared" si="12"/>
        <v/>
      </c>
      <c r="X28" s="124" t="str">
        <f t="shared" si="13"/>
        <v/>
      </c>
      <c r="Y28" s="119" t="str">
        <f t="shared" si="0"/>
        <v/>
      </c>
      <c r="Z28" s="119">
        <f t="shared" si="1"/>
        <v>0</v>
      </c>
      <c r="AA28" s="119" t="str">
        <f>IF(N28=12,VLOOKUP(F28,'PDP8'!$C$6:$F$11,4,0),"")</f>
        <v/>
      </c>
      <c r="AB28" s="119" t="str">
        <f>IF(N28=13,IF(_xlfn.BITAND(OCT2DEC(C28),'PDP8'!$E$17)='PDP8'!$D$17,'PDP8'!$F$17,CONCATENATE(IF(ISNA(MATCH(_xlfn.BITAND(OCT2DEC(C28),'PDP8'!$E$18),'PDP8'!$D$18:$D$20,0)),"",VLOOKUP(_xlfn.BITAND(OCT2DEC(C28),'PDP8'!$E$18),'PDP8'!$D$18:$F$20,3,0)),IF(ISNA(MATCH(_xlfn.BITAND(OCT2DEC(C28),'PDP8'!$E$21),'PDP8'!$D$21:$D$52,0)),"",CONCATENATE(IF(ISNA(MATCH(_xlfn.BITAND(OCT2DEC(C28),'PDP8'!$E$18),'PDP8'!$D$18:$D$20,0)),"",", "),VLOOKUP(_xlfn.BITAND(OCT2DEC(C28),'PDP8'!$E$21),'PDP8'!$D$21:$F$52,3,0))))),"")</f>
        <v/>
      </c>
      <c r="AC28" s="119" t="str">
        <f>IF(N28=14,CONCATENATE(IF(ISNA(MATCH(_xlfn.BITAND(OCT2DEC(C28),'PDP8'!$E$56),'PDP8'!$D$56:$D$70,0)),"",VLOOKUP(_xlfn.BITAND(OCT2DEC(C28),'PDP8'!$E$56),'PDP8'!$D$56:$F$70,3,0)),IF(ISNA(MATCH(_xlfn.BITAND(OCT2DEC(C28),'PDP8'!$E$71),'PDP8'!$D$71:$D$73,0)),"",CONCATENATE(IF(ISNA(MATCH(_xlfn.BITAND(OCT2DEC(C28),'PDP8'!$E$56),'PDP8'!$D$56:$D$70,0)),"",", "),VLOOKUP(_xlfn.BITAND(OCT2DEC(C28),'PDP8'!$E$71),'PDP8'!$D$71:$F$73,3,0))),IF(_xlfn.BITAND(OCT2DEC(C28),'PDP8'!$E$75)='PDP8'!$D$75,CONCATENATE(IF(LEN(F28)&gt;4,", ",""),'PDP8'!$F$75,""),IF(_xlfn.BITAND(OCT2DEC(C28),'PDP8'!$E$74),"",'PDP8'!$F$74))),"")</f>
        <v/>
      </c>
      <c r="AD28" s="119" t="str">
        <f>IF(N28=15,VLOOKUP(Z28,'PDP8'!$D$111:$F$238,3,0),"")</f>
        <v/>
      </c>
      <c r="AE28" s="119" t="str">
        <f>IF(N28=20,CONCATENATE(VLOOKUP(F28,'PDP8'!$I$5:$M$389,3,0),": ",VLOOKUP(F28,'PDP8'!$I$5:$M$389,5,0)),"")</f>
        <v/>
      </c>
      <c r="AF28" s="119" t="str">
        <f t="shared" si="14"/>
        <v/>
      </c>
      <c r="AG28" s="126"/>
      <c r="AH28" s="126"/>
    </row>
    <row r="29" spans="1:34" x14ac:dyDescent="0.2">
      <c r="A29" s="126"/>
      <c r="B29" s="55" t="str">
        <f t="shared" si="2"/>
        <v>0411</v>
      </c>
      <c r="C29" s="56" t="str">
        <f>IF(N29&lt;10,"",IF(N29=10,O29,IF(N29=12,IF(LEN(X29)&gt;0,X29,DEC2OCT(VLOOKUP(F29,'PDP8'!$C$6:$D$12,2,0)+IF(LEN(G29)&gt;0,256,0)+W29+IF(LEN(V29)=0,0,_xlfn.BITAND(V29,127)),4)),IF(N29=13,DEC2OCT('PDP8'!$D$13+_xlfn.BITOR(VLOOKUP(O29,'PDP8'!$C$17:$D$52,2,0),_xlfn.BITOR(IF(S29&gt;1,VLOOKUP(P29,'PDP8'!$C$17:$D$52,2,0),0),_xlfn.BITOR(IF(S29&gt;2,VLOOKUP(Q29,'PDP8'!$C$17:$D$52,2,0),0),IF(S29&gt;3,VLOOKUP(R29,'PDP8'!$C$17:$D$52,2,0),0)))),4),IF(N29=14,DEC2OCT(_xlfn.BITOR('PDP8'!$D$13+256+VLOOKUP(O29,'PDP8'!$C$56:$D$75,2,0),_xlfn.BITOR(IF(S29&gt;1,VLOOKUP(P29,'PDP8'!$C$56:$D$75,2,0),0),_xlfn.BITOR(IF(S29&gt;2,VLOOKUP(Q29,'PDP8'!$C$56:$D$75,2,0),0),IF(S29&gt;3,VLOOKUP(R29,'PDP8'!$C$56:$D$75,2,0),0)))),4),IF(N29=15,DEC2OCT('PDP8'!$D$13+257+VLOOKUP(O29,'PDP8'!$C$80:$D$107,2,0)+IF(S29&gt;1,VLOOKUP(P29,'PDP8'!$C$80:$D$107,2,0),0)+IF(S29&gt;2,VLOOKUP(Q29,'PDP8'!$C$80:$D$107,2,0),0),4),IF(N29=20,VLOOKUP(F29,'PDP8'!$I$5:$J$389,2,0),"???")))))))</f>
        <v/>
      </c>
      <c r="D29" s="177"/>
      <c r="E29" s="118"/>
      <c r="F29" s="118"/>
      <c r="G29" s="76"/>
      <c r="H29" s="118"/>
      <c r="I29" s="179"/>
      <c r="J29" s="188" t="str">
        <f t="shared" si="3"/>
        <v/>
      </c>
      <c r="K29" s="211"/>
      <c r="L29" s="126"/>
      <c r="M29" s="119">
        <f>IF(LEN(F29)&lt;1,0,IF(OR(LEFT(F29)="/",F29="$"),0,IF(LEFT(F29)="*",1,IF(NOT(ISERR(VALUE(F29))),10,IF(LEFT(F29,4)="PAGE",2,IF(ISNA(VLOOKUP(F29,'PDP8'!$C$6:$C$11,1,0)),IF(ISNA(VLOOKUP(LEFT(F29,3),'PDP8'!$C$17:$C$52,1,0)),IF(ISNA(VLOOKUP(LEFT(F29,3),'PDP8'!$C$56:$C$75,1,0)),IF(ISNA(VLOOKUP(LEFT(F29,IF(OR(LEN(F29)=3,MID(F29,4,1)=" "),3,4)),'PDP8'!$C$80:$C$107,1,0)),IF(ISNA(VLOOKUP(F29,'PDP8'!$I$5:$I$389,1,0)),"???",20),15),14),13),12))))))</f>
        <v>0</v>
      </c>
      <c r="N29" s="119">
        <f>IF(AND(O29="CLA",S29&gt;1),IF(ISNA(VLOOKUP(P29,'PDP8'!$C$17:$C$52,1,0)),IF(ISNA(VLOOKUP(P29,'PDP8'!$C$56:$C$75,1,0)),15,14),13),IF(LEN(F29)=0,0,M29))</f>
        <v>0</v>
      </c>
      <c r="O29" s="119" t="str">
        <f t="shared" si="4"/>
        <v/>
      </c>
      <c r="P29" s="119" t="str">
        <f t="shared" si="5"/>
        <v/>
      </c>
      <c r="Q29" s="119" t="str">
        <f t="shared" si="6"/>
        <v/>
      </c>
      <c r="R29" s="119" t="str">
        <f t="shared" si="7"/>
        <v/>
      </c>
      <c r="S29" s="119">
        <f t="shared" si="8"/>
        <v>0</v>
      </c>
      <c r="T29" s="187" t="str">
        <f t="shared" si="9"/>
        <v/>
      </c>
      <c r="U29" s="119" t="str">
        <f t="shared" si="10"/>
        <v/>
      </c>
      <c r="V29" s="120" t="str">
        <f t="shared" si="11"/>
        <v/>
      </c>
      <c r="W29" s="124" t="str">
        <f t="shared" si="12"/>
        <v/>
      </c>
      <c r="X29" s="124" t="str">
        <f t="shared" si="13"/>
        <v/>
      </c>
      <c r="Y29" s="119" t="str">
        <f t="shared" si="0"/>
        <v/>
      </c>
      <c r="Z29" s="119">
        <f t="shared" si="1"/>
        <v>0</v>
      </c>
      <c r="AA29" s="119" t="str">
        <f>IF(N29=12,VLOOKUP(F29,'PDP8'!$C$6:$F$11,4,0),"")</f>
        <v/>
      </c>
      <c r="AB29" s="119" t="str">
        <f>IF(N29=13,IF(_xlfn.BITAND(OCT2DEC(C29),'PDP8'!$E$17)='PDP8'!$D$17,'PDP8'!$F$17,CONCATENATE(IF(ISNA(MATCH(_xlfn.BITAND(OCT2DEC(C29),'PDP8'!$E$18),'PDP8'!$D$18:$D$20,0)),"",VLOOKUP(_xlfn.BITAND(OCT2DEC(C29),'PDP8'!$E$18),'PDP8'!$D$18:$F$20,3,0)),IF(ISNA(MATCH(_xlfn.BITAND(OCT2DEC(C29),'PDP8'!$E$21),'PDP8'!$D$21:$D$52,0)),"",CONCATENATE(IF(ISNA(MATCH(_xlfn.BITAND(OCT2DEC(C29),'PDP8'!$E$18),'PDP8'!$D$18:$D$20,0)),"",", "),VLOOKUP(_xlfn.BITAND(OCT2DEC(C29),'PDP8'!$E$21),'PDP8'!$D$21:$F$52,3,0))))),"")</f>
        <v/>
      </c>
      <c r="AC29" s="119" t="str">
        <f>IF(N29=14,CONCATENATE(IF(ISNA(MATCH(_xlfn.BITAND(OCT2DEC(C29),'PDP8'!$E$56),'PDP8'!$D$56:$D$70,0)),"",VLOOKUP(_xlfn.BITAND(OCT2DEC(C29),'PDP8'!$E$56),'PDP8'!$D$56:$F$70,3,0)),IF(ISNA(MATCH(_xlfn.BITAND(OCT2DEC(C29),'PDP8'!$E$71),'PDP8'!$D$71:$D$73,0)),"",CONCATENATE(IF(ISNA(MATCH(_xlfn.BITAND(OCT2DEC(C29),'PDP8'!$E$56),'PDP8'!$D$56:$D$70,0)),"",", "),VLOOKUP(_xlfn.BITAND(OCT2DEC(C29),'PDP8'!$E$71),'PDP8'!$D$71:$F$73,3,0))),IF(_xlfn.BITAND(OCT2DEC(C29),'PDP8'!$E$75)='PDP8'!$D$75,CONCATENATE(IF(LEN(F29)&gt;4,", ",""),'PDP8'!$F$75,""),IF(_xlfn.BITAND(OCT2DEC(C29),'PDP8'!$E$74),"",'PDP8'!$F$74))),"")</f>
        <v/>
      </c>
      <c r="AD29" s="119" t="str">
        <f>IF(N29=15,VLOOKUP(Z29,'PDP8'!$D$111:$F$238,3,0),"")</f>
        <v/>
      </c>
      <c r="AE29" s="119" t="str">
        <f>IF(N29=20,CONCATENATE(VLOOKUP(F29,'PDP8'!$I$5:$M$389,3,0),": ",VLOOKUP(F29,'PDP8'!$I$5:$M$389,5,0)),"")</f>
        <v/>
      </c>
      <c r="AF29" s="119" t="str">
        <f t="shared" si="14"/>
        <v/>
      </c>
      <c r="AG29" s="126"/>
      <c r="AH29" s="126"/>
    </row>
    <row r="30" spans="1:34" x14ac:dyDescent="0.2">
      <c r="A30" s="126"/>
      <c r="B30" s="55" t="str">
        <f t="shared" si="2"/>
        <v>0411</v>
      </c>
      <c r="C30" s="56" t="str">
        <f>IF(N30&lt;10,"",IF(N30=10,O30,IF(N30=12,IF(LEN(X30)&gt;0,X30,DEC2OCT(VLOOKUP(F30,'PDP8'!$C$6:$D$12,2,0)+IF(LEN(G30)&gt;0,256,0)+W30+IF(LEN(V30)=0,0,_xlfn.BITAND(V30,127)),4)),IF(N30=13,DEC2OCT('PDP8'!$D$13+_xlfn.BITOR(VLOOKUP(O30,'PDP8'!$C$17:$D$52,2,0),_xlfn.BITOR(IF(S30&gt;1,VLOOKUP(P30,'PDP8'!$C$17:$D$52,2,0),0),_xlfn.BITOR(IF(S30&gt;2,VLOOKUP(Q30,'PDP8'!$C$17:$D$52,2,0),0),IF(S30&gt;3,VLOOKUP(R30,'PDP8'!$C$17:$D$52,2,0),0)))),4),IF(N30=14,DEC2OCT(_xlfn.BITOR('PDP8'!$D$13+256+VLOOKUP(O30,'PDP8'!$C$56:$D$75,2,0),_xlfn.BITOR(IF(S30&gt;1,VLOOKUP(P30,'PDP8'!$C$56:$D$75,2,0),0),_xlfn.BITOR(IF(S30&gt;2,VLOOKUP(Q30,'PDP8'!$C$56:$D$75,2,0),0),IF(S30&gt;3,VLOOKUP(R30,'PDP8'!$C$56:$D$75,2,0),0)))),4),IF(N30=15,DEC2OCT('PDP8'!$D$13+257+VLOOKUP(O30,'PDP8'!$C$80:$D$107,2,0)+IF(S30&gt;1,VLOOKUP(P30,'PDP8'!$C$80:$D$107,2,0),0)+IF(S30&gt;2,VLOOKUP(Q30,'PDP8'!$C$80:$D$107,2,0),0),4),IF(N30=20,VLOOKUP(F30,'PDP8'!$I$5:$J$389,2,0),"???")))))))</f>
        <v/>
      </c>
      <c r="D30" s="177"/>
      <c r="E30" s="118"/>
      <c r="F30" s="118"/>
      <c r="G30" s="76"/>
      <c r="H30" s="118"/>
      <c r="I30" s="179"/>
      <c r="J30" s="188" t="str">
        <f t="shared" si="3"/>
        <v/>
      </c>
      <c r="K30" s="211"/>
      <c r="L30" s="126"/>
      <c r="M30" s="119">
        <f>IF(LEN(F30)&lt;1,0,IF(OR(LEFT(F30)="/",F30="$"),0,IF(LEFT(F30)="*",1,IF(NOT(ISERR(VALUE(F30))),10,IF(LEFT(F30,4)="PAGE",2,IF(ISNA(VLOOKUP(F30,'PDP8'!$C$6:$C$11,1,0)),IF(ISNA(VLOOKUP(LEFT(F30,3),'PDP8'!$C$17:$C$52,1,0)),IF(ISNA(VLOOKUP(LEFT(F30,3),'PDP8'!$C$56:$C$75,1,0)),IF(ISNA(VLOOKUP(LEFT(F30,IF(OR(LEN(F30)=3,MID(F30,4,1)=" "),3,4)),'PDP8'!$C$80:$C$107,1,0)),IF(ISNA(VLOOKUP(F30,'PDP8'!$I$5:$I$389,1,0)),"???",20),15),14),13),12))))))</f>
        <v>0</v>
      </c>
      <c r="N30" s="119">
        <f>IF(AND(O30="CLA",S30&gt;1),IF(ISNA(VLOOKUP(P30,'PDP8'!$C$17:$C$52,1,0)),IF(ISNA(VLOOKUP(P30,'PDP8'!$C$56:$C$75,1,0)),15,14),13),IF(LEN(F30)=0,0,M30))</f>
        <v>0</v>
      </c>
      <c r="O30" s="119" t="str">
        <f t="shared" si="4"/>
        <v/>
      </c>
      <c r="P30" s="119" t="str">
        <f t="shared" si="5"/>
        <v/>
      </c>
      <c r="Q30" s="119" t="str">
        <f t="shared" si="6"/>
        <v/>
      </c>
      <c r="R30" s="119" t="str">
        <f t="shared" si="7"/>
        <v/>
      </c>
      <c r="S30" s="119">
        <f t="shared" si="8"/>
        <v>0</v>
      </c>
      <c r="T30" s="187" t="str">
        <f t="shared" si="9"/>
        <v/>
      </c>
      <c r="U30" s="119" t="str">
        <f t="shared" si="10"/>
        <v/>
      </c>
      <c r="V30" s="120" t="str">
        <f t="shared" si="11"/>
        <v/>
      </c>
      <c r="W30" s="124" t="str">
        <f t="shared" si="12"/>
        <v/>
      </c>
      <c r="X30" s="124" t="str">
        <f t="shared" si="13"/>
        <v/>
      </c>
      <c r="Y30" s="119" t="str">
        <f t="shared" si="0"/>
        <v/>
      </c>
      <c r="Z30" s="119">
        <f t="shared" si="1"/>
        <v>0</v>
      </c>
      <c r="AA30" s="119" t="str">
        <f>IF(N30=12,VLOOKUP(F30,'PDP8'!$C$6:$F$11,4,0),"")</f>
        <v/>
      </c>
      <c r="AB30" s="119" t="str">
        <f>IF(N30=13,IF(_xlfn.BITAND(OCT2DEC(C30),'PDP8'!$E$17)='PDP8'!$D$17,'PDP8'!$F$17,CONCATENATE(IF(ISNA(MATCH(_xlfn.BITAND(OCT2DEC(C30),'PDP8'!$E$18),'PDP8'!$D$18:$D$20,0)),"",VLOOKUP(_xlfn.BITAND(OCT2DEC(C30),'PDP8'!$E$18),'PDP8'!$D$18:$F$20,3,0)),IF(ISNA(MATCH(_xlfn.BITAND(OCT2DEC(C30),'PDP8'!$E$21),'PDP8'!$D$21:$D$52,0)),"",CONCATENATE(IF(ISNA(MATCH(_xlfn.BITAND(OCT2DEC(C30),'PDP8'!$E$18),'PDP8'!$D$18:$D$20,0)),"",", "),VLOOKUP(_xlfn.BITAND(OCT2DEC(C30),'PDP8'!$E$21),'PDP8'!$D$21:$F$52,3,0))))),"")</f>
        <v/>
      </c>
      <c r="AC30" s="119" t="str">
        <f>IF(N30=14,CONCATENATE(IF(ISNA(MATCH(_xlfn.BITAND(OCT2DEC(C30),'PDP8'!$E$56),'PDP8'!$D$56:$D$70,0)),"",VLOOKUP(_xlfn.BITAND(OCT2DEC(C30),'PDP8'!$E$56),'PDP8'!$D$56:$F$70,3,0)),IF(ISNA(MATCH(_xlfn.BITAND(OCT2DEC(C30),'PDP8'!$E$71),'PDP8'!$D$71:$D$73,0)),"",CONCATENATE(IF(ISNA(MATCH(_xlfn.BITAND(OCT2DEC(C30),'PDP8'!$E$56),'PDP8'!$D$56:$D$70,0)),"",", "),VLOOKUP(_xlfn.BITAND(OCT2DEC(C30),'PDP8'!$E$71),'PDP8'!$D$71:$F$73,3,0))),IF(_xlfn.BITAND(OCT2DEC(C30),'PDP8'!$E$75)='PDP8'!$D$75,CONCATENATE(IF(LEN(F30)&gt;4,", ",""),'PDP8'!$F$75,""),IF(_xlfn.BITAND(OCT2DEC(C30),'PDP8'!$E$74),"",'PDP8'!$F$74))),"")</f>
        <v/>
      </c>
      <c r="AD30" s="119" t="str">
        <f>IF(N30=15,VLOOKUP(Z30,'PDP8'!$D$111:$F$238,3,0),"")</f>
        <v/>
      </c>
      <c r="AE30" s="119" t="str">
        <f>IF(N30=20,CONCATENATE(VLOOKUP(F30,'PDP8'!$I$5:$M$389,3,0),": ",VLOOKUP(F30,'PDP8'!$I$5:$M$389,5,0)),"")</f>
        <v/>
      </c>
      <c r="AF30" s="119" t="str">
        <f t="shared" si="14"/>
        <v/>
      </c>
      <c r="AG30" s="126"/>
      <c r="AH30" s="126"/>
    </row>
    <row r="31" spans="1:34" x14ac:dyDescent="0.2">
      <c r="A31" s="126"/>
      <c r="B31" s="55" t="str">
        <f t="shared" si="2"/>
        <v>0411</v>
      </c>
      <c r="C31" s="56" t="str">
        <f>IF(N31&lt;10,"",IF(N31=10,O31,IF(N31=12,IF(LEN(X31)&gt;0,X31,DEC2OCT(VLOOKUP(F31,'PDP8'!$C$6:$D$12,2,0)+IF(LEN(G31)&gt;0,256,0)+W31+IF(LEN(V31)=0,0,_xlfn.BITAND(V31,127)),4)),IF(N31=13,DEC2OCT('PDP8'!$D$13+_xlfn.BITOR(VLOOKUP(O31,'PDP8'!$C$17:$D$52,2,0),_xlfn.BITOR(IF(S31&gt;1,VLOOKUP(P31,'PDP8'!$C$17:$D$52,2,0),0),_xlfn.BITOR(IF(S31&gt;2,VLOOKUP(Q31,'PDP8'!$C$17:$D$52,2,0),0),IF(S31&gt;3,VLOOKUP(R31,'PDP8'!$C$17:$D$52,2,0),0)))),4),IF(N31=14,DEC2OCT(_xlfn.BITOR('PDP8'!$D$13+256+VLOOKUP(O31,'PDP8'!$C$56:$D$75,2,0),_xlfn.BITOR(IF(S31&gt;1,VLOOKUP(P31,'PDP8'!$C$56:$D$75,2,0),0),_xlfn.BITOR(IF(S31&gt;2,VLOOKUP(Q31,'PDP8'!$C$56:$D$75,2,0),0),IF(S31&gt;3,VLOOKUP(R31,'PDP8'!$C$56:$D$75,2,0),0)))),4),IF(N31=15,DEC2OCT('PDP8'!$D$13+257+VLOOKUP(O31,'PDP8'!$C$80:$D$107,2,0)+IF(S31&gt;1,VLOOKUP(P31,'PDP8'!$C$80:$D$107,2,0),0)+IF(S31&gt;2,VLOOKUP(Q31,'PDP8'!$C$80:$D$107,2,0),0),4),IF(N31=20,VLOOKUP(F31,'PDP8'!$I$5:$J$389,2,0),"???")))))))</f>
        <v/>
      </c>
      <c r="D31" s="177"/>
      <c r="E31" s="118"/>
      <c r="F31" s="118"/>
      <c r="G31" s="76"/>
      <c r="H31" s="118"/>
      <c r="I31" s="179"/>
      <c r="J31" s="188" t="str">
        <f t="shared" si="3"/>
        <v/>
      </c>
      <c r="K31" s="211"/>
      <c r="L31" s="126"/>
      <c r="M31" s="119">
        <f>IF(LEN(F31)&lt;1,0,IF(OR(LEFT(F31)="/",F31="$"),0,IF(LEFT(F31)="*",1,IF(NOT(ISERR(VALUE(F31))),10,IF(LEFT(F31,4)="PAGE",2,IF(ISNA(VLOOKUP(F31,'PDP8'!$C$6:$C$11,1,0)),IF(ISNA(VLOOKUP(LEFT(F31,3),'PDP8'!$C$17:$C$52,1,0)),IF(ISNA(VLOOKUP(LEFT(F31,3),'PDP8'!$C$56:$C$75,1,0)),IF(ISNA(VLOOKUP(LEFT(F31,IF(OR(LEN(F31)=3,MID(F31,4,1)=" "),3,4)),'PDP8'!$C$80:$C$107,1,0)),IF(ISNA(VLOOKUP(F31,'PDP8'!$I$5:$I$389,1,0)),"???",20),15),14),13),12))))))</f>
        <v>0</v>
      </c>
      <c r="N31" s="119">
        <f>IF(AND(O31="CLA",S31&gt;1),IF(ISNA(VLOOKUP(P31,'PDP8'!$C$17:$C$52,1,0)),IF(ISNA(VLOOKUP(P31,'PDP8'!$C$56:$C$75,1,0)),15,14),13),IF(LEN(F31)=0,0,M31))</f>
        <v>0</v>
      </c>
      <c r="O31" s="119" t="str">
        <f t="shared" si="4"/>
        <v/>
      </c>
      <c r="P31" s="119" t="str">
        <f t="shared" si="5"/>
        <v/>
      </c>
      <c r="Q31" s="119" t="str">
        <f t="shared" si="6"/>
        <v/>
      </c>
      <c r="R31" s="119" t="str">
        <f t="shared" si="7"/>
        <v/>
      </c>
      <c r="S31" s="119">
        <f t="shared" si="8"/>
        <v>0</v>
      </c>
      <c r="T31" s="187" t="str">
        <f t="shared" si="9"/>
        <v/>
      </c>
      <c r="U31" s="119" t="str">
        <f t="shared" si="10"/>
        <v/>
      </c>
      <c r="V31" s="120" t="str">
        <f t="shared" si="11"/>
        <v/>
      </c>
      <c r="W31" s="124" t="str">
        <f t="shared" si="12"/>
        <v/>
      </c>
      <c r="X31" s="124" t="str">
        <f t="shared" si="13"/>
        <v/>
      </c>
      <c r="Y31" s="119" t="str">
        <f t="shared" si="0"/>
        <v/>
      </c>
      <c r="Z31" s="119">
        <f t="shared" si="1"/>
        <v>0</v>
      </c>
      <c r="AA31" s="119" t="str">
        <f>IF(N31=12,VLOOKUP(F31,'PDP8'!$C$6:$F$11,4,0),"")</f>
        <v/>
      </c>
      <c r="AB31" s="119" t="str">
        <f>IF(N31=13,IF(_xlfn.BITAND(OCT2DEC(C31),'PDP8'!$E$17)='PDP8'!$D$17,'PDP8'!$F$17,CONCATENATE(IF(ISNA(MATCH(_xlfn.BITAND(OCT2DEC(C31),'PDP8'!$E$18),'PDP8'!$D$18:$D$20,0)),"",VLOOKUP(_xlfn.BITAND(OCT2DEC(C31),'PDP8'!$E$18),'PDP8'!$D$18:$F$20,3,0)),IF(ISNA(MATCH(_xlfn.BITAND(OCT2DEC(C31),'PDP8'!$E$21),'PDP8'!$D$21:$D$52,0)),"",CONCATENATE(IF(ISNA(MATCH(_xlfn.BITAND(OCT2DEC(C31),'PDP8'!$E$18),'PDP8'!$D$18:$D$20,0)),"",", "),VLOOKUP(_xlfn.BITAND(OCT2DEC(C31),'PDP8'!$E$21),'PDP8'!$D$21:$F$52,3,0))))),"")</f>
        <v/>
      </c>
      <c r="AC31" s="119" t="str">
        <f>IF(N31=14,CONCATENATE(IF(ISNA(MATCH(_xlfn.BITAND(OCT2DEC(C31),'PDP8'!$E$56),'PDP8'!$D$56:$D$70,0)),"",VLOOKUP(_xlfn.BITAND(OCT2DEC(C31),'PDP8'!$E$56),'PDP8'!$D$56:$F$70,3,0)),IF(ISNA(MATCH(_xlfn.BITAND(OCT2DEC(C31),'PDP8'!$E$71),'PDP8'!$D$71:$D$73,0)),"",CONCATENATE(IF(ISNA(MATCH(_xlfn.BITAND(OCT2DEC(C31),'PDP8'!$E$56),'PDP8'!$D$56:$D$70,0)),"",", "),VLOOKUP(_xlfn.BITAND(OCT2DEC(C31),'PDP8'!$E$71),'PDP8'!$D$71:$F$73,3,0))),IF(_xlfn.BITAND(OCT2DEC(C31),'PDP8'!$E$75)='PDP8'!$D$75,CONCATENATE(IF(LEN(F31)&gt;4,", ",""),'PDP8'!$F$75,""),IF(_xlfn.BITAND(OCT2DEC(C31),'PDP8'!$E$74),"",'PDP8'!$F$74))),"")</f>
        <v/>
      </c>
      <c r="AD31" s="119" t="str">
        <f>IF(N31=15,VLOOKUP(Z31,'PDP8'!$D$111:$F$238,3,0),"")</f>
        <v/>
      </c>
      <c r="AE31" s="119" t="str">
        <f>IF(N31=20,CONCATENATE(VLOOKUP(F31,'PDP8'!$I$5:$M$389,3,0),": ",VLOOKUP(F31,'PDP8'!$I$5:$M$389,5,0)),"")</f>
        <v/>
      </c>
      <c r="AF31" s="119" t="str">
        <f t="shared" si="14"/>
        <v/>
      </c>
      <c r="AG31" s="126"/>
      <c r="AH31" s="126"/>
    </row>
    <row r="32" spans="1:34" x14ac:dyDescent="0.2">
      <c r="A32" s="126"/>
      <c r="B32" s="55" t="str">
        <f t="shared" si="2"/>
        <v>0411</v>
      </c>
      <c r="C32" s="56" t="str">
        <f>IF(N32&lt;10,"",IF(N32=10,O32,IF(N32=12,IF(LEN(X32)&gt;0,X32,DEC2OCT(VLOOKUP(F32,'PDP8'!$C$6:$D$12,2,0)+IF(LEN(G32)&gt;0,256,0)+W32+IF(LEN(V32)=0,0,_xlfn.BITAND(V32,127)),4)),IF(N32=13,DEC2OCT('PDP8'!$D$13+_xlfn.BITOR(VLOOKUP(O32,'PDP8'!$C$17:$D$52,2,0),_xlfn.BITOR(IF(S32&gt;1,VLOOKUP(P32,'PDP8'!$C$17:$D$52,2,0),0),_xlfn.BITOR(IF(S32&gt;2,VLOOKUP(Q32,'PDP8'!$C$17:$D$52,2,0),0),IF(S32&gt;3,VLOOKUP(R32,'PDP8'!$C$17:$D$52,2,0),0)))),4),IF(N32=14,DEC2OCT(_xlfn.BITOR('PDP8'!$D$13+256+VLOOKUP(O32,'PDP8'!$C$56:$D$75,2,0),_xlfn.BITOR(IF(S32&gt;1,VLOOKUP(P32,'PDP8'!$C$56:$D$75,2,0),0),_xlfn.BITOR(IF(S32&gt;2,VLOOKUP(Q32,'PDP8'!$C$56:$D$75,2,0),0),IF(S32&gt;3,VLOOKUP(R32,'PDP8'!$C$56:$D$75,2,0),0)))),4),IF(N32=15,DEC2OCT('PDP8'!$D$13+257+VLOOKUP(O32,'PDP8'!$C$80:$D$107,2,0)+IF(S32&gt;1,VLOOKUP(P32,'PDP8'!$C$80:$D$107,2,0),0)+IF(S32&gt;2,VLOOKUP(Q32,'PDP8'!$C$80:$D$107,2,0),0),4),IF(N32=20,VLOOKUP(F32,'PDP8'!$I$5:$J$389,2,0),"???")))))))</f>
        <v/>
      </c>
      <c r="D32" s="177"/>
      <c r="E32" s="118"/>
      <c r="F32" s="118"/>
      <c r="G32" s="76"/>
      <c r="H32" s="118"/>
      <c r="I32" s="179"/>
      <c r="J32" s="188" t="str">
        <f t="shared" si="3"/>
        <v/>
      </c>
      <c r="K32" s="211"/>
      <c r="L32" s="126"/>
      <c r="M32" s="119">
        <f>IF(LEN(F32)&lt;1,0,IF(OR(LEFT(F32)="/",F32="$"),0,IF(LEFT(F32)="*",1,IF(NOT(ISERR(VALUE(F32))),10,IF(LEFT(F32,4)="PAGE",2,IF(ISNA(VLOOKUP(F32,'PDP8'!$C$6:$C$11,1,0)),IF(ISNA(VLOOKUP(LEFT(F32,3),'PDP8'!$C$17:$C$52,1,0)),IF(ISNA(VLOOKUP(LEFT(F32,3),'PDP8'!$C$56:$C$75,1,0)),IF(ISNA(VLOOKUP(LEFT(F32,IF(OR(LEN(F32)=3,MID(F32,4,1)=" "),3,4)),'PDP8'!$C$80:$C$107,1,0)),IF(ISNA(VLOOKUP(F32,'PDP8'!$I$5:$I$389,1,0)),"???",20),15),14),13),12))))))</f>
        <v>0</v>
      </c>
      <c r="N32" s="119">
        <f>IF(AND(O32="CLA",S32&gt;1),IF(ISNA(VLOOKUP(P32,'PDP8'!$C$17:$C$52,1,0)),IF(ISNA(VLOOKUP(P32,'PDP8'!$C$56:$C$75,1,0)),15,14),13),IF(LEN(F32)=0,0,M32))</f>
        <v>0</v>
      </c>
      <c r="O32" s="119" t="str">
        <f t="shared" si="4"/>
        <v/>
      </c>
      <c r="P32" s="119" t="str">
        <f t="shared" si="5"/>
        <v/>
      </c>
      <c r="Q32" s="119" t="str">
        <f t="shared" si="6"/>
        <v/>
      </c>
      <c r="R32" s="119" t="str">
        <f t="shared" si="7"/>
        <v/>
      </c>
      <c r="S32" s="119">
        <f t="shared" si="8"/>
        <v>0</v>
      </c>
      <c r="T32" s="187" t="str">
        <f t="shared" si="9"/>
        <v/>
      </c>
      <c r="U32" s="119" t="str">
        <f t="shared" si="10"/>
        <v/>
      </c>
      <c r="V32" s="120" t="str">
        <f t="shared" si="11"/>
        <v/>
      </c>
      <c r="W32" s="124" t="str">
        <f t="shared" si="12"/>
        <v/>
      </c>
      <c r="X32" s="124" t="str">
        <f t="shared" si="13"/>
        <v/>
      </c>
      <c r="Y32" s="119" t="str">
        <f t="shared" si="0"/>
        <v/>
      </c>
      <c r="Z32" s="119">
        <f t="shared" si="1"/>
        <v>0</v>
      </c>
      <c r="AA32" s="119" t="str">
        <f>IF(N32=12,VLOOKUP(F32,'PDP8'!$C$6:$F$11,4,0),"")</f>
        <v/>
      </c>
      <c r="AB32" s="119" t="str">
        <f>IF(N32=13,IF(_xlfn.BITAND(OCT2DEC(C32),'PDP8'!$E$17)='PDP8'!$D$17,'PDP8'!$F$17,CONCATENATE(IF(ISNA(MATCH(_xlfn.BITAND(OCT2DEC(C32),'PDP8'!$E$18),'PDP8'!$D$18:$D$20,0)),"",VLOOKUP(_xlfn.BITAND(OCT2DEC(C32),'PDP8'!$E$18),'PDP8'!$D$18:$F$20,3,0)),IF(ISNA(MATCH(_xlfn.BITAND(OCT2DEC(C32),'PDP8'!$E$21),'PDP8'!$D$21:$D$52,0)),"",CONCATENATE(IF(ISNA(MATCH(_xlfn.BITAND(OCT2DEC(C32),'PDP8'!$E$18),'PDP8'!$D$18:$D$20,0)),"",", "),VLOOKUP(_xlfn.BITAND(OCT2DEC(C32),'PDP8'!$E$21),'PDP8'!$D$21:$F$52,3,0))))),"")</f>
        <v/>
      </c>
      <c r="AC32" s="119" t="str">
        <f>IF(N32=14,CONCATENATE(IF(ISNA(MATCH(_xlfn.BITAND(OCT2DEC(C32),'PDP8'!$E$56),'PDP8'!$D$56:$D$70,0)),"",VLOOKUP(_xlfn.BITAND(OCT2DEC(C32),'PDP8'!$E$56),'PDP8'!$D$56:$F$70,3,0)),IF(ISNA(MATCH(_xlfn.BITAND(OCT2DEC(C32),'PDP8'!$E$71),'PDP8'!$D$71:$D$73,0)),"",CONCATENATE(IF(ISNA(MATCH(_xlfn.BITAND(OCT2DEC(C32),'PDP8'!$E$56),'PDP8'!$D$56:$D$70,0)),"",", "),VLOOKUP(_xlfn.BITAND(OCT2DEC(C32),'PDP8'!$E$71),'PDP8'!$D$71:$F$73,3,0))),IF(_xlfn.BITAND(OCT2DEC(C32),'PDP8'!$E$75)='PDP8'!$D$75,CONCATENATE(IF(LEN(F32)&gt;4,", ",""),'PDP8'!$F$75,""),IF(_xlfn.BITAND(OCT2DEC(C32),'PDP8'!$E$74),"",'PDP8'!$F$74))),"")</f>
        <v/>
      </c>
      <c r="AD32" s="119" t="str">
        <f>IF(N32=15,VLOOKUP(Z32,'PDP8'!$D$111:$F$238,3,0),"")</f>
        <v/>
      </c>
      <c r="AE32" s="119" t="str">
        <f>IF(N32=20,CONCATENATE(VLOOKUP(F32,'PDP8'!$I$5:$M$389,3,0),": ",VLOOKUP(F32,'PDP8'!$I$5:$M$389,5,0)),"")</f>
        <v/>
      </c>
      <c r="AF32" s="119" t="str">
        <f t="shared" si="14"/>
        <v/>
      </c>
      <c r="AG32" s="126"/>
      <c r="AH32" s="126"/>
    </row>
    <row r="33" spans="1:34" x14ac:dyDescent="0.2">
      <c r="A33" s="126"/>
      <c r="B33" s="55" t="str">
        <f t="shared" si="2"/>
        <v>0411</v>
      </c>
      <c r="C33" s="56" t="str">
        <f>IF(N33&lt;10,"",IF(N33=10,O33,IF(N33=12,IF(LEN(X33)&gt;0,X33,DEC2OCT(VLOOKUP(F33,'PDP8'!$C$6:$D$12,2,0)+IF(LEN(G33)&gt;0,256,0)+W33+IF(LEN(V33)=0,0,_xlfn.BITAND(V33,127)),4)),IF(N33=13,DEC2OCT('PDP8'!$D$13+_xlfn.BITOR(VLOOKUP(O33,'PDP8'!$C$17:$D$52,2,0),_xlfn.BITOR(IF(S33&gt;1,VLOOKUP(P33,'PDP8'!$C$17:$D$52,2,0),0),_xlfn.BITOR(IF(S33&gt;2,VLOOKUP(Q33,'PDP8'!$C$17:$D$52,2,0),0),IF(S33&gt;3,VLOOKUP(R33,'PDP8'!$C$17:$D$52,2,0),0)))),4),IF(N33=14,DEC2OCT(_xlfn.BITOR('PDP8'!$D$13+256+VLOOKUP(O33,'PDP8'!$C$56:$D$75,2,0),_xlfn.BITOR(IF(S33&gt;1,VLOOKUP(P33,'PDP8'!$C$56:$D$75,2,0),0),_xlfn.BITOR(IF(S33&gt;2,VLOOKUP(Q33,'PDP8'!$C$56:$D$75,2,0),0),IF(S33&gt;3,VLOOKUP(R33,'PDP8'!$C$56:$D$75,2,0),0)))),4),IF(N33=15,DEC2OCT('PDP8'!$D$13+257+VLOOKUP(O33,'PDP8'!$C$80:$D$107,2,0)+IF(S33&gt;1,VLOOKUP(P33,'PDP8'!$C$80:$D$107,2,0),0)+IF(S33&gt;2,VLOOKUP(Q33,'PDP8'!$C$80:$D$107,2,0),0),4),IF(N33=20,VLOOKUP(F33,'PDP8'!$I$5:$J$389,2,0),"???")))))))</f>
        <v/>
      </c>
      <c r="D33" s="177"/>
      <c r="E33" s="118"/>
      <c r="F33" s="118"/>
      <c r="G33" s="76"/>
      <c r="H33" s="118"/>
      <c r="I33" s="179"/>
      <c r="J33" s="188" t="str">
        <f t="shared" si="3"/>
        <v/>
      </c>
      <c r="K33" s="211"/>
      <c r="L33" s="126"/>
      <c r="M33" s="119">
        <f>IF(LEN(F33)&lt;1,0,IF(OR(LEFT(F33)="/",F33="$"),0,IF(LEFT(F33)="*",1,IF(NOT(ISERR(VALUE(F33))),10,IF(LEFT(F33,4)="PAGE",2,IF(ISNA(VLOOKUP(F33,'PDP8'!$C$6:$C$11,1,0)),IF(ISNA(VLOOKUP(LEFT(F33,3),'PDP8'!$C$17:$C$52,1,0)),IF(ISNA(VLOOKUP(LEFT(F33,3),'PDP8'!$C$56:$C$75,1,0)),IF(ISNA(VLOOKUP(LEFT(F33,IF(OR(LEN(F33)=3,MID(F33,4,1)=" "),3,4)),'PDP8'!$C$80:$C$107,1,0)),IF(ISNA(VLOOKUP(F33,'PDP8'!$I$5:$I$389,1,0)),"???",20),15),14),13),12))))))</f>
        <v>0</v>
      </c>
      <c r="N33" s="119">
        <f>IF(AND(O33="CLA",S33&gt;1),IF(ISNA(VLOOKUP(P33,'PDP8'!$C$17:$C$52,1,0)),IF(ISNA(VLOOKUP(P33,'PDP8'!$C$56:$C$75,1,0)),15,14),13),IF(LEN(F33)=0,0,M33))</f>
        <v>0</v>
      </c>
      <c r="O33" s="119" t="str">
        <f t="shared" si="4"/>
        <v/>
      </c>
      <c r="P33" s="119" t="str">
        <f t="shared" si="5"/>
        <v/>
      </c>
      <c r="Q33" s="119" t="str">
        <f t="shared" si="6"/>
        <v/>
      </c>
      <c r="R33" s="119" t="str">
        <f t="shared" si="7"/>
        <v/>
      </c>
      <c r="S33" s="119">
        <f t="shared" si="8"/>
        <v>0</v>
      </c>
      <c r="T33" s="187" t="str">
        <f t="shared" si="9"/>
        <v/>
      </c>
      <c r="U33" s="119" t="str">
        <f t="shared" si="10"/>
        <v/>
      </c>
      <c r="V33" s="120" t="str">
        <f t="shared" si="11"/>
        <v/>
      </c>
      <c r="W33" s="124" t="str">
        <f t="shared" si="12"/>
        <v/>
      </c>
      <c r="X33" s="124" t="str">
        <f t="shared" si="13"/>
        <v/>
      </c>
      <c r="Y33" s="119" t="str">
        <f t="shared" si="0"/>
        <v/>
      </c>
      <c r="Z33" s="119">
        <f t="shared" si="1"/>
        <v>0</v>
      </c>
      <c r="AA33" s="119" t="str">
        <f>IF(N33=12,VLOOKUP(F33,'PDP8'!$C$6:$F$11,4,0),"")</f>
        <v/>
      </c>
      <c r="AB33" s="119" t="str">
        <f>IF(N33=13,IF(_xlfn.BITAND(OCT2DEC(C33),'PDP8'!$E$17)='PDP8'!$D$17,'PDP8'!$F$17,CONCATENATE(IF(ISNA(MATCH(_xlfn.BITAND(OCT2DEC(C33),'PDP8'!$E$18),'PDP8'!$D$18:$D$20,0)),"",VLOOKUP(_xlfn.BITAND(OCT2DEC(C33),'PDP8'!$E$18),'PDP8'!$D$18:$F$20,3,0)),IF(ISNA(MATCH(_xlfn.BITAND(OCT2DEC(C33),'PDP8'!$E$21),'PDP8'!$D$21:$D$52,0)),"",CONCATENATE(IF(ISNA(MATCH(_xlfn.BITAND(OCT2DEC(C33),'PDP8'!$E$18),'PDP8'!$D$18:$D$20,0)),"",", "),VLOOKUP(_xlfn.BITAND(OCT2DEC(C33),'PDP8'!$E$21),'PDP8'!$D$21:$F$52,3,0))))),"")</f>
        <v/>
      </c>
      <c r="AC33" s="119" t="str">
        <f>IF(N33=14,CONCATENATE(IF(ISNA(MATCH(_xlfn.BITAND(OCT2DEC(C33),'PDP8'!$E$56),'PDP8'!$D$56:$D$70,0)),"",VLOOKUP(_xlfn.BITAND(OCT2DEC(C33),'PDP8'!$E$56),'PDP8'!$D$56:$F$70,3,0)),IF(ISNA(MATCH(_xlfn.BITAND(OCT2DEC(C33),'PDP8'!$E$71),'PDP8'!$D$71:$D$73,0)),"",CONCATENATE(IF(ISNA(MATCH(_xlfn.BITAND(OCT2DEC(C33),'PDP8'!$E$56),'PDP8'!$D$56:$D$70,0)),"",", "),VLOOKUP(_xlfn.BITAND(OCT2DEC(C33),'PDP8'!$E$71),'PDP8'!$D$71:$F$73,3,0))),IF(_xlfn.BITAND(OCT2DEC(C33),'PDP8'!$E$75)='PDP8'!$D$75,CONCATENATE(IF(LEN(F33)&gt;4,", ",""),'PDP8'!$F$75,""),IF(_xlfn.BITAND(OCT2DEC(C33),'PDP8'!$E$74),"",'PDP8'!$F$74))),"")</f>
        <v/>
      </c>
      <c r="AD33" s="119" t="str">
        <f>IF(N33=15,VLOOKUP(Z33,'PDP8'!$D$111:$F$238,3,0),"")</f>
        <v/>
      </c>
      <c r="AE33" s="119" t="str">
        <f>IF(N33=20,CONCATENATE(VLOOKUP(F33,'PDP8'!$I$5:$M$389,3,0),": ",VLOOKUP(F33,'PDP8'!$I$5:$M$389,5,0)),"")</f>
        <v/>
      </c>
      <c r="AF33" s="119" t="str">
        <f t="shared" si="14"/>
        <v/>
      </c>
      <c r="AG33" s="126"/>
      <c r="AH33" s="126"/>
    </row>
    <row r="34" spans="1:34" x14ac:dyDescent="0.2">
      <c r="A34" s="126"/>
      <c r="B34" s="55" t="str">
        <f t="shared" si="2"/>
        <v>0411</v>
      </c>
      <c r="C34" s="56" t="str">
        <f>IF(N34&lt;10,"",IF(N34=10,O34,IF(N34=12,IF(LEN(X34)&gt;0,X34,DEC2OCT(VLOOKUP(F34,'PDP8'!$C$6:$D$12,2,0)+IF(LEN(G34)&gt;0,256,0)+W34+IF(LEN(V34)=0,0,_xlfn.BITAND(V34,127)),4)),IF(N34=13,DEC2OCT('PDP8'!$D$13+_xlfn.BITOR(VLOOKUP(O34,'PDP8'!$C$17:$D$52,2,0),_xlfn.BITOR(IF(S34&gt;1,VLOOKUP(P34,'PDP8'!$C$17:$D$52,2,0),0),_xlfn.BITOR(IF(S34&gt;2,VLOOKUP(Q34,'PDP8'!$C$17:$D$52,2,0),0),IF(S34&gt;3,VLOOKUP(R34,'PDP8'!$C$17:$D$52,2,0),0)))),4),IF(N34=14,DEC2OCT(_xlfn.BITOR('PDP8'!$D$13+256+VLOOKUP(O34,'PDP8'!$C$56:$D$75,2,0),_xlfn.BITOR(IF(S34&gt;1,VLOOKUP(P34,'PDP8'!$C$56:$D$75,2,0),0),_xlfn.BITOR(IF(S34&gt;2,VLOOKUP(Q34,'PDP8'!$C$56:$D$75,2,0),0),IF(S34&gt;3,VLOOKUP(R34,'PDP8'!$C$56:$D$75,2,0),0)))),4),IF(N34=15,DEC2OCT('PDP8'!$D$13+257+VLOOKUP(O34,'PDP8'!$C$80:$D$107,2,0)+IF(S34&gt;1,VLOOKUP(P34,'PDP8'!$C$80:$D$107,2,0),0)+IF(S34&gt;2,VLOOKUP(Q34,'PDP8'!$C$80:$D$107,2,0),0),4),IF(N34=20,VLOOKUP(F34,'PDP8'!$I$5:$J$389,2,0),"???")))))))</f>
        <v/>
      </c>
      <c r="D34" s="177"/>
      <c r="E34" s="118"/>
      <c r="F34" s="118"/>
      <c r="G34" s="76"/>
      <c r="H34" s="118"/>
      <c r="I34" s="179"/>
      <c r="J34" s="188" t="str">
        <f t="shared" si="3"/>
        <v/>
      </c>
      <c r="K34" s="211"/>
      <c r="L34" s="126"/>
      <c r="M34" s="119">
        <f>IF(LEN(F34)&lt;1,0,IF(OR(LEFT(F34)="/",F34="$"),0,IF(LEFT(F34)="*",1,IF(NOT(ISERR(VALUE(F34))),10,IF(LEFT(F34,4)="PAGE",2,IF(ISNA(VLOOKUP(F34,'PDP8'!$C$6:$C$11,1,0)),IF(ISNA(VLOOKUP(LEFT(F34,3),'PDP8'!$C$17:$C$52,1,0)),IF(ISNA(VLOOKUP(LEFT(F34,3),'PDP8'!$C$56:$C$75,1,0)),IF(ISNA(VLOOKUP(LEFT(F34,IF(OR(LEN(F34)=3,MID(F34,4,1)=" "),3,4)),'PDP8'!$C$80:$C$107,1,0)),IF(ISNA(VLOOKUP(F34,'PDP8'!$I$5:$I$389,1,0)),"???",20),15),14),13),12))))))</f>
        <v>0</v>
      </c>
      <c r="N34" s="119">
        <f>IF(AND(O34="CLA",S34&gt;1),IF(ISNA(VLOOKUP(P34,'PDP8'!$C$17:$C$52,1,0)),IF(ISNA(VLOOKUP(P34,'PDP8'!$C$56:$C$75,1,0)),15,14),13),IF(LEN(F34)=0,0,M34))</f>
        <v>0</v>
      </c>
      <c r="O34" s="119" t="str">
        <f t="shared" si="4"/>
        <v/>
      </c>
      <c r="P34" s="119" t="str">
        <f t="shared" si="5"/>
        <v/>
      </c>
      <c r="Q34" s="119" t="str">
        <f t="shared" si="6"/>
        <v/>
      </c>
      <c r="R34" s="119" t="str">
        <f t="shared" si="7"/>
        <v/>
      </c>
      <c r="S34" s="119">
        <f t="shared" si="8"/>
        <v>0</v>
      </c>
      <c r="T34" s="187" t="str">
        <f t="shared" si="9"/>
        <v/>
      </c>
      <c r="U34" s="119" t="str">
        <f t="shared" si="10"/>
        <v/>
      </c>
      <c r="V34" s="120" t="str">
        <f t="shared" si="11"/>
        <v/>
      </c>
      <c r="W34" s="124" t="str">
        <f t="shared" si="12"/>
        <v/>
      </c>
      <c r="X34" s="124" t="str">
        <f t="shared" si="13"/>
        <v/>
      </c>
      <c r="Y34" s="119" t="str">
        <f t="shared" si="0"/>
        <v/>
      </c>
      <c r="Z34" s="119">
        <f t="shared" si="1"/>
        <v>0</v>
      </c>
      <c r="AA34" s="119" t="str">
        <f>IF(N34=12,VLOOKUP(F34,'PDP8'!$C$6:$F$11,4,0),"")</f>
        <v/>
      </c>
      <c r="AB34" s="119" t="str">
        <f>IF(N34=13,IF(_xlfn.BITAND(OCT2DEC(C34),'PDP8'!$E$17)='PDP8'!$D$17,'PDP8'!$F$17,CONCATENATE(IF(ISNA(MATCH(_xlfn.BITAND(OCT2DEC(C34),'PDP8'!$E$18),'PDP8'!$D$18:$D$20,0)),"",VLOOKUP(_xlfn.BITAND(OCT2DEC(C34),'PDP8'!$E$18),'PDP8'!$D$18:$F$20,3,0)),IF(ISNA(MATCH(_xlfn.BITAND(OCT2DEC(C34),'PDP8'!$E$21),'PDP8'!$D$21:$D$52,0)),"",CONCATENATE(IF(ISNA(MATCH(_xlfn.BITAND(OCT2DEC(C34),'PDP8'!$E$18),'PDP8'!$D$18:$D$20,0)),"",", "),VLOOKUP(_xlfn.BITAND(OCT2DEC(C34),'PDP8'!$E$21),'PDP8'!$D$21:$F$52,3,0))))),"")</f>
        <v/>
      </c>
      <c r="AC34" s="119" t="str">
        <f>IF(N34=14,CONCATENATE(IF(ISNA(MATCH(_xlfn.BITAND(OCT2DEC(C34),'PDP8'!$E$56),'PDP8'!$D$56:$D$70,0)),"",VLOOKUP(_xlfn.BITAND(OCT2DEC(C34),'PDP8'!$E$56),'PDP8'!$D$56:$F$70,3,0)),IF(ISNA(MATCH(_xlfn.BITAND(OCT2DEC(C34),'PDP8'!$E$71),'PDP8'!$D$71:$D$73,0)),"",CONCATENATE(IF(ISNA(MATCH(_xlfn.BITAND(OCT2DEC(C34),'PDP8'!$E$56),'PDP8'!$D$56:$D$70,0)),"",", "),VLOOKUP(_xlfn.BITAND(OCT2DEC(C34),'PDP8'!$E$71),'PDP8'!$D$71:$F$73,3,0))),IF(_xlfn.BITAND(OCT2DEC(C34),'PDP8'!$E$75)='PDP8'!$D$75,CONCATENATE(IF(LEN(F34)&gt;4,", ",""),'PDP8'!$F$75,""),IF(_xlfn.BITAND(OCT2DEC(C34),'PDP8'!$E$74),"",'PDP8'!$F$74))),"")</f>
        <v/>
      </c>
      <c r="AD34" s="119" t="str">
        <f>IF(N34=15,VLOOKUP(Z34,'PDP8'!$D$111:$F$238,3,0),"")</f>
        <v/>
      </c>
      <c r="AE34" s="119" t="str">
        <f>IF(N34=20,CONCATENATE(VLOOKUP(F34,'PDP8'!$I$5:$M$389,3,0),": ",VLOOKUP(F34,'PDP8'!$I$5:$M$389,5,0)),"")</f>
        <v/>
      </c>
      <c r="AF34" s="119" t="str">
        <f t="shared" si="14"/>
        <v/>
      </c>
      <c r="AG34" s="126"/>
      <c r="AH34" s="126"/>
    </row>
    <row r="35" spans="1:34" x14ac:dyDescent="0.2">
      <c r="A35" s="126"/>
      <c r="B35" s="55" t="str">
        <f t="shared" si="2"/>
        <v>0411</v>
      </c>
      <c r="C35" s="56" t="str">
        <f>IF(N35&lt;10,"",IF(N35=10,O35,IF(N35=12,IF(LEN(X35)&gt;0,X35,DEC2OCT(VLOOKUP(F35,'PDP8'!$C$6:$D$12,2,0)+IF(LEN(G35)&gt;0,256,0)+W35+IF(LEN(V35)=0,0,_xlfn.BITAND(V35,127)),4)),IF(N35=13,DEC2OCT('PDP8'!$D$13+_xlfn.BITOR(VLOOKUP(O35,'PDP8'!$C$17:$D$52,2,0),_xlfn.BITOR(IF(S35&gt;1,VLOOKUP(P35,'PDP8'!$C$17:$D$52,2,0),0),_xlfn.BITOR(IF(S35&gt;2,VLOOKUP(Q35,'PDP8'!$C$17:$D$52,2,0),0),IF(S35&gt;3,VLOOKUP(R35,'PDP8'!$C$17:$D$52,2,0),0)))),4),IF(N35=14,DEC2OCT(_xlfn.BITOR('PDP8'!$D$13+256+VLOOKUP(O35,'PDP8'!$C$56:$D$75,2,0),_xlfn.BITOR(IF(S35&gt;1,VLOOKUP(P35,'PDP8'!$C$56:$D$75,2,0),0),_xlfn.BITOR(IF(S35&gt;2,VLOOKUP(Q35,'PDP8'!$C$56:$D$75,2,0),0),IF(S35&gt;3,VLOOKUP(R35,'PDP8'!$C$56:$D$75,2,0),0)))),4),IF(N35=15,DEC2OCT('PDP8'!$D$13+257+VLOOKUP(O35,'PDP8'!$C$80:$D$107,2,0)+IF(S35&gt;1,VLOOKUP(P35,'PDP8'!$C$80:$D$107,2,0),0)+IF(S35&gt;2,VLOOKUP(Q35,'PDP8'!$C$80:$D$107,2,0),0),4),IF(N35=20,VLOOKUP(F35,'PDP8'!$I$5:$J$389,2,0),"???")))))))</f>
        <v/>
      </c>
      <c r="D35" s="177"/>
      <c r="E35" s="118"/>
      <c r="F35" s="118"/>
      <c r="G35" s="76"/>
      <c r="H35" s="118"/>
      <c r="I35" s="179"/>
      <c r="J35" s="188" t="str">
        <f t="shared" si="3"/>
        <v/>
      </c>
      <c r="K35" s="211"/>
      <c r="L35" s="126"/>
      <c r="M35" s="119">
        <f>IF(LEN(F35)&lt;1,0,IF(OR(LEFT(F35)="/",F35="$"),0,IF(LEFT(F35)="*",1,IF(NOT(ISERR(VALUE(F35))),10,IF(LEFT(F35,4)="PAGE",2,IF(ISNA(VLOOKUP(F35,'PDP8'!$C$6:$C$11,1,0)),IF(ISNA(VLOOKUP(LEFT(F35,3),'PDP8'!$C$17:$C$52,1,0)),IF(ISNA(VLOOKUP(LEFT(F35,3),'PDP8'!$C$56:$C$75,1,0)),IF(ISNA(VLOOKUP(LEFT(F35,IF(OR(LEN(F35)=3,MID(F35,4,1)=" "),3,4)),'PDP8'!$C$80:$C$107,1,0)),IF(ISNA(VLOOKUP(F35,'PDP8'!$I$5:$I$389,1,0)),"???",20),15),14),13),12))))))</f>
        <v>0</v>
      </c>
      <c r="N35" s="119">
        <f>IF(AND(O35="CLA",S35&gt;1),IF(ISNA(VLOOKUP(P35,'PDP8'!$C$17:$C$52,1,0)),IF(ISNA(VLOOKUP(P35,'PDP8'!$C$56:$C$75,1,0)),15,14),13),IF(LEN(F35)=0,0,M35))</f>
        <v>0</v>
      </c>
      <c r="O35" s="119" t="str">
        <f t="shared" si="4"/>
        <v/>
      </c>
      <c r="P35" s="119" t="str">
        <f t="shared" si="5"/>
        <v/>
      </c>
      <c r="Q35" s="119" t="str">
        <f t="shared" si="6"/>
        <v/>
      </c>
      <c r="R35" s="119" t="str">
        <f t="shared" si="7"/>
        <v/>
      </c>
      <c r="S35" s="119">
        <f t="shared" si="8"/>
        <v>0</v>
      </c>
      <c r="T35" s="187" t="str">
        <f t="shared" si="9"/>
        <v/>
      </c>
      <c r="U35" s="119" t="str">
        <f t="shared" si="10"/>
        <v/>
      </c>
      <c r="V35" s="120" t="str">
        <f t="shared" si="11"/>
        <v/>
      </c>
      <c r="W35" s="124" t="str">
        <f t="shared" si="12"/>
        <v/>
      </c>
      <c r="X35" s="124" t="str">
        <f t="shared" si="13"/>
        <v/>
      </c>
      <c r="Y35" s="119" t="str">
        <f t="shared" si="0"/>
        <v/>
      </c>
      <c r="Z35" s="119">
        <f t="shared" si="1"/>
        <v>0</v>
      </c>
      <c r="AA35" s="119" t="str">
        <f>IF(N35=12,VLOOKUP(F35,'PDP8'!$C$6:$F$11,4,0),"")</f>
        <v/>
      </c>
      <c r="AB35" s="119" t="str">
        <f>IF(N35=13,IF(_xlfn.BITAND(OCT2DEC(C35),'PDP8'!$E$17)='PDP8'!$D$17,'PDP8'!$F$17,CONCATENATE(IF(ISNA(MATCH(_xlfn.BITAND(OCT2DEC(C35),'PDP8'!$E$18),'PDP8'!$D$18:$D$20,0)),"",VLOOKUP(_xlfn.BITAND(OCT2DEC(C35),'PDP8'!$E$18),'PDP8'!$D$18:$F$20,3,0)),IF(ISNA(MATCH(_xlfn.BITAND(OCT2DEC(C35),'PDP8'!$E$21),'PDP8'!$D$21:$D$52,0)),"",CONCATENATE(IF(ISNA(MATCH(_xlfn.BITAND(OCT2DEC(C35),'PDP8'!$E$18),'PDP8'!$D$18:$D$20,0)),"",", "),VLOOKUP(_xlfn.BITAND(OCT2DEC(C35),'PDP8'!$E$21),'PDP8'!$D$21:$F$52,3,0))))),"")</f>
        <v/>
      </c>
      <c r="AC35" s="119" t="str">
        <f>IF(N35=14,CONCATENATE(IF(ISNA(MATCH(_xlfn.BITAND(OCT2DEC(C35),'PDP8'!$E$56),'PDP8'!$D$56:$D$70,0)),"",VLOOKUP(_xlfn.BITAND(OCT2DEC(C35),'PDP8'!$E$56),'PDP8'!$D$56:$F$70,3,0)),IF(ISNA(MATCH(_xlfn.BITAND(OCT2DEC(C35),'PDP8'!$E$71),'PDP8'!$D$71:$D$73,0)),"",CONCATENATE(IF(ISNA(MATCH(_xlfn.BITAND(OCT2DEC(C35),'PDP8'!$E$56),'PDP8'!$D$56:$D$70,0)),"",", "),VLOOKUP(_xlfn.BITAND(OCT2DEC(C35),'PDP8'!$E$71),'PDP8'!$D$71:$F$73,3,0))),IF(_xlfn.BITAND(OCT2DEC(C35),'PDP8'!$E$75)='PDP8'!$D$75,CONCATENATE(IF(LEN(F35)&gt;4,", ",""),'PDP8'!$F$75,""),IF(_xlfn.BITAND(OCT2DEC(C35),'PDP8'!$E$74),"",'PDP8'!$F$74))),"")</f>
        <v/>
      </c>
      <c r="AD35" s="119" t="str">
        <f>IF(N35=15,VLOOKUP(Z35,'PDP8'!$D$111:$F$238,3,0),"")</f>
        <v/>
      </c>
      <c r="AE35" s="119" t="str">
        <f>IF(N35=20,CONCATENATE(VLOOKUP(F35,'PDP8'!$I$5:$M$389,3,0),": ",VLOOKUP(F35,'PDP8'!$I$5:$M$389,5,0)),"")</f>
        <v/>
      </c>
      <c r="AF35" s="119" t="str">
        <f t="shared" si="14"/>
        <v/>
      </c>
      <c r="AG35" s="126"/>
      <c r="AH35" s="126"/>
    </row>
    <row r="36" spans="1:34" x14ac:dyDescent="0.2">
      <c r="A36" s="126"/>
      <c r="B36" s="55" t="str">
        <f t="shared" si="2"/>
        <v>0411</v>
      </c>
      <c r="C36" s="56" t="str">
        <f>IF(N36&lt;10,"",IF(N36=10,O36,IF(N36=12,IF(LEN(X36)&gt;0,X36,DEC2OCT(VLOOKUP(F36,'PDP8'!$C$6:$D$12,2,0)+IF(LEN(G36)&gt;0,256,0)+W36+IF(LEN(V36)=0,0,_xlfn.BITAND(V36,127)),4)),IF(N36=13,DEC2OCT('PDP8'!$D$13+_xlfn.BITOR(VLOOKUP(O36,'PDP8'!$C$17:$D$52,2,0),_xlfn.BITOR(IF(S36&gt;1,VLOOKUP(P36,'PDP8'!$C$17:$D$52,2,0),0),_xlfn.BITOR(IF(S36&gt;2,VLOOKUP(Q36,'PDP8'!$C$17:$D$52,2,0),0),IF(S36&gt;3,VLOOKUP(R36,'PDP8'!$C$17:$D$52,2,0),0)))),4),IF(N36=14,DEC2OCT(_xlfn.BITOR('PDP8'!$D$13+256+VLOOKUP(O36,'PDP8'!$C$56:$D$75,2,0),_xlfn.BITOR(IF(S36&gt;1,VLOOKUP(P36,'PDP8'!$C$56:$D$75,2,0),0),_xlfn.BITOR(IF(S36&gt;2,VLOOKUP(Q36,'PDP8'!$C$56:$D$75,2,0),0),IF(S36&gt;3,VLOOKUP(R36,'PDP8'!$C$56:$D$75,2,0),0)))),4),IF(N36=15,DEC2OCT('PDP8'!$D$13+257+VLOOKUP(O36,'PDP8'!$C$80:$D$107,2,0)+IF(S36&gt;1,VLOOKUP(P36,'PDP8'!$C$80:$D$107,2,0),0)+IF(S36&gt;2,VLOOKUP(Q36,'PDP8'!$C$80:$D$107,2,0),0),4),IF(N36=20,VLOOKUP(F36,'PDP8'!$I$5:$J$389,2,0),"???")))))))</f>
        <v/>
      </c>
      <c r="D36" s="177"/>
      <c r="E36" s="118"/>
      <c r="F36" s="118"/>
      <c r="G36" s="76"/>
      <c r="H36" s="118"/>
      <c r="I36" s="179"/>
      <c r="J36" s="188" t="str">
        <f t="shared" si="3"/>
        <v/>
      </c>
      <c r="K36" s="211"/>
      <c r="L36" s="126"/>
      <c r="M36" s="119">
        <f>IF(LEN(F36)&lt;1,0,IF(OR(LEFT(F36)="/",F36="$"),0,IF(LEFT(F36)="*",1,IF(NOT(ISERR(VALUE(F36))),10,IF(LEFT(F36,4)="PAGE",2,IF(ISNA(VLOOKUP(F36,'PDP8'!$C$6:$C$11,1,0)),IF(ISNA(VLOOKUP(LEFT(F36,3),'PDP8'!$C$17:$C$52,1,0)),IF(ISNA(VLOOKUP(LEFT(F36,3),'PDP8'!$C$56:$C$75,1,0)),IF(ISNA(VLOOKUP(LEFT(F36,IF(OR(LEN(F36)=3,MID(F36,4,1)=" "),3,4)),'PDP8'!$C$80:$C$107,1,0)),IF(ISNA(VLOOKUP(F36,'PDP8'!$I$5:$I$389,1,0)),"???",20),15),14),13),12))))))</f>
        <v>0</v>
      </c>
      <c r="N36" s="119">
        <f>IF(AND(O36="CLA",S36&gt;1),IF(ISNA(VLOOKUP(P36,'PDP8'!$C$17:$C$52,1,0)),IF(ISNA(VLOOKUP(P36,'PDP8'!$C$56:$C$75,1,0)),15,14),13),IF(LEN(F36)=0,0,M36))</f>
        <v>0</v>
      </c>
      <c r="O36" s="119" t="str">
        <f t="shared" si="4"/>
        <v/>
      </c>
      <c r="P36" s="119" t="str">
        <f t="shared" si="5"/>
        <v/>
      </c>
      <c r="Q36" s="119" t="str">
        <f t="shared" si="6"/>
        <v/>
      </c>
      <c r="R36" s="119" t="str">
        <f t="shared" si="7"/>
        <v/>
      </c>
      <c r="S36" s="119">
        <f t="shared" si="8"/>
        <v>0</v>
      </c>
      <c r="T36" s="187" t="str">
        <f t="shared" si="9"/>
        <v/>
      </c>
      <c r="U36" s="119" t="str">
        <f t="shared" si="10"/>
        <v/>
      </c>
      <c r="V36" s="120" t="str">
        <f t="shared" si="11"/>
        <v/>
      </c>
      <c r="W36" s="124" t="str">
        <f t="shared" si="12"/>
        <v/>
      </c>
      <c r="X36" s="124" t="str">
        <f t="shared" si="13"/>
        <v/>
      </c>
      <c r="Y36" s="119" t="str">
        <f t="shared" si="0"/>
        <v/>
      </c>
      <c r="Z36" s="119">
        <f t="shared" si="1"/>
        <v>0</v>
      </c>
      <c r="AA36" s="119" t="str">
        <f>IF(N36=12,VLOOKUP(F36,'PDP8'!$C$6:$F$11,4,0),"")</f>
        <v/>
      </c>
      <c r="AB36" s="119" t="str">
        <f>IF(N36=13,IF(_xlfn.BITAND(OCT2DEC(C36),'PDP8'!$E$17)='PDP8'!$D$17,'PDP8'!$F$17,CONCATENATE(IF(ISNA(MATCH(_xlfn.BITAND(OCT2DEC(C36),'PDP8'!$E$18),'PDP8'!$D$18:$D$20,0)),"",VLOOKUP(_xlfn.BITAND(OCT2DEC(C36),'PDP8'!$E$18),'PDP8'!$D$18:$F$20,3,0)),IF(ISNA(MATCH(_xlfn.BITAND(OCT2DEC(C36),'PDP8'!$E$21),'PDP8'!$D$21:$D$52,0)),"",CONCATENATE(IF(ISNA(MATCH(_xlfn.BITAND(OCT2DEC(C36),'PDP8'!$E$18),'PDP8'!$D$18:$D$20,0)),"",", "),VLOOKUP(_xlfn.BITAND(OCT2DEC(C36),'PDP8'!$E$21),'PDP8'!$D$21:$F$52,3,0))))),"")</f>
        <v/>
      </c>
      <c r="AC36" s="119" t="str">
        <f>IF(N36=14,CONCATENATE(IF(ISNA(MATCH(_xlfn.BITAND(OCT2DEC(C36),'PDP8'!$E$56),'PDP8'!$D$56:$D$70,0)),"",VLOOKUP(_xlfn.BITAND(OCT2DEC(C36),'PDP8'!$E$56),'PDP8'!$D$56:$F$70,3,0)),IF(ISNA(MATCH(_xlfn.BITAND(OCT2DEC(C36),'PDP8'!$E$71),'PDP8'!$D$71:$D$73,0)),"",CONCATENATE(IF(ISNA(MATCH(_xlfn.BITAND(OCT2DEC(C36),'PDP8'!$E$56),'PDP8'!$D$56:$D$70,0)),"",", "),VLOOKUP(_xlfn.BITAND(OCT2DEC(C36),'PDP8'!$E$71),'PDP8'!$D$71:$F$73,3,0))),IF(_xlfn.BITAND(OCT2DEC(C36),'PDP8'!$E$75)='PDP8'!$D$75,CONCATENATE(IF(LEN(F36)&gt;4,", ",""),'PDP8'!$F$75,""),IF(_xlfn.BITAND(OCT2DEC(C36),'PDP8'!$E$74),"",'PDP8'!$F$74))),"")</f>
        <v/>
      </c>
      <c r="AD36" s="119" t="str">
        <f>IF(N36=15,VLOOKUP(Z36,'PDP8'!$D$111:$F$238,3,0),"")</f>
        <v/>
      </c>
      <c r="AE36" s="119" t="str">
        <f>IF(N36=20,CONCATENATE(VLOOKUP(F36,'PDP8'!$I$5:$M$389,3,0),": ",VLOOKUP(F36,'PDP8'!$I$5:$M$389,5,0)),"")</f>
        <v/>
      </c>
      <c r="AF36" s="119" t="str">
        <f t="shared" si="14"/>
        <v/>
      </c>
      <c r="AG36" s="126"/>
      <c r="AH36" s="126"/>
    </row>
    <row r="37" spans="1:34" x14ac:dyDescent="0.2">
      <c r="A37" s="126"/>
      <c r="B37" s="55" t="str">
        <f t="shared" si="2"/>
        <v>0411</v>
      </c>
      <c r="C37" s="56" t="str">
        <f>IF(N37&lt;10,"",IF(N37=10,O37,IF(N37=12,IF(LEN(X37)&gt;0,X37,DEC2OCT(VLOOKUP(F37,'PDP8'!$C$6:$D$12,2,0)+IF(LEN(G37)&gt;0,256,0)+W37+IF(LEN(V37)=0,0,_xlfn.BITAND(V37,127)),4)),IF(N37=13,DEC2OCT('PDP8'!$D$13+_xlfn.BITOR(VLOOKUP(O37,'PDP8'!$C$17:$D$52,2,0),_xlfn.BITOR(IF(S37&gt;1,VLOOKUP(P37,'PDP8'!$C$17:$D$52,2,0),0),_xlfn.BITOR(IF(S37&gt;2,VLOOKUP(Q37,'PDP8'!$C$17:$D$52,2,0),0),IF(S37&gt;3,VLOOKUP(R37,'PDP8'!$C$17:$D$52,2,0),0)))),4),IF(N37=14,DEC2OCT(_xlfn.BITOR('PDP8'!$D$13+256+VLOOKUP(O37,'PDP8'!$C$56:$D$75,2,0),_xlfn.BITOR(IF(S37&gt;1,VLOOKUP(P37,'PDP8'!$C$56:$D$75,2,0),0),_xlfn.BITOR(IF(S37&gt;2,VLOOKUP(Q37,'PDP8'!$C$56:$D$75,2,0),0),IF(S37&gt;3,VLOOKUP(R37,'PDP8'!$C$56:$D$75,2,0),0)))),4),IF(N37=15,DEC2OCT('PDP8'!$D$13+257+VLOOKUP(O37,'PDP8'!$C$80:$D$107,2,0)+IF(S37&gt;1,VLOOKUP(P37,'PDP8'!$C$80:$D$107,2,0),0)+IF(S37&gt;2,VLOOKUP(Q37,'PDP8'!$C$80:$D$107,2,0),0),4),IF(N37=20,VLOOKUP(F37,'PDP8'!$I$5:$J$389,2,0),"???")))))))</f>
        <v/>
      </c>
      <c r="D37" s="177"/>
      <c r="E37" s="118"/>
      <c r="F37" s="118"/>
      <c r="G37" s="76"/>
      <c r="H37" s="118"/>
      <c r="I37" s="179"/>
      <c r="J37" s="188" t="str">
        <f t="shared" si="3"/>
        <v/>
      </c>
      <c r="K37" s="211"/>
      <c r="L37" s="126"/>
      <c r="M37" s="119">
        <f>IF(LEN(F37)&lt;1,0,IF(OR(LEFT(F37)="/",F37="$"),0,IF(LEFT(F37)="*",1,IF(NOT(ISERR(VALUE(F37))),10,IF(LEFT(F37,4)="PAGE",2,IF(ISNA(VLOOKUP(F37,'PDP8'!$C$6:$C$11,1,0)),IF(ISNA(VLOOKUP(LEFT(F37,3),'PDP8'!$C$17:$C$52,1,0)),IF(ISNA(VLOOKUP(LEFT(F37,3),'PDP8'!$C$56:$C$75,1,0)),IF(ISNA(VLOOKUP(LEFT(F37,IF(OR(LEN(F37)=3,MID(F37,4,1)=" "),3,4)),'PDP8'!$C$80:$C$107,1,0)),IF(ISNA(VLOOKUP(F37,'PDP8'!$I$5:$I$389,1,0)),"???",20),15),14),13),12))))))</f>
        <v>0</v>
      </c>
      <c r="N37" s="119">
        <f>IF(AND(O37="CLA",S37&gt;1),IF(ISNA(VLOOKUP(P37,'PDP8'!$C$17:$C$52,1,0)),IF(ISNA(VLOOKUP(P37,'PDP8'!$C$56:$C$75,1,0)),15,14),13),IF(LEN(F37)=0,0,M37))</f>
        <v>0</v>
      </c>
      <c r="O37" s="119" t="str">
        <f t="shared" si="4"/>
        <v/>
      </c>
      <c r="P37" s="119" t="str">
        <f t="shared" si="5"/>
        <v/>
      </c>
      <c r="Q37" s="119" t="str">
        <f t="shared" si="6"/>
        <v/>
      </c>
      <c r="R37" s="119" t="str">
        <f t="shared" si="7"/>
        <v/>
      </c>
      <c r="S37" s="119">
        <f t="shared" si="8"/>
        <v>0</v>
      </c>
      <c r="T37" s="187" t="str">
        <f t="shared" si="9"/>
        <v/>
      </c>
      <c r="U37" s="119" t="str">
        <f t="shared" si="10"/>
        <v/>
      </c>
      <c r="V37" s="120" t="str">
        <f t="shared" si="11"/>
        <v/>
      </c>
      <c r="W37" s="124" t="str">
        <f t="shared" si="12"/>
        <v/>
      </c>
      <c r="X37" s="124" t="str">
        <f t="shared" si="13"/>
        <v/>
      </c>
      <c r="Y37" s="119" t="str">
        <f t="shared" si="0"/>
        <v/>
      </c>
      <c r="Z37" s="119">
        <f t="shared" si="1"/>
        <v>0</v>
      </c>
      <c r="AA37" s="119" t="str">
        <f>IF(N37=12,VLOOKUP(F37,'PDP8'!$C$6:$F$11,4,0),"")</f>
        <v/>
      </c>
      <c r="AB37" s="119" t="str">
        <f>IF(N37=13,IF(_xlfn.BITAND(OCT2DEC(C37),'PDP8'!$E$17)='PDP8'!$D$17,'PDP8'!$F$17,CONCATENATE(IF(ISNA(MATCH(_xlfn.BITAND(OCT2DEC(C37),'PDP8'!$E$18),'PDP8'!$D$18:$D$20,0)),"",VLOOKUP(_xlfn.BITAND(OCT2DEC(C37),'PDP8'!$E$18),'PDP8'!$D$18:$F$20,3,0)),IF(ISNA(MATCH(_xlfn.BITAND(OCT2DEC(C37),'PDP8'!$E$21),'PDP8'!$D$21:$D$52,0)),"",CONCATENATE(IF(ISNA(MATCH(_xlfn.BITAND(OCT2DEC(C37),'PDP8'!$E$18),'PDP8'!$D$18:$D$20,0)),"",", "),VLOOKUP(_xlfn.BITAND(OCT2DEC(C37),'PDP8'!$E$21),'PDP8'!$D$21:$F$52,3,0))))),"")</f>
        <v/>
      </c>
      <c r="AC37" s="119" t="str">
        <f>IF(N37=14,CONCATENATE(IF(ISNA(MATCH(_xlfn.BITAND(OCT2DEC(C37),'PDP8'!$E$56),'PDP8'!$D$56:$D$70,0)),"",VLOOKUP(_xlfn.BITAND(OCT2DEC(C37),'PDP8'!$E$56),'PDP8'!$D$56:$F$70,3,0)),IF(ISNA(MATCH(_xlfn.BITAND(OCT2DEC(C37),'PDP8'!$E$71),'PDP8'!$D$71:$D$73,0)),"",CONCATENATE(IF(ISNA(MATCH(_xlfn.BITAND(OCT2DEC(C37),'PDP8'!$E$56),'PDP8'!$D$56:$D$70,0)),"",", "),VLOOKUP(_xlfn.BITAND(OCT2DEC(C37),'PDP8'!$E$71),'PDP8'!$D$71:$F$73,3,0))),IF(_xlfn.BITAND(OCT2DEC(C37),'PDP8'!$E$75)='PDP8'!$D$75,CONCATENATE(IF(LEN(F37)&gt;4,", ",""),'PDP8'!$F$75,""),IF(_xlfn.BITAND(OCT2DEC(C37),'PDP8'!$E$74),"",'PDP8'!$F$74))),"")</f>
        <v/>
      </c>
      <c r="AD37" s="119" t="str">
        <f>IF(N37=15,VLOOKUP(Z37,'PDP8'!$D$111:$F$238,3,0),"")</f>
        <v/>
      </c>
      <c r="AE37" s="119" t="str">
        <f>IF(N37=20,CONCATENATE(VLOOKUP(F37,'PDP8'!$I$5:$M$389,3,0),": ",VLOOKUP(F37,'PDP8'!$I$5:$M$389,5,0)),"")</f>
        <v/>
      </c>
      <c r="AF37" s="119" t="str">
        <f t="shared" si="14"/>
        <v/>
      </c>
      <c r="AG37" s="126"/>
      <c r="AH37" s="126"/>
    </row>
    <row r="38" spans="1:34" x14ac:dyDescent="0.2">
      <c r="A38" s="126"/>
      <c r="B38" s="55" t="str">
        <f t="shared" si="2"/>
        <v>0411</v>
      </c>
      <c r="C38" s="56" t="str">
        <f>IF(N38&lt;10,"",IF(N38=10,O38,IF(N38=12,IF(LEN(X38)&gt;0,X38,DEC2OCT(VLOOKUP(F38,'PDP8'!$C$6:$D$12,2,0)+IF(LEN(G38)&gt;0,256,0)+W38+IF(LEN(V38)=0,0,_xlfn.BITAND(V38,127)),4)),IF(N38=13,DEC2OCT('PDP8'!$D$13+_xlfn.BITOR(VLOOKUP(O38,'PDP8'!$C$17:$D$52,2,0),_xlfn.BITOR(IF(S38&gt;1,VLOOKUP(P38,'PDP8'!$C$17:$D$52,2,0),0),_xlfn.BITOR(IF(S38&gt;2,VLOOKUP(Q38,'PDP8'!$C$17:$D$52,2,0),0),IF(S38&gt;3,VLOOKUP(R38,'PDP8'!$C$17:$D$52,2,0),0)))),4),IF(N38=14,DEC2OCT(_xlfn.BITOR('PDP8'!$D$13+256+VLOOKUP(O38,'PDP8'!$C$56:$D$75,2,0),_xlfn.BITOR(IF(S38&gt;1,VLOOKUP(P38,'PDP8'!$C$56:$D$75,2,0),0),_xlfn.BITOR(IF(S38&gt;2,VLOOKUP(Q38,'PDP8'!$C$56:$D$75,2,0),0),IF(S38&gt;3,VLOOKUP(R38,'PDP8'!$C$56:$D$75,2,0),0)))),4),IF(N38=15,DEC2OCT('PDP8'!$D$13+257+VLOOKUP(O38,'PDP8'!$C$80:$D$107,2,0)+IF(S38&gt;1,VLOOKUP(P38,'PDP8'!$C$80:$D$107,2,0),0)+IF(S38&gt;2,VLOOKUP(Q38,'PDP8'!$C$80:$D$107,2,0),0),4),IF(N38=20,VLOOKUP(F38,'PDP8'!$I$5:$J$389,2,0),"???")))))))</f>
        <v/>
      </c>
      <c r="D38" s="177"/>
      <c r="E38" s="118"/>
      <c r="F38" s="118"/>
      <c r="G38" s="76"/>
      <c r="H38" s="118"/>
      <c r="I38" s="179"/>
      <c r="J38" s="188" t="str">
        <f t="shared" si="3"/>
        <v/>
      </c>
      <c r="K38" s="211"/>
      <c r="L38" s="126"/>
      <c r="M38" s="119">
        <f>IF(LEN(F38)&lt;1,0,IF(OR(LEFT(F38)="/",F38="$"),0,IF(LEFT(F38)="*",1,IF(NOT(ISERR(VALUE(F38))),10,IF(LEFT(F38,4)="PAGE",2,IF(ISNA(VLOOKUP(F38,'PDP8'!$C$6:$C$11,1,0)),IF(ISNA(VLOOKUP(LEFT(F38,3),'PDP8'!$C$17:$C$52,1,0)),IF(ISNA(VLOOKUP(LEFT(F38,3),'PDP8'!$C$56:$C$75,1,0)),IF(ISNA(VLOOKUP(LEFT(F38,IF(OR(LEN(F38)=3,MID(F38,4,1)=" "),3,4)),'PDP8'!$C$80:$C$107,1,0)),IF(ISNA(VLOOKUP(F38,'PDP8'!$I$5:$I$389,1,0)),"???",20),15),14),13),12))))))</f>
        <v>0</v>
      </c>
      <c r="N38" s="119">
        <f>IF(AND(O38="CLA",S38&gt;1),IF(ISNA(VLOOKUP(P38,'PDP8'!$C$17:$C$52,1,0)),IF(ISNA(VLOOKUP(P38,'PDP8'!$C$56:$C$75,1,0)),15,14),13),IF(LEN(F38)=0,0,M38))</f>
        <v>0</v>
      </c>
      <c r="O38" s="119" t="str">
        <f t="shared" si="4"/>
        <v/>
      </c>
      <c r="P38" s="119" t="str">
        <f t="shared" si="5"/>
        <v/>
      </c>
      <c r="Q38" s="119" t="str">
        <f t="shared" si="6"/>
        <v/>
      </c>
      <c r="R38" s="119" t="str">
        <f t="shared" si="7"/>
        <v/>
      </c>
      <c r="S38" s="119">
        <f t="shared" si="8"/>
        <v>0</v>
      </c>
      <c r="T38" s="187" t="str">
        <f t="shared" si="9"/>
        <v/>
      </c>
      <c r="U38" s="119" t="str">
        <f t="shared" si="10"/>
        <v/>
      </c>
      <c r="V38" s="120" t="str">
        <f t="shared" si="11"/>
        <v/>
      </c>
      <c r="W38" s="124" t="str">
        <f t="shared" si="12"/>
        <v/>
      </c>
      <c r="X38" s="124" t="str">
        <f t="shared" si="13"/>
        <v/>
      </c>
      <c r="Y38" s="119" t="str">
        <f t="shared" si="0"/>
        <v/>
      </c>
      <c r="Z38" s="119">
        <f t="shared" si="1"/>
        <v>0</v>
      </c>
      <c r="AA38" s="119" t="str">
        <f>IF(N38=12,VLOOKUP(F38,'PDP8'!$C$6:$F$11,4,0),"")</f>
        <v/>
      </c>
      <c r="AB38" s="119" t="str">
        <f>IF(N38=13,IF(_xlfn.BITAND(OCT2DEC(C38),'PDP8'!$E$17)='PDP8'!$D$17,'PDP8'!$F$17,CONCATENATE(IF(ISNA(MATCH(_xlfn.BITAND(OCT2DEC(C38),'PDP8'!$E$18),'PDP8'!$D$18:$D$20,0)),"",VLOOKUP(_xlfn.BITAND(OCT2DEC(C38),'PDP8'!$E$18),'PDP8'!$D$18:$F$20,3,0)),IF(ISNA(MATCH(_xlfn.BITAND(OCT2DEC(C38),'PDP8'!$E$21),'PDP8'!$D$21:$D$52,0)),"",CONCATENATE(IF(ISNA(MATCH(_xlfn.BITAND(OCT2DEC(C38),'PDP8'!$E$18),'PDP8'!$D$18:$D$20,0)),"",", "),VLOOKUP(_xlfn.BITAND(OCT2DEC(C38),'PDP8'!$E$21),'PDP8'!$D$21:$F$52,3,0))))),"")</f>
        <v/>
      </c>
      <c r="AC38" s="119" t="str">
        <f>IF(N38=14,CONCATENATE(IF(ISNA(MATCH(_xlfn.BITAND(OCT2DEC(C38),'PDP8'!$E$56),'PDP8'!$D$56:$D$70,0)),"",VLOOKUP(_xlfn.BITAND(OCT2DEC(C38),'PDP8'!$E$56),'PDP8'!$D$56:$F$70,3,0)),IF(ISNA(MATCH(_xlfn.BITAND(OCT2DEC(C38),'PDP8'!$E$71),'PDP8'!$D$71:$D$73,0)),"",CONCATENATE(IF(ISNA(MATCH(_xlfn.BITAND(OCT2DEC(C38),'PDP8'!$E$56),'PDP8'!$D$56:$D$70,0)),"",", "),VLOOKUP(_xlfn.BITAND(OCT2DEC(C38),'PDP8'!$E$71),'PDP8'!$D$71:$F$73,3,0))),IF(_xlfn.BITAND(OCT2DEC(C38),'PDP8'!$E$75)='PDP8'!$D$75,CONCATENATE(IF(LEN(F38)&gt;4,", ",""),'PDP8'!$F$75,""),IF(_xlfn.BITAND(OCT2DEC(C38),'PDP8'!$E$74),"",'PDP8'!$F$74))),"")</f>
        <v/>
      </c>
      <c r="AD38" s="119" t="str">
        <f>IF(N38=15,VLOOKUP(Z38,'PDP8'!$D$111:$F$238,3,0),"")</f>
        <v/>
      </c>
      <c r="AE38" s="119" t="str">
        <f>IF(N38=20,CONCATENATE(VLOOKUP(F38,'PDP8'!$I$5:$M$389,3,0),": ",VLOOKUP(F38,'PDP8'!$I$5:$M$389,5,0)),"")</f>
        <v/>
      </c>
      <c r="AF38" s="119" t="str">
        <f t="shared" si="14"/>
        <v/>
      </c>
      <c r="AG38" s="126"/>
      <c r="AH38" s="126"/>
    </row>
    <row r="39" spans="1:34" x14ac:dyDescent="0.2">
      <c r="A39" s="126"/>
      <c r="B39" s="55" t="str">
        <f t="shared" si="2"/>
        <v>0411</v>
      </c>
      <c r="C39" s="56" t="str">
        <f>IF(N39&lt;10,"",IF(N39=10,O39,IF(N39=12,IF(LEN(X39)&gt;0,X39,DEC2OCT(VLOOKUP(F39,'PDP8'!$C$6:$D$12,2,0)+IF(LEN(G39)&gt;0,256,0)+W39+IF(LEN(V39)=0,0,_xlfn.BITAND(V39,127)),4)),IF(N39=13,DEC2OCT('PDP8'!$D$13+_xlfn.BITOR(VLOOKUP(O39,'PDP8'!$C$17:$D$52,2,0),_xlfn.BITOR(IF(S39&gt;1,VLOOKUP(P39,'PDP8'!$C$17:$D$52,2,0),0),_xlfn.BITOR(IF(S39&gt;2,VLOOKUP(Q39,'PDP8'!$C$17:$D$52,2,0),0),IF(S39&gt;3,VLOOKUP(R39,'PDP8'!$C$17:$D$52,2,0),0)))),4),IF(N39=14,DEC2OCT(_xlfn.BITOR('PDP8'!$D$13+256+VLOOKUP(O39,'PDP8'!$C$56:$D$75,2,0),_xlfn.BITOR(IF(S39&gt;1,VLOOKUP(P39,'PDP8'!$C$56:$D$75,2,0),0),_xlfn.BITOR(IF(S39&gt;2,VLOOKUP(Q39,'PDP8'!$C$56:$D$75,2,0),0),IF(S39&gt;3,VLOOKUP(R39,'PDP8'!$C$56:$D$75,2,0),0)))),4),IF(N39=15,DEC2OCT('PDP8'!$D$13+257+VLOOKUP(O39,'PDP8'!$C$80:$D$107,2,0)+IF(S39&gt;1,VLOOKUP(P39,'PDP8'!$C$80:$D$107,2,0),0)+IF(S39&gt;2,VLOOKUP(Q39,'PDP8'!$C$80:$D$107,2,0),0),4),IF(N39=20,VLOOKUP(F39,'PDP8'!$I$5:$J$389,2,0),"???")))))))</f>
        <v/>
      </c>
      <c r="D39" s="177"/>
      <c r="E39" s="118"/>
      <c r="F39" s="118"/>
      <c r="G39" s="76"/>
      <c r="H39" s="118"/>
      <c r="I39" s="179"/>
      <c r="J39" s="188" t="str">
        <f t="shared" si="3"/>
        <v/>
      </c>
      <c r="K39" s="211"/>
      <c r="L39" s="126"/>
      <c r="M39" s="119">
        <f>IF(LEN(F39)&lt;1,0,IF(OR(LEFT(F39)="/",F39="$"),0,IF(LEFT(F39)="*",1,IF(NOT(ISERR(VALUE(F39))),10,IF(LEFT(F39,4)="PAGE",2,IF(ISNA(VLOOKUP(F39,'PDP8'!$C$6:$C$11,1,0)),IF(ISNA(VLOOKUP(LEFT(F39,3),'PDP8'!$C$17:$C$52,1,0)),IF(ISNA(VLOOKUP(LEFT(F39,3),'PDP8'!$C$56:$C$75,1,0)),IF(ISNA(VLOOKUP(LEFT(F39,IF(OR(LEN(F39)=3,MID(F39,4,1)=" "),3,4)),'PDP8'!$C$80:$C$107,1,0)),IF(ISNA(VLOOKUP(F39,'PDP8'!$I$5:$I$389,1,0)),"???",20),15),14),13),12))))))</f>
        <v>0</v>
      </c>
      <c r="N39" s="119">
        <f>IF(AND(O39="CLA",S39&gt;1),IF(ISNA(VLOOKUP(P39,'PDP8'!$C$17:$C$52,1,0)),IF(ISNA(VLOOKUP(P39,'PDP8'!$C$56:$C$75,1,0)),15,14),13),IF(LEN(F39)=0,0,M39))</f>
        <v>0</v>
      </c>
      <c r="O39" s="119" t="str">
        <f t="shared" si="4"/>
        <v/>
      </c>
      <c r="P39" s="119" t="str">
        <f t="shared" si="5"/>
        <v/>
      </c>
      <c r="Q39" s="119" t="str">
        <f t="shared" si="6"/>
        <v/>
      </c>
      <c r="R39" s="119" t="str">
        <f t="shared" si="7"/>
        <v/>
      </c>
      <c r="S39" s="119">
        <f t="shared" si="8"/>
        <v>0</v>
      </c>
      <c r="T39" s="187" t="str">
        <f t="shared" si="9"/>
        <v/>
      </c>
      <c r="U39" s="119" t="str">
        <f t="shared" si="10"/>
        <v/>
      </c>
      <c r="V39" s="120" t="str">
        <f t="shared" si="11"/>
        <v/>
      </c>
      <c r="W39" s="124" t="str">
        <f t="shared" si="12"/>
        <v/>
      </c>
      <c r="X39" s="124" t="str">
        <f t="shared" si="13"/>
        <v/>
      </c>
      <c r="Y39" s="119" t="str">
        <f t="shared" si="0"/>
        <v/>
      </c>
      <c r="Z39" s="119">
        <f t="shared" si="1"/>
        <v>0</v>
      </c>
      <c r="AA39" s="119" t="str">
        <f>IF(N39=12,VLOOKUP(F39,'PDP8'!$C$6:$F$11,4,0),"")</f>
        <v/>
      </c>
      <c r="AB39" s="119" t="str">
        <f>IF(N39=13,IF(_xlfn.BITAND(OCT2DEC(C39),'PDP8'!$E$17)='PDP8'!$D$17,'PDP8'!$F$17,CONCATENATE(IF(ISNA(MATCH(_xlfn.BITAND(OCT2DEC(C39),'PDP8'!$E$18),'PDP8'!$D$18:$D$20,0)),"",VLOOKUP(_xlfn.BITAND(OCT2DEC(C39),'PDP8'!$E$18),'PDP8'!$D$18:$F$20,3,0)),IF(ISNA(MATCH(_xlfn.BITAND(OCT2DEC(C39),'PDP8'!$E$21),'PDP8'!$D$21:$D$52,0)),"",CONCATENATE(IF(ISNA(MATCH(_xlfn.BITAND(OCT2DEC(C39),'PDP8'!$E$18),'PDP8'!$D$18:$D$20,0)),"",", "),VLOOKUP(_xlfn.BITAND(OCT2DEC(C39),'PDP8'!$E$21),'PDP8'!$D$21:$F$52,3,0))))),"")</f>
        <v/>
      </c>
      <c r="AC39" s="119" t="str">
        <f>IF(N39=14,CONCATENATE(IF(ISNA(MATCH(_xlfn.BITAND(OCT2DEC(C39),'PDP8'!$E$56),'PDP8'!$D$56:$D$70,0)),"",VLOOKUP(_xlfn.BITAND(OCT2DEC(C39),'PDP8'!$E$56),'PDP8'!$D$56:$F$70,3,0)),IF(ISNA(MATCH(_xlfn.BITAND(OCT2DEC(C39),'PDP8'!$E$71),'PDP8'!$D$71:$D$73,0)),"",CONCATENATE(IF(ISNA(MATCH(_xlfn.BITAND(OCT2DEC(C39),'PDP8'!$E$56),'PDP8'!$D$56:$D$70,0)),"",", "),VLOOKUP(_xlfn.BITAND(OCT2DEC(C39),'PDP8'!$E$71),'PDP8'!$D$71:$F$73,3,0))),IF(_xlfn.BITAND(OCT2DEC(C39),'PDP8'!$E$75)='PDP8'!$D$75,CONCATENATE(IF(LEN(F39)&gt;4,", ",""),'PDP8'!$F$75,""),IF(_xlfn.BITAND(OCT2DEC(C39),'PDP8'!$E$74),"",'PDP8'!$F$74))),"")</f>
        <v/>
      </c>
      <c r="AD39" s="119" t="str">
        <f>IF(N39=15,VLOOKUP(Z39,'PDP8'!$D$111:$F$238,3,0),"")</f>
        <v/>
      </c>
      <c r="AE39" s="119" t="str">
        <f>IF(N39=20,CONCATENATE(VLOOKUP(F39,'PDP8'!$I$5:$M$389,3,0),": ",VLOOKUP(F39,'PDP8'!$I$5:$M$389,5,0)),"")</f>
        <v/>
      </c>
      <c r="AF39" s="119" t="str">
        <f t="shared" si="14"/>
        <v/>
      </c>
      <c r="AG39" s="126"/>
      <c r="AH39" s="126"/>
    </row>
    <row r="40" spans="1:34" x14ac:dyDescent="0.2">
      <c r="A40" s="126"/>
      <c r="B40" s="55" t="str">
        <f t="shared" si="2"/>
        <v>0411</v>
      </c>
      <c r="C40" s="56" t="str">
        <f>IF(N40&lt;10,"",IF(N40=10,O40,IF(N40=12,IF(LEN(X40)&gt;0,X40,DEC2OCT(VLOOKUP(F40,'PDP8'!$C$6:$D$12,2,0)+IF(LEN(G40)&gt;0,256,0)+W40+IF(LEN(V40)=0,0,_xlfn.BITAND(V40,127)),4)),IF(N40=13,DEC2OCT('PDP8'!$D$13+_xlfn.BITOR(VLOOKUP(O40,'PDP8'!$C$17:$D$52,2,0),_xlfn.BITOR(IF(S40&gt;1,VLOOKUP(P40,'PDP8'!$C$17:$D$52,2,0),0),_xlfn.BITOR(IF(S40&gt;2,VLOOKUP(Q40,'PDP8'!$C$17:$D$52,2,0),0),IF(S40&gt;3,VLOOKUP(R40,'PDP8'!$C$17:$D$52,2,0),0)))),4),IF(N40=14,DEC2OCT(_xlfn.BITOR('PDP8'!$D$13+256+VLOOKUP(O40,'PDP8'!$C$56:$D$75,2,0),_xlfn.BITOR(IF(S40&gt;1,VLOOKUP(P40,'PDP8'!$C$56:$D$75,2,0),0),_xlfn.BITOR(IF(S40&gt;2,VLOOKUP(Q40,'PDP8'!$C$56:$D$75,2,0),0),IF(S40&gt;3,VLOOKUP(R40,'PDP8'!$C$56:$D$75,2,0),0)))),4),IF(N40=15,DEC2OCT('PDP8'!$D$13+257+VLOOKUP(O40,'PDP8'!$C$80:$D$107,2,0)+IF(S40&gt;1,VLOOKUP(P40,'PDP8'!$C$80:$D$107,2,0),0)+IF(S40&gt;2,VLOOKUP(Q40,'PDP8'!$C$80:$D$107,2,0),0),4),IF(N40=20,VLOOKUP(F40,'PDP8'!$I$5:$J$389,2,0),"???")))))))</f>
        <v/>
      </c>
      <c r="D40" s="177"/>
      <c r="E40" s="118"/>
      <c r="F40" s="118"/>
      <c r="G40" s="76"/>
      <c r="H40" s="118"/>
      <c r="I40" s="179"/>
      <c r="J40" s="188" t="str">
        <f t="shared" si="3"/>
        <v/>
      </c>
      <c r="K40" s="211"/>
      <c r="L40" s="126"/>
      <c r="M40" s="119">
        <f>IF(LEN(F40)&lt;1,0,IF(OR(LEFT(F40)="/",F40="$"),0,IF(LEFT(F40)="*",1,IF(NOT(ISERR(VALUE(F40))),10,IF(LEFT(F40,4)="PAGE",2,IF(ISNA(VLOOKUP(F40,'PDP8'!$C$6:$C$11,1,0)),IF(ISNA(VLOOKUP(LEFT(F40,3),'PDP8'!$C$17:$C$52,1,0)),IF(ISNA(VLOOKUP(LEFT(F40,3),'PDP8'!$C$56:$C$75,1,0)),IF(ISNA(VLOOKUP(LEFT(F40,IF(OR(LEN(F40)=3,MID(F40,4,1)=" "),3,4)),'PDP8'!$C$80:$C$107,1,0)),IF(ISNA(VLOOKUP(F40,'PDP8'!$I$5:$I$389,1,0)),"???",20),15),14),13),12))))))</f>
        <v>0</v>
      </c>
      <c r="N40" s="119">
        <f>IF(AND(O40="CLA",S40&gt;1),IF(ISNA(VLOOKUP(P40,'PDP8'!$C$17:$C$52,1,0)),IF(ISNA(VLOOKUP(P40,'PDP8'!$C$56:$C$75,1,0)),15,14),13),IF(LEN(F40)=0,0,M40))</f>
        <v>0</v>
      </c>
      <c r="O40" s="119" t="str">
        <f t="shared" si="4"/>
        <v/>
      </c>
      <c r="P40" s="119" t="str">
        <f t="shared" si="5"/>
        <v/>
      </c>
      <c r="Q40" s="119" t="str">
        <f t="shared" si="6"/>
        <v/>
      </c>
      <c r="R40" s="119" t="str">
        <f t="shared" si="7"/>
        <v/>
      </c>
      <c r="S40" s="119">
        <f t="shared" si="8"/>
        <v>0</v>
      </c>
      <c r="T40" s="187" t="str">
        <f t="shared" si="9"/>
        <v/>
      </c>
      <c r="U40" s="119" t="str">
        <f t="shared" si="10"/>
        <v/>
      </c>
      <c r="V40" s="120" t="str">
        <f t="shared" si="11"/>
        <v/>
      </c>
      <c r="W40" s="124" t="str">
        <f t="shared" si="12"/>
        <v/>
      </c>
      <c r="X40" s="124" t="str">
        <f t="shared" si="13"/>
        <v/>
      </c>
      <c r="Y40" s="119" t="str">
        <f t="shared" si="0"/>
        <v/>
      </c>
      <c r="Z40" s="119">
        <f t="shared" si="1"/>
        <v>0</v>
      </c>
      <c r="AA40" s="119" t="str">
        <f>IF(N40=12,VLOOKUP(F40,'PDP8'!$C$6:$F$11,4,0),"")</f>
        <v/>
      </c>
      <c r="AB40" s="119" t="str">
        <f>IF(N40=13,IF(_xlfn.BITAND(OCT2DEC(C40),'PDP8'!$E$17)='PDP8'!$D$17,'PDP8'!$F$17,CONCATENATE(IF(ISNA(MATCH(_xlfn.BITAND(OCT2DEC(C40),'PDP8'!$E$18),'PDP8'!$D$18:$D$20,0)),"",VLOOKUP(_xlfn.BITAND(OCT2DEC(C40),'PDP8'!$E$18),'PDP8'!$D$18:$F$20,3,0)),IF(ISNA(MATCH(_xlfn.BITAND(OCT2DEC(C40),'PDP8'!$E$21),'PDP8'!$D$21:$D$52,0)),"",CONCATENATE(IF(ISNA(MATCH(_xlfn.BITAND(OCT2DEC(C40),'PDP8'!$E$18),'PDP8'!$D$18:$D$20,0)),"",", "),VLOOKUP(_xlfn.BITAND(OCT2DEC(C40),'PDP8'!$E$21),'PDP8'!$D$21:$F$52,3,0))))),"")</f>
        <v/>
      </c>
      <c r="AC40" s="119" t="str">
        <f>IF(N40=14,CONCATENATE(IF(ISNA(MATCH(_xlfn.BITAND(OCT2DEC(C40),'PDP8'!$E$56),'PDP8'!$D$56:$D$70,0)),"",VLOOKUP(_xlfn.BITAND(OCT2DEC(C40),'PDP8'!$E$56),'PDP8'!$D$56:$F$70,3,0)),IF(ISNA(MATCH(_xlfn.BITAND(OCT2DEC(C40),'PDP8'!$E$71),'PDP8'!$D$71:$D$73,0)),"",CONCATENATE(IF(ISNA(MATCH(_xlfn.BITAND(OCT2DEC(C40),'PDP8'!$E$56),'PDP8'!$D$56:$D$70,0)),"",", "),VLOOKUP(_xlfn.BITAND(OCT2DEC(C40),'PDP8'!$E$71),'PDP8'!$D$71:$F$73,3,0))),IF(_xlfn.BITAND(OCT2DEC(C40),'PDP8'!$E$75)='PDP8'!$D$75,CONCATENATE(IF(LEN(F40)&gt;4,", ",""),'PDP8'!$F$75,""),IF(_xlfn.BITAND(OCT2DEC(C40),'PDP8'!$E$74),"",'PDP8'!$F$74))),"")</f>
        <v/>
      </c>
      <c r="AD40" s="119" t="str">
        <f>IF(N40=15,VLOOKUP(Z40,'PDP8'!$D$111:$F$238,3,0),"")</f>
        <v/>
      </c>
      <c r="AE40" s="119" t="str">
        <f>IF(N40=20,CONCATENATE(VLOOKUP(F40,'PDP8'!$I$5:$M$389,3,0),": ",VLOOKUP(F40,'PDP8'!$I$5:$M$389,5,0)),"")</f>
        <v/>
      </c>
      <c r="AF40" s="119" t="str">
        <f t="shared" si="14"/>
        <v/>
      </c>
      <c r="AG40" s="126"/>
      <c r="AH40" s="126"/>
    </row>
    <row r="41" spans="1:34" x14ac:dyDescent="0.2">
      <c r="A41" s="126"/>
      <c r="B41" s="55" t="str">
        <f t="shared" si="2"/>
        <v>0411</v>
      </c>
      <c r="C41" s="56" t="str">
        <f>IF(N41&lt;10,"",IF(N41=10,O41,IF(N41=12,IF(LEN(X41)&gt;0,X41,DEC2OCT(VLOOKUP(F41,'PDP8'!$C$6:$D$12,2,0)+IF(LEN(G41)&gt;0,256,0)+W41+IF(LEN(V41)=0,0,_xlfn.BITAND(V41,127)),4)),IF(N41=13,DEC2OCT('PDP8'!$D$13+_xlfn.BITOR(VLOOKUP(O41,'PDP8'!$C$17:$D$52,2,0),_xlfn.BITOR(IF(S41&gt;1,VLOOKUP(P41,'PDP8'!$C$17:$D$52,2,0),0),_xlfn.BITOR(IF(S41&gt;2,VLOOKUP(Q41,'PDP8'!$C$17:$D$52,2,0),0),IF(S41&gt;3,VLOOKUP(R41,'PDP8'!$C$17:$D$52,2,0),0)))),4),IF(N41=14,DEC2OCT(_xlfn.BITOR('PDP8'!$D$13+256+VLOOKUP(O41,'PDP8'!$C$56:$D$75,2,0),_xlfn.BITOR(IF(S41&gt;1,VLOOKUP(P41,'PDP8'!$C$56:$D$75,2,0),0),_xlfn.BITOR(IF(S41&gt;2,VLOOKUP(Q41,'PDP8'!$C$56:$D$75,2,0),0),IF(S41&gt;3,VLOOKUP(R41,'PDP8'!$C$56:$D$75,2,0),0)))),4),IF(N41=15,DEC2OCT('PDP8'!$D$13+257+VLOOKUP(O41,'PDP8'!$C$80:$D$107,2,0)+IF(S41&gt;1,VLOOKUP(P41,'PDP8'!$C$80:$D$107,2,0),0)+IF(S41&gt;2,VLOOKUP(Q41,'PDP8'!$C$80:$D$107,2,0),0),4),IF(N41=20,VLOOKUP(F41,'PDP8'!$I$5:$J$389,2,0),"???")))))))</f>
        <v/>
      </c>
      <c r="D41" s="177"/>
      <c r="E41" s="118"/>
      <c r="F41" s="189"/>
      <c r="G41" s="76"/>
      <c r="H41" s="118"/>
      <c r="I41" s="179"/>
      <c r="J41" s="188" t="str">
        <f t="shared" si="3"/>
        <v/>
      </c>
      <c r="K41" s="118"/>
      <c r="L41" s="126"/>
      <c r="M41" s="119">
        <f>IF(LEN(F41)&lt;1,0,IF(OR(LEFT(F41)="/",F41="$"),0,IF(LEFT(F41)="*",1,IF(NOT(ISERR(VALUE(F41))),10,IF(LEFT(F41,4)="PAGE",2,IF(ISNA(VLOOKUP(F41,'PDP8'!$C$6:$C$11,1,0)),IF(ISNA(VLOOKUP(LEFT(F41,3),'PDP8'!$C$17:$C$52,1,0)),IF(ISNA(VLOOKUP(LEFT(F41,3),'PDP8'!$C$56:$C$75,1,0)),IF(ISNA(VLOOKUP(LEFT(F41,IF(OR(LEN(F41)=3,MID(F41,4,1)=" "),3,4)),'PDP8'!$C$80:$C$107,1,0)),IF(ISNA(VLOOKUP(F41,'PDP8'!$I$5:$I$389,1,0)),"???",20),15),14),13),12))))))</f>
        <v>0</v>
      </c>
      <c r="N41" s="119">
        <f>IF(AND(O41="CLA",S41&gt;1),IF(ISNA(VLOOKUP(P41,'PDP8'!$C$17:$C$52,1,0)),IF(ISNA(VLOOKUP(P41,'PDP8'!$C$56:$C$75,1,0)),15,14),13),IF(LEN(F41)=0,0,M41))</f>
        <v>0</v>
      </c>
      <c r="O41" s="119" t="str">
        <f t="shared" si="4"/>
        <v/>
      </c>
      <c r="P41" s="119" t="str">
        <f t="shared" si="5"/>
        <v/>
      </c>
      <c r="Q41" s="119" t="str">
        <f t="shared" si="6"/>
        <v/>
      </c>
      <c r="R41" s="119" t="str">
        <f t="shared" si="7"/>
        <v/>
      </c>
      <c r="S41" s="119">
        <f t="shared" si="8"/>
        <v>0</v>
      </c>
      <c r="T41" s="187" t="str">
        <f t="shared" si="9"/>
        <v/>
      </c>
      <c r="U41" s="119" t="str">
        <f t="shared" si="10"/>
        <v/>
      </c>
      <c r="V41" s="120" t="str">
        <f t="shared" si="11"/>
        <v/>
      </c>
      <c r="W41" s="124" t="str">
        <f t="shared" si="12"/>
        <v/>
      </c>
      <c r="X41" s="124" t="str">
        <f t="shared" si="13"/>
        <v/>
      </c>
      <c r="Y41" s="119" t="str">
        <f t="shared" si="0"/>
        <v/>
      </c>
      <c r="Z41" s="119">
        <f t="shared" si="1"/>
        <v>0</v>
      </c>
      <c r="AA41" s="119" t="str">
        <f>IF(N41=12,VLOOKUP(F41,'PDP8'!$C$6:$F$11,4,0),"")</f>
        <v/>
      </c>
      <c r="AB41" s="119" t="str">
        <f>IF(N41=13,IF(_xlfn.BITAND(OCT2DEC(C41),'PDP8'!$E$17)='PDP8'!$D$17,'PDP8'!$F$17,CONCATENATE(IF(ISNA(MATCH(_xlfn.BITAND(OCT2DEC(C41),'PDP8'!$E$18),'PDP8'!$D$18:$D$20,0)),"",VLOOKUP(_xlfn.BITAND(OCT2DEC(C41),'PDP8'!$E$18),'PDP8'!$D$18:$F$20,3,0)),IF(ISNA(MATCH(_xlfn.BITAND(OCT2DEC(C41),'PDP8'!$E$21),'PDP8'!$D$21:$D$52,0)),"",CONCATENATE(IF(ISNA(MATCH(_xlfn.BITAND(OCT2DEC(C41),'PDP8'!$E$18),'PDP8'!$D$18:$D$20,0)),"",", "),VLOOKUP(_xlfn.BITAND(OCT2DEC(C41),'PDP8'!$E$21),'PDP8'!$D$21:$F$52,3,0))))),"")</f>
        <v/>
      </c>
      <c r="AC41" s="119" t="str">
        <f>IF(N41=14,CONCATENATE(IF(ISNA(MATCH(_xlfn.BITAND(OCT2DEC(C41),'PDP8'!$E$56),'PDP8'!$D$56:$D$70,0)),"",VLOOKUP(_xlfn.BITAND(OCT2DEC(C41),'PDP8'!$E$56),'PDP8'!$D$56:$F$70,3,0)),IF(ISNA(MATCH(_xlfn.BITAND(OCT2DEC(C41),'PDP8'!$E$71),'PDP8'!$D$71:$D$73,0)),"",CONCATENATE(IF(ISNA(MATCH(_xlfn.BITAND(OCT2DEC(C41),'PDP8'!$E$56),'PDP8'!$D$56:$D$70,0)),"",", "),VLOOKUP(_xlfn.BITAND(OCT2DEC(C41),'PDP8'!$E$71),'PDP8'!$D$71:$F$73,3,0))),IF(_xlfn.BITAND(OCT2DEC(C41),'PDP8'!$E$75)='PDP8'!$D$75,CONCATENATE(IF(LEN(F41)&gt;4,", ",""),'PDP8'!$F$75,""),IF(_xlfn.BITAND(OCT2DEC(C41),'PDP8'!$E$74),"",'PDP8'!$F$74))),"")</f>
        <v/>
      </c>
      <c r="AD41" s="119" t="str">
        <f>IF(N41=15,VLOOKUP(Z41,'PDP8'!$D$111:$F$238,3,0),"")</f>
        <v/>
      </c>
      <c r="AE41" s="119" t="str">
        <f>IF(N41=20,CONCATENATE(VLOOKUP(F41,'PDP8'!$I$5:$M$389,3,0),": ",VLOOKUP(F41,'PDP8'!$I$5:$M$389,5,0)),"")</f>
        <v/>
      </c>
      <c r="AF41" s="119" t="str">
        <f t="shared" si="14"/>
        <v/>
      </c>
      <c r="AG41" s="126"/>
      <c r="AH41" s="126"/>
    </row>
    <row r="42" spans="1:34" x14ac:dyDescent="0.2">
      <c r="A42" s="126"/>
      <c r="B42" s="55" t="str">
        <f t="shared" si="2"/>
        <v>0411</v>
      </c>
      <c r="C42" s="56" t="str">
        <f>IF(N42&lt;10,"",IF(N42=10,O42,IF(N42=12,IF(LEN(X42)&gt;0,X42,DEC2OCT(VLOOKUP(F42,'PDP8'!$C$6:$D$12,2,0)+IF(LEN(G42)&gt;0,256,0)+W42+IF(LEN(V42)=0,0,_xlfn.BITAND(V42,127)),4)),IF(N42=13,DEC2OCT('PDP8'!$D$13+_xlfn.BITOR(VLOOKUP(O42,'PDP8'!$C$17:$D$52,2,0),_xlfn.BITOR(IF(S42&gt;1,VLOOKUP(P42,'PDP8'!$C$17:$D$52,2,0),0),_xlfn.BITOR(IF(S42&gt;2,VLOOKUP(Q42,'PDP8'!$C$17:$D$52,2,0),0),IF(S42&gt;3,VLOOKUP(R42,'PDP8'!$C$17:$D$52,2,0),0)))),4),IF(N42=14,DEC2OCT(_xlfn.BITOR('PDP8'!$D$13+256+VLOOKUP(O42,'PDP8'!$C$56:$D$75,2,0),_xlfn.BITOR(IF(S42&gt;1,VLOOKUP(P42,'PDP8'!$C$56:$D$75,2,0),0),_xlfn.BITOR(IF(S42&gt;2,VLOOKUP(Q42,'PDP8'!$C$56:$D$75,2,0),0),IF(S42&gt;3,VLOOKUP(R42,'PDP8'!$C$56:$D$75,2,0),0)))),4),IF(N42=15,DEC2OCT('PDP8'!$D$13+257+VLOOKUP(O42,'PDP8'!$C$80:$D$107,2,0)+IF(S42&gt;1,VLOOKUP(P42,'PDP8'!$C$80:$D$107,2,0),0)+IF(S42&gt;2,VLOOKUP(Q42,'PDP8'!$C$80:$D$107,2,0),0),4),IF(N42=20,VLOOKUP(F42,'PDP8'!$I$5:$J$389,2,0),"???")))))))</f>
        <v/>
      </c>
      <c r="D42" s="177"/>
      <c r="E42" s="118"/>
      <c r="F42" s="118"/>
      <c r="G42" s="76"/>
      <c r="H42" s="118"/>
      <c r="I42" s="179"/>
      <c r="J42" s="188" t="str">
        <f t="shared" si="3"/>
        <v/>
      </c>
      <c r="K42" s="211"/>
      <c r="L42" s="126"/>
      <c r="M42" s="119">
        <f>IF(LEN(F42)&lt;1,0,IF(OR(LEFT(F42)="/",F42="$"),0,IF(LEFT(F42)="*",1,IF(NOT(ISERR(VALUE(F42))),10,IF(LEFT(F42,4)="PAGE",2,IF(ISNA(VLOOKUP(F42,'PDP8'!$C$6:$C$11,1,0)),IF(ISNA(VLOOKUP(LEFT(F42,3),'PDP8'!$C$17:$C$52,1,0)),IF(ISNA(VLOOKUP(LEFT(F42,3),'PDP8'!$C$56:$C$75,1,0)),IF(ISNA(VLOOKUP(LEFT(F42,IF(OR(LEN(F42)=3,MID(F42,4,1)=" "),3,4)),'PDP8'!$C$80:$C$107,1,0)),IF(ISNA(VLOOKUP(F42,'PDP8'!$I$5:$I$389,1,0)),"???",20),15),14),13),12))))))</f>
        <v>0</v>
      </c>
      <c r="N42" s="119">
        <f>IF(AND(O42="CLA",S42&gt;1),IF(ISNA(VLOOKUP(P42,'PDP8'!$C$17:$C$52,1,0)),IF(ISNA(VLOOKUP(P42,'PDP8'!$C$56:$C$75,1,0)),15,14),13),IF(LEN(F42)=0,0,M42))</f>
        <v>0</v>
      </c>
      <c r="O42" s="119" t="str">
        <f t="shared" si="4"/>
        <v/>
      </c>
      <c r="P42" s="119" t="str">
        <f t="shared" si="5"/>
        <v/>
      </c>
      <c r="Q42" s="119" t="str">
        <f t="shared" si="6"/>
        <v/>
      </c>
      <c r="R42" s="119" t="str">
        <f t="shared" si="7"/>
        <v/>
      </c>
      <c r="S42" s="119">
        <f t="shared" si="8"/>
        <v>0</v>
      </c>
      <c r="T42" s="187" t="str">
        <f t="shared" si="9"/>
        <v/>
      </c>
      <c r="U42" s="119" t="str">
        <f t="shared" si="10"/>
        <v/>
      </c>
      <c r="V42" s="120" t="str">
        <f t="shared" si="11"/>
        <v/>
      </c>
      <c r="W42" s="124" t="str">
        <f t="shared" si="12"/>
        <v/>
      </c>
      <c r="X42" s="124" t="str">
        <f t="shared" si="13"/>
        <v/>
      </c>
      <c r="Y42" s="119" t="str">
        <f t="shared" si="0"/>
        <v/>
      </c>
      <c r="Z42" s="119">
        <f t="shared" si="1"/>
        <v>0</v>
      </c>
      <c r="AA42" s="119" t="str">
        <f>IF(N42=12,VLOOKUP(F42,'PDP8'!$C$6:$F$11,4,0),"")</f>
        <v/>
      </c>
      <c r="AB42" s="119" t="str">
        <f>IF(N42=13,IF(_xlfn.BITAND(OCT2DEC(C42),'PDP8'!$E$17)='PDP8'!$D$17,'PDP8'!$F$17,CONCATENATE(IF(ISNA(MATCH(_xlfn.BITAND(OCT2DEC(C42),'PDP8'!$E$18),'PDP8'!$D$18:$D$20,0)),"",VLOOKUP(_xlfn.BITAND(OCT2DEC(C42),'PDP8'!$E$18),'PDP8'!$D$18:$F$20,3,0)),IF(ISNA(MATCH(_xlfn.BITAND(OCT2DEC(C42),'PDP8'!$E$21),'PDP8'!$D$21:$D$52,0)),"",CONCATENATE(IF(ISNA(MATCH(_xlfn.BITAND(OCT2DEC(C42),'PDP8'!$E$18),'PDP8'!$D$18:$D$20,0)),"",", "),VLOOKUP(_xlfn.BITAND(OCT2DEC(C42),'PDP8'!$E$21),'PDP8'!$D$21:$F$52,3,0))))),"")</f>
        <v/>
      </c>
      <c r="AC42" s="119" t="str">
        <f>IF(N42=14,CONCATENATE(IF(ISNA(MATCH(_xlfn.BITAND(OCT2DEC(C42),'PDP8'!$E$56),'PDP8'!$D$56:$D$70,0)),"",VLOOKUP(_xlfn.BITAND(OCT2DEC(C42),'PDP8'!$E$56),'PDP8'!$D$56:$F$70,3,0)),IF(ISNA(MATCH(_xlfn.BITAND(OCT2DEC(C42),'PDP8'!$E$71),'PDP8'!$D$71:$D$73,0)),"",CONCATENATE(IF(ISNA(MATCH(_xlfn.BITAND(OCT2DEC(C42),'PDP8'!$E$56),'PDP8'!$D$56:$D$70,0)),"",", "),VLOOKUP(_xlfn.BITAND(OCT2DEC(C42),'PDP8'!$E$71),'PDP8'!$D$71:$F$73,3,0))),IF(_xlfn.BITAND(OCT2DEC(C42),'PDP8'!$E$75)='PDP8'!$D$75,CONCATENATE(IF(LEN(F42)&gt;4,", ",""),'PDP8'!$F$75,""),IF(_xlfn.BITAND(OCT2DEC(C42),'PDP8'!$E$74),"",'PDP8'!$F$74))),"")</f>
        <v/>
      </c>
      <c r="AD42" s="119" t="str">
        <f>IF(N42=15,VLOOKUP(Z42,'PDP8'!$D$111:$F$238,3,0),"")</f>
        <v/>
      </c>
      <c r="AE42" s="119" t="str">
        <f>IF(N42=20,CONCATENATE(VLOOKUP(F42,'PDP8'!$I$5:$M$389,3,0),": ",VLOOKUP(F42,'PDP8'!$I$5:$M$389,5,0)),"")</f>
        <v/>
      </c>
      <c r="AF42" s="119" t="str">
        <f t="shared" si="14"/>
        <v/>
      </c>
      <c r="AG42" s="126"/>
      <c r="AH42" s="126"/>
    </row>
    <row r="43" spans="1:34" x14ac:dyDescent="0.2">
      <c r="A43" s="126"/>
      <c r="B43" s="55" t="str">
        <f t="shared" si="2"/>
        <v>0411</v>
      </c>
      <c r="C43" s="56" t="str">
        <f>IF(N43&lt;10,"",IF(N43=10,O43,IF(N43=12,IF(LEN(X43)&gt;0,X43,DEC2OCT(VLOOKUP(F43,'PDP8'!$C$6:$D$12,2,0)+IF(LEN(G43)&gt;0,256,0)+W43+IF(LEN(V43)=0,0,_xlfn.BITAND(V43,127)),4)),IF(N43=13,DEC2OCT('PDP8'!$D$13+_xlfn.BITOR(VLOOKUP(O43,'PDP8'!$C$17:$D$52,2,0),_xlfn.BITOR(IF(S43&gt;1,VLOOKUP(P43,'PDP8'!$C$17:$D$52,2,0),0),_xlfn.BITOR(IF(S43&gt;2,VLOOKUP(Q43,'PDP8'!$C$17:$D$52,2,0),0),IF(S43&gt;3,VLOOKUP(R43,'PDP8'!$C$17:$D$52,2,0),0)))),4),IF(N43=14,DEC2OCT(_xlfn.BITOR('PDP8'!$D$13+256+VLOOKUP(O43,'PDP8'!$C$56:$D$75,2,0),_xlfn.BITOR(IF(S43&gt;1,VLOOKUP(P43,'PDP8'!$C$56:$D$75,2,0),0),_xlfn.BITOR(IF(S43&gt;2,VLOOKUP(Q43,'PDP8'!$C$56:$D$75,2,0),0),IF(S43&gt;3,VLOOKUP(R43,'PDP8'!$C$56:$D$75,2,0),0)))),4),IF(N43=15,DEC2OCT('PDP8'!$D$13+257+VLOOKUP(O43,'PDP8'!$C$80:$D$107,2,0)+IF(S43&gt;1,VLOOKUP(P43,'PDP8'!$C$80:$D$107,2,0),0)+IF(S43&gt;2,VLOOKUP(Q43,'PDP8'!$C$80:$D$107,2,0),0),4),IF(N43=20,VLOOKUP(F43,'PDP8'!$I$5:$J$389,2,0),"???")))))))</f>
        <v/>
      </c>
      <c r="D43" s="177"/>
      <c r="E43" s="118"/>
      <c r="F43" s="118"/>
      <c r="G43" s="76"/>
      <c r="H43" s="118"/>
      <c r="I43" s="179"/>
      <c r="J43" s="188" t="str">
        <f t="shared" si="3"/>
        <v/>
      </c>
      <c r="K43" s="211"/>
      <c r="L43" s="126"/>
      <c r="M43" s="119">
        <f>IF(LEN(F43)&lt;1,0,IF(OR(LEFT(F43)="/",F43="$"),0,IF(LEFT(F43)="*",1,IF(NOT(ISERR(VALUE(F43))),10,IF(LEFT(F43,4)="PAGE",2,IF(ISNA(VLOOKUP(F43,'PDP8'!$C$6:$C$11,1,0)),IF(ISNA(VLOOKUP(LEFT(F43,3),'PDP8'!$C$17:$C$52,1,0)),IF(ISNA(VLOOKUP(LEFT(F43,3),'PDP8'!$C$56:$C$75,1,0)),IF(ISNA(VLOOKUP(LEFT(F43,IF(OR(LEN(F43)=3,MID(F43,4,1)=" "),3,4)),'PDP8'!$C$80:$C$107,1,0)),IF(ISNA(VLOOKUP(F43,'PDP8'!$I$5:$I$389,1,0)),"???",20),15),14),13),12))))))</f>
        <v>0</v>
      </c>
      <c r="N43" s="119">
        <f>IF(AND(O43="CLA",S43&gt;1),IF(ISNA(VLOOKUP(P43,'PDP8'!$C$17:$C$52,1,0)),IF(ISNA(VLOOKUP(P43,'PDP8'!$C$56:$C$75,1,0)),15,14),13),IF(LEN(F43)=0,0,M43))</f>
        <v>0</v>
      </c>
      <c r="O43" s="119" t="str">
        <f t="shared" si="4"/>
        <v/>
      </c>
      <c r="P43" s="119" t="str">
        <f t="shared" si="5"/>
        <v/>
      </c>
      <c r="Q43" s="119" t="str">
        <f t="shared" si="6"/>
        <v/>
      </c>
      <c r="R43" s="119" t="str">
        <f t="shared" si="7"/>
        <v/>
      </c>
      <c r="S43" s="119">
        <f t="shared" si="8"/>
        <v>0</v>
      </c>
      <c r="T43" s="187" t="str">
        <f t="shared" si="9"/>
        <v/>
      </c>
      <c r="U43" s="119" t="str">
        <f t="shared" si="10"/>
        <v/>
      </c>
      <c r="V43" s="120" t="str">
        <f t="shared" si="11"/>
        <v/>
      </c>
      <c r="W43" s="124" t="str">
        <f t="shared" si="12"/>
        <v/>
      </c>
      <c r="X43" s="124" t="str">
        <f t="shared" si="13"/>
        <v/>
      </c>
      <c r="Y43" s="119" t="str">
        <f t="shared" si="0"/>
        <v/>
      </c>
      <c r="Z43" s="119">
        <f t="shared" si="1"/>
        <v>0</v>
      </c>
      <c r="AA43" s="119" t="str">
        <f>IF(N43=12,VLOOKUP(F43,'PDP8'!$C$6:$F$11,4,0),"")</f>
        <v/>
      </c>
      <c r="AB43" s="119" t="str">
        <f>IF(N43=13,IF(_xlfn.BITAND(OCT2DEC(C43),'PDP8'!$E$17)='PDP8'!$D$17,'PDP8'!$F$17,CONCATENATE(IF(ISNA(MATCH(_xlfn.BITAND(OCT2DEC(C43),'PDP8'!$E$18),'PDP8'!$D$18:$D$20,0)),"",VLOOKUP(_xlfn.BITAND(OCT2DEC(C43),'PDP8'!$E$18),'PDP8'!$D$18:$F$20,3,0)),IF(ISNA(MATCH(_xlfn.BITAND(OCT2DEC(C43),'PDP8'!$E$21),'PDP8'!$D$21:$D$52,0)),"",CONCATENATE(IF(ISNA(MATCH(_xlfn.BITAND(OCT2DEC(C43),'PDP8'!$E$18),'PDP8'!$D$18:$D$20,0)),"",", "),VLOOKUP(_xlfn.BITAND(OCT2DEC(C43),'PDP8'!$E$21),'PDP8'!$D$21:$F$52,3,0))))),"")</f>
        <v/>
      </c>
      <c r="AC43" s="119" t="str">
        <f>IF(N43=14,CONCATENATE(IF(ISNA(MATCH(_xlfn.BITAND(OCT2DEC(C43),'PDP8'!$E$56),'PDP8'!$D$56:$D$70,0)),"",VLOOKUP(_xlfn.BITAND(OCT2DEC(C43),'PDP8'!$E$56),'PDP8'!$D$56:$F$70,3,0)),IF(ISNA(MATCH(_xlfn.BITAND(OCT2DEC(C43),'PDP8'!$E$71),'PDP8'!$D$71:$D$73,0)),"",CONCATENATE(IF(ISNA(MATCH(_xlfn.BITAND(OCT2DEC(C43),'PDP8'!$E$56),'PDP8'!$D$56:$D$70,0)),"",", "),VLOOKUP(_xlfn.BITAND(OCT2DEC(C43),'PDP8'!$E$71),'PDP8'!$D$71:$F$73,3,0))),IF(_xlfn.BITAND(OCT2DEC(C43),'PDP8'!$E$75)='PDP8'!$D$75,CONCATENATE(IF(LEN(F43)&gt;4,", ",""),'PDP8'!$F$75,""),IF(_xlfn.BITAND(OCT2DEC(C43),'PDP8'!$E$74),"",'PDP8'!$F$74))),"")</f>
        <v/>
      </c>
      <c r="AD43" s="119" t="str">
        <f>IF(N43=15,VLOOKUP(Z43,'PDP8'!$D$111:$F$238,3,0),"")</f>
        <v/>
      </c>
      <c r="AE43" s="119" t="str">
        <f>IF(N43=20,CONCATENATE(VLOOKUP(F43,'PDP8'!$I$5:$M$389,3,0),": ",VLOOKUP(F43,'PDP8'!$I$5:$M$389,5,0)),"")</f>
        <v/>
      </c>
      <c r="AF43" s="119" t="str">
        <f t="shared" si="14"/>
        <v/>
      </c>
      <c r="AG43" s="126"/>
      <c r="AH43" s="126"/>
    </row>
    <row r="44" spans="1:34" x14ac:dyDescent="0.2">
      <c r="A44" s="126"/>
      <c r="B44" s="55" t="str">
        <f t="shared" si="2"/>
        <v>0411</v>
      </c>
      <c r="C44" s="56" t="str">
        <f>IF(N44&lt;10,"",IF(N44=10,O44,IF(N44=12,IF(LEN(X44)&gt;0,X44,DEC2OCT(VLOOKUP(F44,'PDP8'!$C$6:$D$12,2,0)+IF(LEN(G44)&gt;0,256,0)+W44+IF(LEN(V44)=0,0,_xlfn.BITAND(V44,127)),4)),IF(N44=13,DEC2OCT('PDP8'!$D$13+_xlfn.BITOR(VLOOKUP(O44,'PDP8'!$C$17:$D$52,2,0),_xlfn.BITOR(IF(S44&gt;1,VLOOKUP(P44,'PDP8'!$C$17:$D$52,2,0),0),_xlfn.BITOR(IF(S44&gt;2,VLOOKUP(Q44,'PDP8'!$C$17:$D$52,2,0),0),IF(S44&gt;3,VLOOKUP(R44,'PDP8'!$C$17:$D$52,2,0),0)))),4),IF(N44=14,DEC2OCT(_xlfn.BITOR('PDP8'!$D$13+256+VLOOKUP(O44,'PDP8'!$C$56:$D$75,2,0),_xlfn.BITOR(IF(S44&gt;1,VLOOKUP(P44,'PDP8'!$C$56:$D$75,2,0),0),_xlfn.BITOR(IF(S44&gt;2,VLOOKUP(Q44,'PDP8'!$C$56:$D$75,2,0),0),IF(S44&gt;3,VLOOKUP(R44,'PDP8'!$C$56:$D$75,2,0),0)))),4),IF(N44=15,DEC2OCT('PDP8'!$D$13+257+VLOOKUP(O44,'PDP8'!$C$80:$D$107,2,0)+IF(S44&gt;1,VLOOKUP(P44,'PDP8'!$C$80:$D$107,2,0),0)+IF(S44&gt;2,VLOOKUP(Q44,'PDP8'!$C$80:$D$107,2,0),0),4),IF(N44=20,VLOOKUP(F44,'PDP8'!$I$5:$J$389,2,0),"???")))))))</f>
        <v/>
      </c>
      <c r="D44" s="177"/>
      <c r="E44" s="118"/>
      <c r="F44" s="118"/>
      <c r="G44" s="76"/>
      <c r="H44" s="118"/>
      <c r="I44" s="179"/>
      <c r="J44" s="188" t="str">
        <f t="shared" si="3"/>
        <v/>
      </c>
      <c r="K44" s="211"/>
      <c r="L44" s="126"/>
      <c r="M44" s="119">
        <f>IF(LEN(F44)&lt;1,0,IF(OR(LEFT(F44)="/",F44="$"),0,IF(LEFT(F44)="*",1,IF(NOT(ISERR(VALUE(F44))),10,IF(LEFT(F44,4)="PAGE",2,IF(ISNA(VLOOKUP(F44,'PDP8'!$C$6:$C$11,1,0)),IF(ISNA(VLOOKUP(LEFT(F44,3),'PDP8'!$C$17:$C$52,1,0)),IF(ISNA(VLOOKUP(LEFT(F44,3),'PDP8'!$C$56:$C$75,1,0)),IF(ISNA(VLOOKUP(LEFT(F44,IF(OR(LEN(F44)=3,MID(F44,4,1)=" "),3,4)),'PDP8'!$C$80:$C$107,1,0)),IF(ISNA(VLOOKUP(F44,'PDP8'!$I$5:$I$389,1,0)),"???",20),15),14),13),12))))))</f>
        <v>0</v>
      </c>
      <c r="N44" s="119">
        <f>IF(AND(O44="CLA",S44&gt;1),IF(ISNA(VLOOKUP(P44,'PDP8'!$C$17:$C$52,1,0)),IF(ISNA(VLOOKUP(P44,'PDP8'!$C$56:$C$75,1,0)),15,14),13),IF(LEN(F44)=0,0,M44))</f>
        <v>0</v>
      </c>
      <c r="O44" s="119" t="str">
        <f t="shared" si="4"/>
        <v/>
      </c>
      <c r="P44" s="119" t="str">
        <f t="shared" si="5"/>
        <v/>
      </c>
      <c r="Q44" s="119" t="str">
        <f t="shared" si="6"/>
        <v/>
      </c>
      <c r="R44" s="119" t="str">
        <f t="shared" si="7"/>
        <v/>
      </c>
      <c r="S44" s="119">
        <f t="shared" si="8"/>
        <v>0</v>
      </c>
      <c r="T44" s="187" t="str">
        <f t="shared" si="9"/>
        <v/>
      </c>
      <c r="U44" s="119" t="str">
        <f t="shared" si="10"/>
        <v/>
      </c>
      <c r="V44" s="120" t="str">
        <f t="shared" si="11"/>
        <v/>
      </c>
      <c r="W44" s="124" t="str">
        <f t="shared" si="12"/>
        <v/>
      </c>
      <c r="X44" s="124" t="str">
        <f t="shared" si="13"/>
        <v/>
      </c>
      <c r="Y44" s="119" t="str">
        <f t="shared" si="0"/>
        <v/>
      </c>
      <c r="Z44" s="119">
        <f t="shared" si="1"/>
        <v>0</v>
      </c>
      <c r="AA44" s="119" t="str">
        <f>IF(N44=12,VLOOKUP(F44,'PDP8'!$C$6:$F$11,4,0),"")</f>
        <v/>
      </c>
      <c r="AB44" s="119" t="str">
        <f>IF(N44=13,IF(_xlfn.BITAND(OCT2DEC(C44),'PDP8'!$E$17)='PDP8'!$D$17,'PDP8'!$F$17,CONCATENATE(IF(ISNA(MATCH(_xlfn.BITAND(OCT2DEC(C44),'PDP8'!$E$18),'PDP8'!$D$18:$D$20,0)),"",VLOOKUP(_xlfn.BITAND(OCT2DEC(C44),'PDP8'!$E$18),'PDP8'!$D$18:$F$20,3,0)),IF(ISNA(MATCH(_xlfn.BITAND(OCT2DEC(C44),'PDP8'!$E$21),'PDP8'!$D$21:$D$52,0)),"",CONCATENATE(IF(ISNA(MATCH(_xlfn.BITAND(OCT2DEC(C44),'PDP8'!$E$18),'PDP8'!$D$18:$D$20,0)),"",", "),VLOOKUP(_xlfn.BITAND(OCT2DEC(C44),'PDP8'!$E$21),'PDP8'!$D$21:$F$52,3,0))))),"")</f>
        <v/>
      </c>
      <c r="AC44" s="119" t="str">
        <f>IF(N44=14,CONCATENATE(IF(ISNA(MATCH(_xlfn.BITAND(OCT2DEC(C44),'PDP8'!$E$56),'PDP8'!$D$56:$D$70,0)),"",VLOOKUP(_xlfn.BITAND(OCT2DEC(C44),'PDP8'!$E$56),'PDP8'!$D$56:$F$70,3,0)),IF(ISNA(MATCH(_xlfn.BITAND(OCT2DEC(C44),'PDP8'!$E$71),'PDP8'!$D$71:$D$73,0)),"",CONCATENATE(IF(ISNA(MATCH(_xlfn.BITAND(OCT2DEC(C44),'PDP8'!$E$56),'PDP8'!$D$56:$D$70,0)),"",", "),VLOOKUP(_xlfn.BITAND(OCT2DEC(C44),'PDP8'!$E$71),'PDP8'!$D$71:$F$73,3,0))),IF(_xlfn.BITAND(OCT2DEC(C44),'PDP8'!$E$75)='PDP8'!$D$75,CONCATENATE(IF(LEN(F44)&gt;4,", ",""),'PDP8'!$F$75,""),IF(_xlfn.BITAND(OCT2DEC(C44),'PDP8'!$E$74),"",'PDP8'!$F$74))),"")</f>
        <v/>
      </c>
      <c r="AD44" s="119" t="str">
        <f>IF(N44=15,VLOOKUP(Z44,'PDP8'!$D$111:$F$238,3,0),"")</f>
        <v/>
      </c>
      <c r="AE44" s="119" t="str">
        <f>IF(N44=20,CONCATENATE(VLOOKUP(F44,'PDP8'!$I$5:$M$389,3,0),": ",VLOOKUP(F44,'PDP8'!$I$5:$M$389,5,0)),"")</f>
        <v/>
      </c>
      <c r="AF44" s="119" t="str">
        <f t="shared" si="14"/>
        <v/>
      </c>
      <c r="AG44" s="126"/>
      <c r="AH44" s="126"/>
    </row>
    <row r="45" spans="1:34" x14ac:dyDescent="0.2">
      <c r="A45" s="126"/>
      <c r="B45" s="55" t="str">
        <f t="shared" si="2"/>
        <v>0411</v>
      </c>
      <c r="C45" s="56" t="str">
        <f>IF(N45&lt;10,"",IF(N45=10,O45,IF(N45=12,IF(LEN(X45)&gt;0,X45,DEC2OCT(VLOOKUP(F45,'PDP8'!$C$6:$D$12,2,0)+IF(LEN(G45)&gt;0,256,0)+W45+IF(LEN(V45)=0,0,_xlfn.BITAND(V45,127)),4)),IF(N45=13,DEC2OCT('PDP8'!$D$13+_xlfn.BITOR(VLOOKUP(O45,'PDP8'!$C$17:$D$52,2,0),_xlfn.BITOR(IF(S45&gt;1,VLOOKUP(P45,'PDP8'!$C$17:$D$52,2,0),0),_xlfn.BITOR(IF(S45&gt;2,VLOOKUP(Q45,'PDP8'!$C$17:$D$52,2,0),0),IF(S45&gt;3,VLOOKUP(R45,'PDP8'!$C$17:$D$52,2,0),0)))),4),IF(N45=14,DEC2OCT(_xlfn.BITOR('PDP8'!$D$13+256+VLOOKUP(O45,'PDP8'!$C$56:$D$75,2,0),_xlfn.BITOR(IF(S45&gt;1,VLOOKUP(P45,'PDP8'!$C$56:$D$75,2,0),0),_xlfn.BITOR(IF(S45&gt;2,VLOOKUP(Q45,'PDP8'!$C$56:$D$75,2,0),0),IF(S45&gt;3,VLOOKUP(R45,'PDP8'!$C$56:$D$75,2,0),0)))),4),IF(N45=15,DEC2OCT('PDP8'!$D$13+257+VLOOKUP(O45,'PDP8'!$C$80:$D$107,2,0)+IF(S45&gt;1,VLOOKUP(P45,'PDP8'!$C$80:$D$107,2,0),0)+IF(S45&gt;2,VLOOKUP(Q45,'PDP8'!$C$80:$D$107,2,0),0),4),IF(N45=20,VLOOKUP(F45,'PDP8'!$I$5:$J$389,2,0),"???")))))))</f>
        <v/>
      </c>
      <c r="D45" s="177"/>
      <c r="E45" s="118"/>
      <c r="F45" s="118"/>
      <c r="G45" s="76"/>
      <c r="H45" s="118"/>
      <c r="I45" s="179"/>
      <c r="J45" s="188" t="str">
        <f t="shared" si="3"/>
        <v/>
      </c>
      <c r="K45" s="211"/>
      <c r="L45" s="126"/>
      <c r="M45" s="119">
        <f>IF(LEN(F45)&lt;1,0,IF(OR(LEFT(F45)="/",F45="$"),0,IF(LEFT(F45)="*",1,IF(NOT(ISERR(VALUE(F45))),10,IF(LEFT(F45,4)="PAGE",2,IF(ISNA(VLOOKUP(F45,'PDP8'!$C$6:$C$11,1,0)),IF(ISNA(VLOOKUP(LEFT(F45,3),'PDP8'!$C$17:$C$52,1,0)),IF(ISNA(VLOOKUP(LEFT(F45,3),'PDP8'!$C$56:$C$75,1,0)),IF(ISNA(VLOOKUP(LEFT(F45,IF(OR(LEN(F45)=3,MID(F45,4,1)=" "),3,4)),'PDP8'!$C$80:$C$107,1,0)),IF(ISNA(VLOOKUP(F45,'PDP8'!$I$5:$I$389,1,0)),"???",20),15),14),13),12))))))</f>
        <v>0</v>
      </c>
      <c r="N45" s="119">
        <f>IF(AND(O45="CLA",S45&gt;1),IF(ISNA(VLOOKUP(P45,'PDP8'!$C$17:$C$52,1,0)),IF(ISNA(VLOOKUP(P45,'PDP8'!$C$56:$C$75,1,0)),15,14),13),IF(LEN(F45)=0,0,M45))</f>
        <v>0</v>
      </c>
      <c r="O45" s="119" t="str">
        <f t="shared" si="4"/>
        <v/>
      </c>
      <c r="P45" s="119" t="str">
        <f t="shared" si="5"/>
        <v/>
      </c>
      <c r="Q45" s="119" t="str">
        <f t="shared" si="6"/>
        <v/>
      </c>
      <c r="R45" s="119" t="str">
        <f t="shared" si="7"/>
        <v/>
      </c>
      <c r="S45" s="119">
        <f t="shared" si="8"/>
        <v>0</v>
      </c>
      <c r="T45" s="187" t="str">
        <f t="shared" si="9"/>
        <v/>
      </c>
      <c r="U45" s="119" t="str">
        <f t="shared" si="10"/>
        <v/>
      </c>
      <c r="V45" s="120" t="str">
        <f t="shared" si="11"/>
        <v/>
      </c>
      <c r="W45" s="124" t="str">
        <f t="shared" si="12"/>
        <v/>
      </c>
      <c r="X45" s="124" t="str">
        <f t="shared" si="13"/>
        <v/>
      </c>
      <c r="Y45" s="119" t="str">
        <f t="shared" si="0"/>
        <v/>
      </c>
      <c r="Z45" s="119">
        <f t="shared" si="1"/>
        <v>0</v>
      </c>
      <c r="AA45" s="119" t="str">
        <f>IF(N45=12,VLOOKUP(F45,'PDP8'!$C$6:$F$11,4,0),"")</f>
        <v/>
      </c>
      <c r="AB45" s="119" t="str">
        <f>IF(N45=13,IF(_xlfn.BITAND(OCT2DEC(C45),'PDP8'!$E$17)='PDP8'!$D$17,'PDP8'!$F$17,CONCATENATE(IF(ISNA(MATCH(_xlfn.BITAND(OCT2DEC(C45),'PDP8'!$E$18),'PDP8'!$D$18:$D$20,0)),"",VLOOKUP(_xlfn.BITAND(OCT2DEC(C45),'PDP8'!$E$18),'PDP8'!$D$18:$F$20,3,0)),IF(ISNA(MATCH(_xlfn.BITAND(OCT2DEC(C45),'PDP8'!$E$21),'PDP8'!$D$21:$D$52,0)),"",CONCATENATE(IF(ISNA(MATCH(_xlfn.BITAND(OCT2DEC(C45),'PDP8'!$E$18),'PDP8'!$D$18:$D$20,0)),"",", "),VLOOKUP(_xlfn.BITAND(OCT2DEC(C45),'PDP8'!$E$21),'PDP8'!$D$21:$F$52,3,0))))),"")</f>
        <v/>
      </c>
      <c r="AC45" s="119" t="str">
        <f>IF(N45=14,CONCATENATE(IF(ISNA(MATCH(_xlfn.BITAND(OCT2DEC(C45),'PDP8'!$E$56),'PDP8'!$D$56:$D$70,0)),"",VLOOKUP(_xlfn.BITAND(OCT2DEC(C45),'PDP8'!$E$56),'PDP8'!$D$56:$F$70,3,0)),IF(ISNA(MATCH(_xlfn.BITAND(OCT2DEC(C45),'PDP8'!$E$71),'PDP8'!$D$71:$D$73,0)),"",CONCATENATE(IF(ISNA(MATCH(_xlfn.BITAND(OCT2DEC(C45),'PDP8'!$E$56),'PDP8'!$D$56:$D$70,0)),"",", "),VLOOKUP(_xlfn.BITAND(OCT2DEC(C45),'PDP8'!$E$71),'PDP8'!$D$71:$F$73,3,0))),IF(_xlfn.BITAND(OCT2DEC(C45),'PDP8'!$E$75)='PDP8'!$D$75,CONCATENATE(IF(LEN(F45)&gt;4,", ",""),'PDP8'!$F$75,""),IF(_xlfn.BITAND(OCT2DEC(C45),'PDP8'!$E$74),"",'PDP8'!$F$74))),"")</f>
        <v/>
      </c>
      <c r="AD45" s="119" t="str">
        <f>IF(N45=15,VLOOKUP(Z45,'PDP8'!$D$111:$F$238,3,0),"")</f>
        <v/>
      </c>
      <c r="AE45" s="119" t="str">
        <f>IF(N45=20,CONCATENATE(VLOOKUP(F45,'PDP8'!$I$5:$M$389,3,0),": ",VLOOKUP(F45,'PDP8'!$I$5:$M$389,5,0)),"")</f>
        <v/>
      </c>
      <c r="AF45" s="119" t="str">
        <f t="shared" si="14"/>
        <v/>
      </c>
      <c r="AG45" s="126"/>
      <c r="AH45" s="126"/>
    </row>
    <row r="46" spans="1:34" x14ac:dyDescent="0.2">
      <c r="A46" s="126"/>
      <c r="B46" s="55" t="str">
        <f t="shared" si="2"/>
        <v>0411</v>
      </c>
      <c r="C46" s="56" t="str">
        <f>IF(N46&lt;10,"",IF(N46=10,O46,IF(N46=12,IF(LEN(X46)&gt;0,X46,DEC2OCT(VLOOKUP(F46,'PDP8'!$C$6:$D$12,2,0)+IF(LEN(G46)&gt;0,256,0)+W46+IF(LEN(V46)=0,0,_xlfn.BITAND(V46,127)),4)),IF(N46=13,DEC2OCT('PDP8'!$D$13+_xlfn.BITOR(VLOOKUP(O46,'PDP8'!$C$17:$D$52,2,0),_xlfn.BITOR(IF(S46&gt;1,VLOOKUP(P46,'PDP8'!$C$17:$D$52,2,0),0),_xlfn.BITOR(IF(S46&gt;2,VLOOKUP(Q46,'PDP8'!$C$17:$D$52,2,0),0),IF(S46&gt;3,VLOOKUP(R46,'PDP8'!$C$17:$D$52,2,0),0)))),4),IF(N46=14,DEC2OCT(_xlfn.BITOR('PDP8'!$D$13+256+VLOOKUP(O46,'PDP8'!$C$56:$D$75,2,0),_xlfn.BITOR(IF(S46&gt;1,VLOOKUP(P46,'PDP8'!$C$56:$D$75,2,0),0),_xlfn.BITOR(IF(S46&gt;2,VLOOKUP(Q46,'PDP8'!$C$56:$D$75,2,0),0),IF(S46&gt;3,VLOOKUP(R46,'PDP8'!$C$56:$D$75,2,0),0)))),4),IF(N46=15,DEC2OCT('PDP8'!$D$13+257+VLOOKUP(O46,'PDP8'!$C$80:$D$107,2,0)+IF(S46&gt;1,VLOOKUP(P46,'PDP8'!$C$80:$D$107,2,0),0)+IF(S46&gt;2,VLOOKUP(Q46,'PDP8'!$C$80:$D$107,2,0),0),4),IF(N46=20,VLOOKUP(F46,'PDP8'!$I$5:$J$389,2,0),"???")))))))</f>
        <v/>
      </c>
      <c r="D46" s="177"/>
      <c r="E46" s="118"/>
      <c r="F46" s="118"/>
      <c r="G46" s="76"/>
      <c r="H46" s="118"/>
      <c r="I46" s="179"/>
      <c r="J46" s="188" t="str">
        <f t="shared" si="3"/>
        <v/>
      </c>
      <c r="K46" s="211"/>
      <c r="L46" s="126"/>
      <c r="M46" s="119">
        <f>IF(LEN(F46)&lt;1,0,IF(OR(LEFT(F46)="/",F46="$"),0,IF(LEFT(F46)="*",1,IF(NOT(ISERR(VALUE(F46))),10,IF(LEFT(F46,4)="PAGE",2,IF(ISNA(VLOOKUP(F46,'PDP8'!$C$6:$C$11,1,0)),IF(ISNA(VLOOKUP(LEFT(F46,3),'PDP8'!$C$17:$C$52,1,0)),IF(ISNA(VLOOKUP(LEFT(F46,3),'PDP8'!$C$56:$C$75,1,0)),IF(ISNA(VLOOKUP(LEFT(F46,IF(OR(LEN(F46)=3,MID(F46,4,1)=" "),3,4)),'PDP8'!$C$80:$C$107,1,0)),IF(ISNA(VLOOKUP(F46,'PDP8'!$I$5:$I$389,1,0)),"???",20),15),14),13),12))))))</f>
        <v>0</v>
      </c>
      <c r="N46" s="119">
        <f>IF(AND(O46="CLA",S46&gt;1),IF(ISNA(VLOOKUP(P46,'PDP8'!$C$17:$C$52,1,0)),IF(ISNA(VLOOKUP(P46,'PDP8'!$C$56:$C$75,1,0)),15,14),13),IF(LEN(F46)=0,0,M46))</f>
        <v>0</v>
      </c>
      <c r="O46" s="119" t="str">
        <f t="shared" si="4"/>
        <v/>
      </c>
      <c r="P46" s="119" t="str">
        <f t="shared" si="5"/>
        <v/>
      </c>
      <c r="Q46" s="119" t="str">
        <f t="shared" si="6"/>
        <v/>
      </c>
      <c r="R46" s="119" t="str">
        <f t="shared" si="7"/>
        <v/>
      </c>
      <c r="S46" s="119">
        <f t="shared" si="8"/>
        <v>0</v>
      </c>
      <c r="T46" s="187" t="str">
        <f t="shared" si="9"/>
        <v/>
      </c>
      <c r="U46" s="119" t="str">
        <f t="shared" si="10"/>
        <v/>
      </c>
      <c r="V46" s="120" t="str">
        <f t="shared" si="11"/>
        <v/>
      </c>
      <c r="W46" s="124" t="str">
        <f t="shared" si="12"/>
        <v/>
      </c>
      <c r="X46" s="124" t="str">
        <f t="shared" si="13"/>
        <v/>
      </c>
      <c r="Y46" s="119" t="str">
        <f t="shared" si="0"/>
        <v/>
      </c>
      <c r="Z46" s="119">
        <f t="shared" si="1"/>
        <v>0</v>
      </c>
      <c r="AA46" s="119" t="str">
        <f>IF(N46=12,VLOOKUP(F46,'PDP8'!$C$6:$F$11,4,0),"")</f>
        <v/>
      </c>
      <c r="AB46" s="119" t="str">
        <f>IF(N46=13,IF(_xlfn.BITAND(OCT2DEC(C46),'PDP8'!$E$17)='PDP8'!$D$17,'PDP8'!$F$17,CONCATENATE(IF(ISNA(MATCH(_xlfn.BITAND(OCT2DEC(C46),'PDP8'!$E$18),'PDP8'!$D$18:$D$20,0)),"",VLOOKUP(_xlfn.BITAND(OCT2DEC(C46),'PDP8'!$E$18),'PDP8'!$D$18:$F$20,3,0)),IF(ISNA(MATCH(_xlfn.BITAND(OCT2DEC(C46),'PDP8'!$E$21),'PDP8'!$D$21:$D$52,0)),"",CONCATENATE(IF(ISNA(MATCH(_xlfn.BITAND(OCT2DEC(C46),'PDP8'!$E$18),'PDP8'!$D$18:$D$20,0)),"",", "),VLOOKUP(_xlfn.BITAND(OCT2DEC(C46),'PDP8'!$E$21),'PDP8'!$D$21:$F$52,3,0))))),"")</f>
        <v/>
      </c>
      <c r="AC46" s="119" t="str">
        <f>IF(N46=14,CONCATENATE(IF(ISNA(MATCH(_xlfn.BITAND(OCT2DEC(C46),'PDP8'!$E$56),'PDP8'!$D$56:$D$70,0)),"",VLOOKUP(_xlfn.BITAND(OCT2DEC(C46),'PDP8'!$E$56),'PDP8'!$D$56:$F$70,3,0)),IF(ISNA(MATCH(_xlfn.BITAND(OCT2DEC(C46),'PDP8'!$E$71),'PDP8'!$D$71:$D$73,0)),"",CONCATENATE(IF(ISNA(MATCH(_xlfn.BITAND(OCT2DEC(C46),'PDP8'!$E$56),'PDP8'!$D$56:$D$70,0)),"",", "),VLOOKUP(_xlfn.BITAND(OCT2DEC(C46),'PDP8'!$E$71),'PDP8'!$D$71:$F$73,3,0))),IF(_xlfn.BITAND(OCT2DEC(C46),'PDP8'!$E$75)='PDP8'!$D$75,CONCATENATE(IF(LEN(F46)&gt;4,", ",""),'PDP8'!$F$75,""),IF(_xlfn.BITAND(OCT2DEC(C46),'PDP8'!$E$74),"",'PDP8'!$F$74))),"")</f>
        <v/>
      </c>
      <c r="AD46" s="119" t="str">
        <f>IF(N46=15,VLOOKUP(Z46,'PDP8'!$D$111:$F$238,3,0),"")</f>
        <v/>
      </c>
      <c r="AE46" s="119" t="str">
        <f>IF(N46=20,CONCATENATE(VLOOKUP(F46,'PDP8'!$I$5:$M$389,3,0),": ",VLOOKUP(F46,'PDP8'!$I$5:$M$389,5,0)),"")</f>
        <v/>
      </c>
      <c r="AF46" s="119" t="str">
        <f t="shared" si="14"/>
        <v/>
      </c>
      <c r="AG46" s="126"/>
      <c r="AH46" s="126"/>
    </row>
    <row r="47" spans="1:34" x14ac:dyDescent="0.2">
      <c r="A47" s="126"/>
      <c r="B47" s="55" t="str">
        <f t="shared" si="2"/>
        <v>0411</v>
      </c>
      <c r="C47" s="56" t="str">
        <f>IF(N47&lt;10,"",IF(N47=10,O47,IF(N47=12,IF(LEN(X47)&gt;0,X47,DEC2OCT(VLOOKUP(F47,'PDP8'!$C$6:$D$12,2,0)+IF(LEN(G47)&gt;0,256,0)+W47+IF(LEN(V47)=0,0,_xlfn.BITAND(V47,127)),4)),IF(N47=13,DEC2OCT('PDP8'!$D$13+_xlfn.BITOR(VLOOKUP(O47,'PDP8'!$C$17:$D$52,2,0),_xlfn.BITOR(IF(S47&gt;1,VLOOKUP(P47,'PDP8'!$C$17:$D$52,2,0),0),_xlfn.BITOR(IF(S47&gt;2,VLOOKUP(Q47,'PDP8'!$C$17:$D$52,2,0),0),IF(S47&gt;3,VLOOKUP(R47,'PDP8'!$C$17:$D$52,2,0),0)))),4),IF(N47=14,DEC2OCT(_xlfn.BITOR('PDP8'!$D$13+256+VLOOKUP(O47,'PDP8'!$C$56:$D$75,2,0),_xlfn.BITOR(IF(S47&gt;1,VLOOKUP(P47,'PDP8'!$C$56:$D$75,2,0),0),_xlfn.BITOR(IF(S47&gt;2,VLOOKUP(Q47,'PDP8'!$C$56:$D$75,2,0),0),IF(S47&gt;3,VLOOKUP(R47,'PDP8'!$C$56:$D$75,2,0),0)))),4),IF(N47=15,DEC2OCT('PDP8'!$D$13+257+VLOOKUP(O47,'PDP8'!$C$80:$D$107,2,0)+IF(S47&gt;1,VLOOKUP(P47,'PDP8'!$C$80:$D$107,2,0),0)+IF(S47&gt;2,VLOOKUP(Q47,'PDP8'!$C$80:$D$107,2,0),0),4),IF(N47=20,VLOOKUP(F47,'PDP8'!$I$5:$J$389,2,0),"???")))))))</f>
        <v/>
      </c>
      <c r="D47" s="177"/>
      <c r="E47" s="118"/>
      <c r="F47" s="118"/>
      <c r="G47" s="76"/>
      <c r="H47" s="118"/>
      <c r="I47" s="179"/>
      <c r="J47" s="188" t="str">
        <f t="shared" si="3"/>
        <v/>
      </c>
      <c r="K47" s="211"/>
      <c r="L47" s="126"/>
      <c r="M47" s="119">
        <f>IF(LEN(F47)&lt;1,0,IF(OR(LEFT(F47)="/",F47="$"),0,IF(LEFT(F47)="*",1,IF(NOT(ISERR(VALUE(F47))),10,IF(LEFT(F47,4)="PAGE",2,IF(ISNA(VLOOKUP(F47,'PDP8'!$C$6:$C$11,1,0)),IF(ISNA(VLOOKUP(LEFT(F47,3),'PDP8'!$C$17:$C$52,1,0)),IF(ISNA(VLOOKUP(LEFT(F47,3),'PDP8'!$C$56:$C$75,1,0)),IF(ISNA(VLOOKUP(LEFT(F47,IF(OR(LEN(F47)=3,MID(F47,4,1)=" "),3,4)),'PDP8'!$C$80:$C$107,1,0)),IF(ISNA(VLOOKUP(F47,'PDP8'!$I$5:$I$389,1,0)),"???",20),15),14),13),12))))))</f>
        <v>0</v>
      </c>
      <c r="N47" s="119">
        <f>IF(AND(O47="CLA",S47&gt;1),IF(ISNA(VLOOKUP(P47,'PDP8'!$C$17:$C$52,1,0)),IF(ISNA(VLOOKUP(P47,'PDP8'!$C$56:$C$75,1,0)),15,14),13),IF(LEN(F47)=0,0,M47))</f>
        <v>0</v>
      </c>
      <c r="O47" s="119" t="str">
        <f t="shared" si="4"/>
        <v/>
      </c>
      <c r="P47" s="119" t="str">
        <f t="shared" si="5"/>
        <v/>
      </c>
      <c r="Q47" s="119" t="str">
        <f t="shared" si="6"/>
        <v/>
      </c>
      <c r="R47" s="119" t="str">
        <f t="shared" si="7"/>
        <v/>
      </c>
      <c r="S47" s="119">
        <f t="shared" si="8"/>
        <v>0</v>
      </c>
      <c r="T47" s="187" t="str">
        <f t="shared" si="9"/>
        <v/>
      </c>
      <c r="U47" s="119" t="str">
        <f t="shared" si="10"/>
        <v/>
      </c>
      <c r="V47" s="120" t="str">
        <f t="shared" si="11"/>
        <v/>
      </c>
      <c r="W47" s="124" t="str">
        <f t="shared" si="12"/>
        <v/>
      </c>
      <c r="X47" s="124" t="str">
        <f t="shared" si="13"/>
        <v/>
      </c>
      <c r="Y47" s="119" t="str">
        <f t="shared" si="0"/>
        <v/>
      </c>
      <c r="Z47" s="119">
        <f t="shared" si="1"/>
        <v>0</v>
      </c>
      <c r="AA47" s="119" t="str">
        <f>IF(N47=12,VLOOKUP(F47,'PDP8'!$C$6:$F$11,4,0),"")</f>
        <v/>
      </c>
      <c r="AB47" s="119" t="str">
        <f>IF(N47=13,IF(_xlfn.BITAND(OCT2DEC(C47),'PDP8'!$E$17)='PDP8'!$D$17,'PDP8'!$F$17,CONCATENATE(IF(ISNA(MATCH(_xlfn.BITAND(OCT2DEC(C47),'PDP8'!$E$18),'PDP8'!$D$18:$D$20,0)),"",VLOOKUP(_xlfn.BITAND(OCT2DEC(C47),'PDP8'!$E$18),'PDP8'!$D$18:$F$20,3,0)),IF(ISNA(MATCH(_xlfn.BITAND(OCT2DEC(C47),'PDP8'!$E$21),'PDP8'!$D$21:$D$52,0)),"",CONCATENATE(IF(ISNA(MATCH(_xlfn.BITAND(OCT2DEC(C47),'PDP8'!$E$18),'PDP8'!$D$18:$D$20,0)),"",", "),VLOOKUP(_xlfn.BITAND(OCT2DEC(C47),'PDP8'!$E$21),'PDP8'!$D$21:$F$52,3,0))))),"")</f>
        <v/>
      </c>
      <c r="AC47" s="119" t="str">
        <f>IF(N47=14,CONCATENATE(IF(ISNA(MATCH(_xlfn.BITAND(OCT2DEC(C47),'PDP8'!$E$56),'PDP8'!$D$56:$D$70,0)),"",VLOOKUP(_xlfn.BITAND(OCT2DEC(C47),'PDP8'!$E$56),'PDP8'!$D$56:$F$70,3,0)),IF(ISNA(MATCH(_xlfn.BITAND(OCT2DEC(C47),'PDP8'!$E$71),'PDP8'!$D$71:$D$73,0)),"",CONCATENATE(IF(ISNA(MATCH(_xlfn.BITAND(OCT2DEC(C47),'PDP8'!$E$56),'PDP8'!$D$56:$D$70,0)),"",", "),VLOOKUP(_xlfn.BITAND(OCT2DEC(C47),'PDP8'!$E$71),'PDP8'!$D$71:$F$73,3,0))),IF(_xlfn.BITAND(OCT2DEC(C47),'PDP8'!$E$75)='PDP8'!$D$75,CONCATENATE(IF(LEN(F47)&gt;4,", ",""),'PDP8'!$F$75,""),IF(_xlfn.BITAND(OCT2DEC(C47),'PDP8'!$E$74),"",'PDP8'!$F$74))),"")</f>
        <v/>
      </c>
      <c r="AD47" s="119" t="str">
        <f>IF(N47=15,VLOOKUP(Z47,'PDP8'!$D$111:$F$238,3,0),"")</f>
        <v/>
      </c>
      <c r="AE47" s="119" t="str">
        <f>IF(N47=20,CONCATENATE(VLOOKUP(F47,'PDP8'!$I$5:$M$389,3,0),": ",VLOOKUP(F47,'PDP8'!$I$5:$M$389,5,0)),"")</f>
        <v/>
      </c>
      <c r="AF47" s="119" t="str">
        <f t="shared" si="14"/>
        <v/>
      </c>
      <c r="AG47" s="126"/>
      <c r="AH47" s="126"/>
    </row>
    <row r="48" spans="1:34" x14ac:dyDescent="0.2">
      <c r="A48" s="126"/>
      <c r="B48" s="55" t="str">
        <f t="shared" si="2"/>
        <v>0411</v>
      </c>
      <c r="C48" s="56" t="str">
        <f>IF(N48&lt;10,"",IF(N48=10,O48,IF(N48=12,IF(LEN(X48)&gt;0,X48,DEC2OCT(VLOOKUP(F48,'PDP8'!$C$6:$D$12,2,0)+IF(LEN(G48)&gt;0,256,0)+W48+IF(LEN(V48)=0,0,_xlfn.BITAND(V48,127)),4)),IF(N48=13,DEC2OCT('PDP8'!$D$13+_xlfn.BITOR(VLOOKUP(O48,'PDP8'!$C$17:$D$52,2,0),_xlfn.BITOR(IF(S48&gt;1,VLOOKUP(P48,'PDP8'!$C$17:$D$52,2,0),0),_xlfn.BITOR(IF(S48&gt;2,VLOOKUP(Q48,'PDP8'!$C$17:$D$52,2,0),0),IF(S48&gt;3,VLOOKUP(R48,'PDP8'!$C$17:$D$52,2,0),0)))),4),IF(N48=14,DEC2OCT(_xlfn.BITOR('PDP8'!$D$13+256+VLOOKUP(O48,'PDP8'!$C$56:$D$75,2,0),_xlfn.BITOR(IF(S48&gt;1,VLOOKUP(P48,'PDP8'!$C$56:$D$75,2,0),0),_xlfn.BITOR(IF(S48&gt;2,VLOOKUP(Q48,'PDP8'!$C$56:$D$75,2,0),0),IF(S48&gt;3,VLOOKUP(R48,'PDP8'!$C$56:$D$75,2,0),0)))),4),IF(N48=15,DEC2OCT('PDP8'!$D$13+257+VLOOKUP(O48,'PDP8'!$C$80:$D$107,2,0)+IF(S48&gt;1,VLOOKUP(P48,'PDP8'!$C$80:$D$107,2,0),0)+IF(S48&gt;2,VLOOKUP(Q48,'PDP8'!$C$80:$D$107,2,0),0),4),IF(N48=20,VLOOKUP(F48,'PDP8'!$I$5:$J$389,2,0),"???")))))))</f>
        <v/>
      </c>
      <c r="D48" s="177"/>
      <c r="E48" s="118"/>
      <c r="F48" s="118"/>
      <c r="G48" s="76"/>
      <c r="H48" s="118"/>
      <c r="I48" s="179"/>
      <c r="J48" s="188" t="str">
        <f t="shared" si="3"/>
        <v/>
      </c>
      <c r="K48" s="211"/>
      <c r="L48" s="126"/>
      <c r="M48" s="119">
        <f>IF(LEN(F48)&lt;1,0,IF(OR(LEFT(F48)="/",F48="$"),0,IF(LEFT(F48)="*",1,IF(NOT(ISERR(VALUE(F48))),10,IF(LEFT(F48,4)="PAGE",2,IF(ISNA(VLOOKUP(F48,'PDP8'!$C$6:$C$11,1,0)),IF(ISNA(VLOOKUP(LEFT(F48,3),'PDP8'!$C$17:$C$52,1,0)),IF(ISNA(VLOOKUP(LEFT(F48,3),'PDP8'!$C$56:$C$75,1,0)),IF(ISNA(VLOOKUP(LEFT(F48,IF(OR(LEN(F48)=3,MID(F48,4,1)=" "),3,4)),'PDP8'!$C$80:$C$107,1,0)),IF(ISNA(VLOOKUP(F48,'PDP8'!$I$5:$I$389,1,0)),"???",20),15),14),13),12))))))</f>
        <v>0</v>
      </c>
      <c r="N48" s="119">
        <f>IF(AND(O48="CLA",S48&gt;1),IF(ISNA(VLOOKUP(P48,'PDP8'!$C$17:$C$52,1,0)),IF(ISNA(VLOOKUP(P48,'PDP8'!$C$56:$C$75,1,0)),15,14),13),IF(LEN(F48)=0,0,M48))</f>
        <v>0</v>
      </c>
      <c r="O48" s="119" t="str">
        <f t="shared" si="4"/>
        <v/>
      </c>
      <c r="P48" s="119" t="str">
        <f t="shared" si="5"/>
        <v/>
      </c>
      <c r="Q48" s="119" t="str">
        <f t="shared" si="6"/>
        <v/>
      </c>
      <c r="R48" s="119" t="str">
        <f t="shared" si="7"/>
        <v/>
      </c>
      <c r="S48" s="119">
        <f t="shared" si="8"/>
        <v>0</v>
      </c>
      <c r="T48" s="187" t="str">
        <f t="shared" si="9"/>
        <v/>
      </c>
      <c r="U48" s="119" t="str">
        <f t="shared" si="10"/>
        <v/>
      </c>
      <c r="V48" s="120" t="str">
        <f t="shared" si="11"/>
        <v/>
      </c>
      <c r="W48" s="124" t="str">
        <f t="shared" si="12"/>
        <v/>
      </c>
      <c r="X48" s="124" t="str">
        <f t="shared" si="13"/>
        <v/>
      </c>
      <c r="Y48" s="119" t="str">
        <f t="shared" si="0"/>
        <v/>
      </c>
      <c r="Z48" s="119">
        <f t="shared" si="1"/>
        <v>0</v>
      </c>
      <c r="AA48" s="119" t="str">
        <f>IF(N48=12,VLOOKUP(F48,'PDP8'!$C$6:$F$11,4,0),"")</f>
        <v/>
      </c>
      <c r="AB48" s="119" t="str">
        <f>IF(N48=13,IF(_xlfn.BITAND(OCT2DEC(C48),'PDP8'!$E$17)='PDP8'!$D$17,'PDP8'!$F$17,CONCATENATE(IF(ISNA(MATCH(_xlfn.BITAND(OCT2DEC(C48),'PDP8'!$E$18),'PDP8'!$D$18:$D$20,0)),"",VLOOKUP(_xlfn.BITAND(OCT2DEC(C48),'PDP8'!$E$18),'PDP8'!$D$18:$F$20,3,0)),IF(ISNA(MATCH(_xlfn.BITAND(OCT2DEC(C48),'PDP8'!$E$21),'PDP8'!$D$21:$D$52,0)),"",CONCATENATE(IF(ISNA(MATCH(_xlfn.BITAND(OCT2DEC(C48),'PDP8'!$E$18),'PDP8'!$D$18:$D$20,0)),"",", "),VLOOKUP(_xlfn.BITAND(OCT2DEC(C48),'PDP8'!$E$21),'PDP8'!$D$21:$F$52,3,0))))),"")</f>
        <v/>
      </c>
      <c r="AC48" s="119" t="str">
        <f>IF(N48=14,CONCATENATE(IF(ISNA(MATCH(_xlfn.BITAND(OCT2DEC(C48),'PDP8'!$E$56),'PDP8'!$D$56:$D$70,0)),"",VLOOKUP(_xlfn.BITAND(OCT2DEC(C48),'PDP8'!$E$56),'PDP8'!$D$56:$F$70,3,0)),IF(ISNA(MATCH(_xlfn.BITAND(OCT2DEC(C48),'PDP8'!$E$71),'PDP8'!$D$71:$D$73,0)),"",CONCATENATE(IF(ISNA(MATCH(_xlfn.BITAND(OCT2DEC(C48),'PDP8'!$E$56),'PDP8'!$D$56:$D$70,0)),"",", "),VLOOKUP(_xlfn.BITAND(OCT2DEC(C48),'PDP8'!$E$71),'PDP8'!$D$71:$F$73,3,0))),IF(_xlfn.BITAND(OCT2DEC(C48),'PDP8'!$E$75)='PDP8'!$D$75,CONCATENATE(IF(LEN(F48)&gt;4,", ",""),'PDP8'!$F$75,""),IF(_xlfn.BITAND(OCT2DEC(C48),'PDP8'!$E$74),"",'PDP8'!$F$74))),"")</f>
        <v/>
      </c>
      <c r="AD48" s="119" t="str">
        <f>IF(N48=15,VLOOKUP(Z48,'PDP8'!$D$111:$F$238,3,0),"")</f>
        <v/>
      </c>
      <c r="AE48" s="119" t="str">
        <f>IF(N48=20,CONCATENATE(VLOOKUP(F48,'PDP8'!$I$5:$M$389,3,0),": ",VLOOKUP(F48,'PDP8'!$I$5:$M$389,5,0)),"")</f>
        <v/>
      </c>
      <c r="AF48" s="119" t="str">
        <f t="shared" si="14"/>
        <v/>
      </c>
      <c r="AG48" s="126"/>
      <c r="AH48" s="126"/>
    </row>
    <row r="49" spans="1:34" x14ac:dyDescent="0.2">
      <c r="A49" s="126"/>
      <c r="B49" s="55" t="str">
        <f t="shared" si="2"/>
        <v>0411</v>
      </c>
      <c r="C49" s="56" t="str">
        <f>IF(N49&lt;10,"",IF(N49=10,O49,IF(N49=12,IF(LEN(X49)&gt;0,X49,DEC2OCT(VLOOKUP(F49,'PDP8'!$C$6:$D$12,2,0)+IF(LEN(G49)&gt;0,256,0)+W49+IF(LEN(V49)=0,0,_xlfn.BITAND(V49,127)),4)),IF(N49=13,DEC2OCT('PDP8'!$D$13+_xlfn.BITOR(VLOOKUP(O49,'PDP8'!$C$17:$D$52,2,0),_xlfn.BITOR(IF(S49&gt;1,VLOOKUP(P49,'PDP8'!$C$17:$D$52,2,0),0),_xlfn.BITOR(IF(S49&gt;2,VLOOKUP(Q49,'PDP8'!$C$17:$D$52,2,0),0),IF(S49&gt;3,VLOOKUP(R49,'PDP8'!$C$17:$D$52,2,0),0)))),4),IF(N49=14,DEC2OCT(_xlfn.BITOR('PDP8'!$D$13+256+VLOOKUP(O49,'PDP8'!$C$56:$D$75,2,0),_xlfn.BITOR(IF(S49&gt;1,VLOOKUP(P49,'PDP8'!$C$56:$D$75,2,0),0),_xlfn.BITOR(IF(S49&gt;2,VLOOKUP(Q49,'PDP8'!$C$56:$D$75,2,0),0),IF(S49&gt;3,VLOOKUP(R49,'PDP8'!$C$56:$D$75,2,0),0)))),4),IF(N49=15,DEC2OCT('PDP8'!$D$13+257+VLOOKUP(O49,'PDP8'!$C$80:$D$107,2,0)+IF(S49&gt;1,VLOOKUP(P49,'PDP8'!$C$80:$D$107,2,0),0)+IF(S49&gt;2,VLOOKUP(Q49,'PDP8'!$C$80:$D$107,2,0),0),4),IF(N49=20,VLOOKUP(F49,'PDP8'!$I$5:$J$389,2,0),"???")))))))</f>
        <v/>
      </c>
      <c r="D49" s="177"/>
      <c r="E49" s="118"/>
      <c r="F49" s="118"/>
      <c r="G49" s="76"/>
      <c r="H49" s="118"/>
      <c r="I49" s="179"/>
      <c r="J49" s="188" t="str">
        <f t="shared" si="3"/>
        <v/>
      </c>
      <c r="K49" s="211"/>
      <c r="L49" s="126"/>
      <c r="M49" s="119">
        <f>IF(LEN(F49)&lt;1,0,IF(OR(LEFT(F49)="/",F49="$"),0,IF(LEFT(F49)="*",1,IF(NOT(ISERR(VALUE(F49))),10,IF(LEFT(F49,4)="PAGE",2,IF(ISNA(VLOOKUP(F49,'PDP8'!$C$6:$C$11,1,0)),IF(ISNA(VLOOKUP(LEFT(F49,3),'PDP8'!$C$17:$C$52,1,0)),IF(ISNA(VLOOKUP(LEFT(F49,3),'PDP8'!$C$56:$C$75,1,0)),IF(ISNA(VLOOKUP(LEFT(F49,IF(OR(LEN(F49)=3,MID(F49,4,1)=" "),3,4)),'PDP8'!$C$80:$C$107,1,0)),IF(ISNA(VLOOKUP(F49,'PDP8'!$I$5:$I$389,1,0)),"???",20),15),14),13),12))))))</f>
        <v>0</v>
      </c>
      <c r="N49" s="119">
        <f>IF(AND(O49="CLA",S49&gt;1),IF(ISNA(VLOOKUP(P49,'PDP8'!$C$17:$C$52,1,0)),IF(ISNA(VLOOKUP(P49,'PDP8'!$C$56:$C$75,1,0)),15,14),13),IF(LEN(F49)=0,0,M49))</f>
        <v>0</v>
      </c>
      <c r="O49" s="119" t="str">
        <f t="shared" si="4"/>
        <v/>
      </c>
      <c r="P49" s="119" t="str">
        <f t="shared" si="5"/>
        <v/>
      </c>
      <c r="Q49" s="119" t="str">
        <f t="shared" si="6"/>
        <v/>
      </c>
      <c r="R49" s="119" t="str">
        <f t="shared" si="7"/>
        <v/>
      </c>
      <c r="S49" s="119">
        <f t="shared" si="8"/>
        <v>0</v>
      </c>
      <c r="T49" s="187" t="str">
        <f t="shared" si="9"/>
        <v/>
      </c>
      <c r="U49" s="119" t="str">
        <f t="shared" si="10"/>
        <v/>
      </c>
      <c r="V49" s="120" t="str">
        <f t="shared" si="11"/>
        <v/>
      </c>
      <c r="W49" s="124" t="str">
        <f t="shared" si="12"/>
        <v/>
      </c>
      <c r="X49" s="124" t="str">
        <f t="shared" si="13"/>
        <v/>
      </c>
      <c r="Y49" s="119" t="str">
        <f t="shared" si="0"/>
        <v/>
      </c>
      <c r="Z49" s="119">
        <f t="shared" si="1"/>
        <v>0</v>
      </c>
      <c r="AA49" s="119" t="str">
        <f>IF(N49=12,VLOOKUP(F49,'PDP8'!$C$6:$F$11,4,0),"")</f>
        <v/>
      </c>
      <c r="AB49" s="119" t="str">
        <f>IF(N49=13,IF(_xlfn.BITAND(OCT2DEC(C49),'PDP8'!$E$17)='PDP8'!$D$17,'PDP8'!$F$17,CONCATENATE(IF(ISNA(MATCH(_xlfn.BITAND(OCT2DEC(C49),'PDP8'!$E$18),'PDP8'!$D$18:$D$20,0)),"",VLOOKUP(_xlfn.BITAND(OCT2DEC(C49),'PDP8'!$E$18),'PDP8'!$D$18:$F$20,3,0)),IF(ISNA(MATCH(_xlfn.BITAND(OCT2DEC(C49),'PDP8'!$E$21),'PDP8'!$D$21:$D$52,0)),"",CONCATENATE(IF(ISNA(MATCH(_xlfn.BITAND(OCT2DEC(C49),'PDP8'!$E$18),'PDP8'!$D$18:$D$20,0)),"",", "),VLOOKUP(_xlfn.BITAND(OCT2DEC(C49),'PDP8'!$E$21),'PDP8'!$D$21:$F$52,3,0))))),"")</f>
        <v/>
      </c>
      <c r="AC49" s="119" t="str">
        <f>IF(N49=14,CONCATENATE(IF(ISNA(MATCH(_xlfn.BITAND(OCT2DEC(C49),'PDP8'!$E$56),'PDP8'!$D$56:$D$70,0)),"",VLOOKUP(_xlfn.BITAND(OCT2DEC(C49),'PDP8'!$E$56),'PDP8'!$D$56:$F$70,3,0)),IF(ISNA(MATCH(_xlfn.BITAND(OCT2DEC(C49),'PDP8'!$E$71),'PDP8'!$D$71:$D$73,0)),"",CONCATENATE(IF(ISNA(MATCH(_xlfn.BITAND(OCT2DEC(C49),'PDP8'!$E$56),'PDP8'!$D$56:$D$70,0)),"",", "),VLOOKUP(_xlfn.BITAND(OCT2DEC(C49),'PDP8'!$E$71),'PDP8'!$D$71:$F$73,3,0))),IF(_xlfn.BITAND(OCT2DEC(C49),'PDP8'!$E$75)='PDP8'!$D$75,CONCATENATE(IF(LEN(F49)&gt;4,", ",""),'PDP8'!$F$75,""),IF(_xlfn.BITAND(OCT2DEC(C49),'PDP8'!$E$74),"",'PDP8'!$F$74))),"")</f>
        <v/>
      </c>
      <c r="AD49" s="119" t="str">
        <f>IF(N49=15,VLOOKUP(Z49,'PDP8'!$D$111:$F$238,3,0),"")</f>
        <v/>
      </c>
      <c r="AE49" s="119" t="str">
        <f>IF(N49=20,CONCATENATE(VLOOKUP(F49,'PDP8'!$I$5:$M$389,3,0),": ",VLOOKUP(F49,'PDP8'!$I$5:$M$389,5,0)),"")</f>
        <v/>
      </c>
      <c r="AF49" s="119" t="str">
        <f t="shared" si="14"/>
        <v/>
      </c>
      <c r="AG49" s="126"/>
      <c r="AH49" s="126"/>
    </row>
    <row r="50" spans="1:34" x14ac:dyDescent="0.2">
      <c r="A50" s="126"/>
      <c r="B50" s="55" t="str">
        <f t="shared" si="2"/>
        <v>0411</v>
      </c>
      <c r="C50" s="56" t="str">
        <f>IF(N50&lt;10,"",IF(N50=10,O50,IF(N50=12,IF(LEN(X50)&gt;0,X50,DEC2OCT(VLOOKUP(F50,'PDP8'!$C$6:$D$12,2,0)+IF(LEN(G50)&gt;0,256,0)+W50+IF(LEN(V50)=0,0,_xlfn.BITAND(V50,127)),4)),IF(N50=13,DEC2OCT('PDP8'!$D$13+_xlfn.BITOR(VLOOKUP(O50,'PDP8'!$C$17:$D$52,2,0),_xlfn.BITOR(IF(S50&gt;1,VLOOKUP(P50,'PDP8'!$C$17:$D$52,2,0),0),_xlfn.BITOR(IF(S50&gt;2,VLOOKUP(Q50,'PDP8'!$C$17:$D$52,2,0),0),IF(S50&gt;3,VLOOKUP(R50,'PDP8'!$C$17:$D$52,2,0),0)))),4),IF(N50=14,DEC2OCT(_xlfn.BITOR('PDP8'!$D$13+256+VLOOKUP(O50,'PDP8'!$C$56:$D$75,2,0),_xlfn.BITOR(IF(S50&gt;1,VLOOKUP(P50,'PDP8'!$C$56:$D$75,2,0),0),_xlfn.BITOR(IF(S50&gt;2,VLOOKUP(Q50,'PDP8'!$C$56:$D$75,2,0),0),IF(S50&gt;3,VLOOKUP(R50,'PDP8'!$C$56:$D$75,2,0),0)))),4),IF(N50=15,DEC2OCT('PDP8'!$D$13+257+VLOOKUP(O50,'PDP8'!$C$80:$D$107,2,0)+IF(S50&gt;1,VLOOKUP(P50,'PDP8'!$C$80:$D$107,2,0),0)+IF(S50&gt;2,VLOOKUP(Q50,'PDP8'!$C$80:$D$107,2,0),0),4),IF(N50=20,VLOOKUP(F50,'PDP8'!$I$5:$J$389,2,0),"???")))))))</f>
        <v/>
      </c>
      <c r="D50" s="177"/>
      <c r="E50" s="118"/>
      <c r="F50" s="189"/>
      <c r="G50" s="76"/>
      <c r="H50" s="118"/>
      <c r="I50" s="179"/>
      <c r="J50" s="188" t="str">
        <f t="shared" si="3"/>
        <v/>
      </c>
      <c r="K50" s="118"/>
      <c r="L50" s="126"/>
      <c r="M50" s="119">
        <f>IF(LEN(F50)&lt;1,0,IF(OR(LEFT(F50)="/",F50="$"),0,IF(LEFT(F50)="*",1,IF(NOT(ISERR(VALUE(F50))),10,IF(LEFT(F50,4)="PAGE",2,IF(ISNA(VLOOKUP(F50,'PDP8'!$C$6:$C$11,1,0)),IF(ISNA(VLOOKUP(LEFT(F50,3),'PDP8'!$C$17:$C$52,1,0)),IF(ISNA(VLOOKUP(LEFT(F50,3),'PDP8'!$C$56:$C$75,1,0)),IF(ISNA(VLOOKUP(LEFT(F50,IF(OR(LEN(F50)=3,MID(F50,4,1)=" "),3,4)),'PDP8'!$C$80:$C$107,1,0)),IF(ISNA(VLOOKUP(F50,'PDP8'!$I$5:$I$389,1,0)),"???",20),15),14),13),12))))))</f>
        <v>0</v>
      </c>
      <c r="N50" s="119">
        <f>IF(AND(O50="CLA",S50&gt;1),IF(ISNA(VLOOKUP(P50,'PDP8'!$C$17:$C$52,1,0)),IF(ISNA(VLOOKUP(P50,'PDP8'!$C$56:$C$75,1,0)),15,14),13),IF(LEN(F50)=0,0,M50))</f>
        <v>0</v>
      </c>
      <c r="O50" s="119" t="str">
        <f t="shared" si="4"/>
        <v/>
      </c>
      <c r="P50" s="119" t="str">
        <f t="shared" si="5"/>
        <v/>
      </c>
      <c r="Q50" s="119" t="str">
        <f t="shared" si="6"/>
        <v/>
      </c>
      <c r="R50" s="119" t="str">
        <f t="shared" si="7"/>
        <v/>
      </c>
      <c r="S50" s="119">
        <f t="shared" si="8"/>
        <v>0</v>
      </c>
      <c r="T50" s="187" t="str">
        <f t="shared" si="9"/>
        <v/>
      </c>
      <c r="U50" s="119" t="str">
        <f t="shared" si="10"/>
        <v/>
      </c>
      <c r="V50" s="120" t="str">
        <f t="shared" si="11"/>
        <v/>
      </c>
      <c r="W50" s="124" t="str">
        <f t="shared" si="12"/>
        <v/>
      </c>
      <c r="X50" s="124" t="str">
        <f t="shared" si="13"/>
        <v/>
      </c>
      <c r="Y50" s="119" t="str">
        <f t="shared" si="0"/>
        <v/>
      </c>
      <c r="Z50" s="119">
        <f t="shared" si="1"/>
        <v>0</v>
      </c>
      <c r="AA50" s="119" t="str">
        <f>IF(N50=12,VLOOKUP(F50,'PDP8'!$C$6:$F$11,4,0),"")</f>
        <v/>
      </c>
      <c r="AB50" s="119" t="str">
        <f>IF(N50=13,IF(_xlfn.BITAND(OCT2DEC(C50),'PDP8'!$E$17)='PDP8'!$D$17,'PDP8'!$F$17,CONCATENATE(IF(ISNA(MATCH(_xlfn.BITAND(OCT2DEC(C50),'PDP8'!$E$18),'PDP8'!$D$18:$D$20,0)),"",VLOOKUP(_xlfn.BITAND(OCT2DEC(C50),'PDP8'!$E$18),'PDP8'!$D$18:$F$20,3,0)),IF(ISNA(MATCH(_xlfn.BITAND(OCT2DEC(C50),'PDP8'!$E$21),'PDP8'!$D$21:$D$52,0)),"",CONCATENATE(IF(ISNA(MATCH(_xlfn.BITAND(OCT2DEC(C50),'PDP8'!$E$18),'PDP8'!$D$18:$D$20,0)),"",", "),VLOOKUP(_xlfn.BITAND(OCT2DEC(C50),'PDP8'!$E$21),'PDP8'!$D$21:$F$52,3,0))))),"")</f>
        <v/>
      </c>
      <c r="AC50" s="119" t="str">
        <f>IF(N50=14,CONCATENATE(IF(ISNA(MATCH(_xlfn.BITAND(OCT2DEC(C50),'PDP8'!$E$56),'PDP8'!$D$56:$D$70,0)),"",VLOOKUP(_xlfn.BITAND(OCT2DEC(C50),'PDP8'!$E$56),'PDP8'!$D$56:$F$70,3,0)),IF(ISNA(MATCH(_xlfn.BITAND(OCT2DEC(C50),'PDP8'!$E$71),'PDP8'!$D$71:$D$73,0)),"",CONCATENATE(IF(ISNA(MATCH(_xlfn.BITAND(OCT2DEC(C50),'PDP8'!$E$56),'PDP8'!$D$56:$D$70,0)),"",", "),VLOOKUP(_xlfn.BITAND(OCT2DEC(C50),'PDP8'!$E$71),'PDP8'!$D$71:$F$73,3,0))),IF(_xlfn.BITAND(OCT2DEC(C50),'PDP8'!$E$75)='PDP8'!$D$75,CONCATENATE(IF(LEN(F50)&gt;4,", ",""),'PDP8'!$F$75,""),IF(_xlfn.BITAND(OCT2DEC(C50),'PDP8'!$E$74),"",'PDP8'!$F$74))),"")</f>
        <v/>
      </c>
      <c r="AD50" s="119" t="str">
        <f>IF(N50=15,VLOOKUP(Z50,'PDP8'!$D$111:$F$238,3,0),"")</f>
        <v/>
      </c>
      <c r="AE50" s="119" t="str">
        <f>IF(N50=20,CONCATENATE(VLOOKUP(F50,'PDP8'!$I$5:$M$389,3,0),": ",VLOOKUP(F50,'PDP8'!$I$5:$M$389,5,0)),"")</f>
        <v/>
      </c>
      <c r="AF50" s="119" t="str">
        <f t="shared" si="14"/>
        <v/>
      </c>
      <c r="AG50" s="126"/>
      <c r="AH50" s="126"/>
    </row>
    <row r="51" spans="1:34" x14ac:dyDescent="0.2">
      <c r="A51" s="126"/>
      <c r="B51" s="55" t="str">
        <f t="shared" si="2"/>
        <v>0411</v>
      </c>
      <c r="C51" s="56" t="str">
        <f>IF(N51&lt;10,"",IF(N51=10,O51,IF(N51=12,IF(LEN(X51)&gt;0,X51,DEC2OCT(VLOOKUP(F51,'PDP8'!$C$6:$D$12,2,0)+IF(LEN(G51)&gt;0,256,0)+W51+IF(LEN(V51)=0,0,_xlfn.BITAND(V51,127)),4)),IF(N51=13,DEC2OCT('PDP8'!$D$13+_xlfn.BITOR(VLOOKUP(O51,'PDP8'!$C$17:$D$52,2,0),_xlfn.BITOR(IF(S51&gt;1,VLOOKUP(P51,'PDP8'!$C$17:$D$52,2,0),0),_xlfn.BITOR(IF(S51&gt;2,VLOOKUP(Q51,'PDP8'!$C$17:$D$52,2,0),0),IF(S51&gt;3,VLOOKUP(R51,'PDP8'!$C$17:$D$52,2,0),0)))),4),IF(N51=14,DEC2OCT(_xlfn.BITOR('PDP8'!$D$13+256+VLOOKUP(O51,'PDP8'!$C$56:$D$75,2,0),_xlfn.BITOR(IF(S51&gt;1,VLOOKUP(P51,'PDP8'!$C$56:$D$75,2,0),0),_xlfn.BITOR(IF(S51&gt;2,VLOOKUP(Q51,'PDP8'!$C$56:$D$75,2,0),0),IF(S51&gt;3,VLOOKUP(R51,'PDP8'!$C$56:$D$75,2,0),0)))),4),IF(N51=15,DEC2OCT('PDP8'!$D$13+257+VLOOKUP(O51,'PDP8'!$C$80:$D$107,2,0)+IF(S51&gt;1,VLOOKUP(P51,'PDP8'!$C$80:$D$107,2,0),0)+IF(S51&gt;2,VLOOKUP(Q51,'PDP8'!$C$80:$D$107,2,0),0),4),IF(N51=20,VLOOKUP(F51,'PDP8'!$I$5:$J$389,2,0),"???")))))))</f>
        <v/>
      </c>
      <c r="D51" s="177"/>
      <c r="E51" s="118"/>
      <c r="F51" s="118"/>
      <c r="G51" s="76"/>
      <c r="H51" s="118"/>
      <c r="I51" s="179"/>
      <c r="J51" s="188" t="str">
        <f t="shared" si="3"/>
        <v/>
      </c>
      <c r="K51" s="211"/>
      <c r="L51" s="126"/>
      <c r="M51" s="119">
        <f>IF(LEN(F51)&lt;1,0,IF(OR(LEFT(F51)="/",F51="$"),0,IF(LEFT(F51)="*",1,IF(NOT(ISERR(VALUE(F51))),10,IF(LEFT(F51,4)="PAGE",2,IF(ISNA(VLOOKUP(F51,'PDP8'!$C$6:$C$11,1,0)),IF(ISNA(VLOOKUP(LEFT(F51,3),'PDP8'!$C$17:$C$52,1,0)),IF(ISNA(VLOOKUP(LEFT(F51,3),'PDP8'!$C$56:$C$75,1,0)),IF(ISNA(VLOOKUP(LEFT(F51,IF(OR(LEN(F51)=3,MID(F51,4,1)=" "),3,4)),'PDP8'!$C$80:$C$107,1,0)),IF(ISNA(VLOOKUP(F51,'PDP8'!$I$5:$I$389,1,0)),"???",20),15),14),13),12))))))</f>
        <v>0</v>
      </c>
      <c r="N51" s="119">
        <f>IF(AND(O51="CLA",S51&gt;1),IF(ISNA(VLOOKUP(P51,'PDP8'!$C$17:$C$52,1,0)),IF(ISNA(VLOOKUP(P51,'PDP8'!$C$56:$C$75,1,0)),15,14),13),IF(LEN(F51)=0,0,M51))</f>
        <v>0</v>
      </c>
      <c r="O51" s="119" t="str">
        <f t="shared" si="4"/>
        <v/>
      </c>
      <c r="P51" s="119" t="str">
        <f t="shared" si="5"/>
        <v/>
      </c>
      <c r="Q51" s="119" t="str">
        <f t="shared" si="6"/>
        <v/>
      </c>
      <c r="R51" s="119" t="str">
        <f t="shared" si="7"/>
        <v/>
      </c>
      <c r="S51" s="119">
        <f t="shared" si="8"/>
        <v>0</v>
      </c>
      <c r="T51" s="187" t="str">
        <f t="shared" si="9"/>
        <v/>
      </c>
      <c r="U51" s="119" t="str">
        <f t="shared" si="10"/>
        <v/>
      </c>
      <c r="V51" s="120" t="str">
        <f t="shared" si="11"/>
        <v/>
      </c>
      <c r="W51" s="124" t="str">
        <f t="shared" si="12"/>
        <v/>
      </c>
      <c r="X51" s="124" t="str">
        <f t="shared" si="13"/>
        <v/>
      </c>
      <c r="Y51" s="119" t="str">
        <f t="shared" si="0"/>
        <v/>
      </c>
      <c r="Z51" s="119">
        <f t="shared" si="1"/>
        <v>0</v>
      </c>
      <c r="AA51" s="119" t="str">
        <f>IF(N51=12,VLOOKUP(F51,'PDP8'!$C$6:$F$11,4,0),"")</f>
        <v/>
      </c>
      <c r="AB51" s="119" t="str">
        <f>IF(N51=13,IF(_xlfn.BITAND(OCT2DEC(C51),'PDP8'!$E$17)='PDP8'!$D$17,'PDP8'!$F$17,CONCATENATE(IF(ISNA(MATCH(_xlfn.BITAND(OCT2DEC(C51),'PDP8'!$E$18),'PDP8'!$D$18:$D$20,0)),"",VLOOKUP(_xlfn.BITAND(OCT2DEC(C51),'PDP8'!$E$18),'PDP8'!$D$18:$F$20,3,0)),IF(ISNA(MATCH(_xlfn.BITAND(OCT2DEC(C51),'PDP8'!$E$21),'PDP8'!$D$21:$D$52,0)),"",CONCATENATE(IF(ISNA(MATCH(_xlfn.BITAND(OCT2DEC(C51),'PDP8'!$E$18),'PDP8'!$D$18:$D$20,0)),"",", "),VLOOKUP(_xlfn.BITAND(OCT2DEC(C51),'PDP8'!$E$21),'PDP8'!$D$21:$F$52,3,0))))),"")</f>
        <v/>
      </c>
      <c r="AC51" s="119" t="str">
        <f>IF(N51=14,CONCATENATE(IF(ISNA(MATCH(_xlfn.BITAND(OCT2DEC(C51),'PDP8'!$E$56),'PDP8'!$D$56:$D$70,0)),"",VLOOKUP(_xlfn.BITAND(OCT2DEC(C51),'PDP8'!$E$56),'PDP8'!$D$56:$F$70,3,0)),IF(ISNA(MATCH(_xlfn.BITAND(OCT2DEC(C51),'PDP8'!$E$71),'PDP8'!$D$71:$D$73,0)),"",CONCATENATE(IF(ISNA(MATCH(_xlfn.BITAND(OCT2DEC(C51),'PDP8'!$E$56),'PDP8'!$D$56:$D$70,0)),"",", "),VLOOKUP(_xlfn.BITAND(OCT2DEC(C51),'PDP8'!$E$71),'PDP8'!$D$71:$F$73,3,0))),IF(_xlfn.BITAND(OCT2DEC(C51),'PDP8'!$E$75)='PDP8'!$D$75,CONCATENATE(IF(LEN(F51)&gt;4,", ",""),'PDP8'!$F$75,""),IF(_xlfn.BITAND(OCT2DEC(C51),'PDP8'!$E$74),"",'PDP8'!$F$74))),"")</f>
        <v/>
      </c>
      <c r="AD51" s="119" t="str">
        <f>IF(N51=15,VLOOKUP(Z51,'PDP8'!$D$111:$F$238,3,0),"")</f>
        <v/>
      </c>
      <c r="AE51" s="119" t="str">
        <f>IF(N51=20,CONCATENATE(VLOOKUP(F51,'PDP8'!$I$5:$M$389,3,0),": ",VLOOKUP(F51,'PDP8'!$I$5:$M$389,5,0)),"")</f>
        <v/>
      </c>
      <c r="AF51" s="119" t="str">
        <f t="shared" si="14"/>
        <v/>
      </c>
      <c r="AG51" s="126"/>
      <c r="AH51" s="126"/>
    </row>
    <row r="52" spans="1:34" x14ac:dyDescent="0.2">
      <c r="A52" s="126"/>
      <c r="B52" s="55" t="str">
        <f t="shared" si="2"/>
        <v>0411</v>
      </c>
      <c r="C52" s="56" t="str">
        <f>IF(N52&lt;10,"",IF(N52=10,O52,IF(N52=12,IF(LEN(X52)&gt;0,X52,DEC2OCT(VLOOKUP(F52,'PDP8'!$C$6:$D$12,2,0)+IF(LEN(G52)&gt;0,256,0)+W52+IF(LEN(V52)=0,0,_xlfn.BITAND(V52,127)),4)),IF(N52=13,DEC2OCT('PDP8'!$D$13+_xlfn.BITOR(VLOOKUP(O52,'PDP8'!$C$17:$D$52,2,0),_xlfn.BITOR(IF(S52&gt;1,VLOOKUP(P52,'PDP8'!$C$17:$D$52,2,0),0),_xlfn.BITOR(IF(S52&gt;2,VLOOKUP(Q52,'PDP8'!$C$17:$D$52,2,0),0),IF(S52&gt;3,VLOOKUP(R52,'PDP8'!$C$17:$D$52,2,0),0)))),4),IF(N52=14,DEC2OCT(_xlfn.BITOR('PDP8'!$D$13+256+VLOOKUP(O52,'PDP8'!$C$56:$D$75,2,0),_xlfn.BITOR(IF(S52&gt;1,VLOOKUP(P52,'PDP8'!$C$56:$D$75,2,0),0),_xlfn.BITOR(IF(S52&gt;2,VLOOKUP(Q52,'PDP8'!$C$56:$D$75,2,0),0),IF(S52&gt;3,VLOOKUP(R52,'PDP8'!$C$56:$D$75,2,0),0)))),4),IF(N52=15,DEC2OCT('PDP8'!$D$13+257+VLOOKUP(O52,'PDP8'!$C$80:$D$107,2,0)+IF(S52&gt;1,VLOOKUP(P52,'PDP8'!$C$80:$D$107,2,0),0)+IF(S52&gt;2,VLOOKUP(Q52,'PDP8'!$C$80:$D$107,2,0),0),4),IF(N52=20,VLOOKUP(F52,'PDP8'!$I$5:$J$389,2,0),"???")))))))</f>
        <v/>
      </c>
      <c r="D52" s="177"/>
      <c r="E52" s="118"/>
      <c r="F52" s="118"/>
      <c r="G52" s="76"/>
      <c r="H52" s="118"/>
      <c r="I52" s="179"/>
      <c r="J52" s="188" t="str">
        <f t="shared" si="3"/>
        <v/>
      </c>
      <c r="K52" s="211"/>
      <c r="L52" s="126"/>
      <c r="M52" s="119">
        <f>IF(LEN(F52)&lt;1,0,IF(OR(LEFT(F52)="/",F52="$"),0,IF(LEFT(F52)="*",1,IF(NOT(ISERR(VALUE(F52))),10,IF(LEFT(F52,4)="PAGE",2,IF(ISNA(VLOOKUP(F52,'PDP8'!$C$6:$C$11,1,0)),IF(ISNA(VLOOKUP(LEFT(F52,3),'PDP8'!$C$17:$C$52,1,0)),IF(ISNA(VLOOKUP(LEFT(F52,3),'PDP8'!$C$56:$C$75,1,0)),IF(ISNA(VLOOKUP(LEFT(F52,IF(OR(LEN(F52)=3,MID(F52,4,1)=" "),3,4)),'PDP8'!$C$80:$C$107,1,0)),IF(ISNA(VLOOKUP(F52,'PDP8'!$I$5:$I$389,1,0)),"???",20),15),14),13),12))))))</f>
        <v>0</v>
      </c>
      <c r="N52" s="119">
        <f>IF(AND(O52="CLA",S52&gt;1),IF(ISNA(VLOOKUP(P52,'PDP8'!$C$17:$C$52,1,0)),IF(ISNA(VLOOKUP(P52,'PDP8'!$C$56:$C$75,1,0)),15,14),13),IF(LEN(F52)=0,0,M52))</f>
        <v>0</v>
      </c>
      <c r="O52" s="119" t="str">
        <f t="shared" si="4"/>
        <v/>
      </c>
      <c r="P52" s="119" t="str">
        <f t="shared" si="5"/>
        <v/>
      </c>
      <c r="Q52" s="119" t="str">
        <f t="shared" si="6"/>
        <v/>
      </c>
      <c r="R52" s="119" t="str">
        <f t="shared" si="7"/>
        <v/>
      </c>
      <c r="S52" s="119">
        <f t="shared" si="8"/>
        <v>0</v>
      </c>
      <c r="T52" s="187" t="str">
        <f t="shared" si="9"/>
        <v/>
      </c>
      <c r="U52" s="119" t="str">
        <f t="shared" si="10"/>
        <v/>
      </c>
      <c r="V52" s="120" t="str">
        <f t="shared" si="11"/>
        <v/>
      </c>
      <c r="W52" s="124" t="str">
        <f t="shared" si="12"/>
        <v/>
      </c>
      <c r="X52" s="124" t="str">
        <f t="shared" si="13"/>
        <v/>
      </c>
      <c r="Y52" s="119" t="str">
        <f t="shared" si="0"/>
        <v/>
      </c>
      <c r="Z52" s="119">
        <f t="shared" si="1"/>
        <v>0</v>
      </c>
      <c r="AA52" s="119" t="str">
        <f>IF(N52=12,VLOOKUP(F52,'PDP8'!$C$6:$F$11,4,0),"")</f>
        <v/>
      </c>
      <c r="AB52" s="119" t="str">
        <f>IF(N52=13,IF(_xlfn.BITAND(OCT2DEC(C52),'PDP8'!$E$17)='PDP8'!$D$17,'PDP8'!$F$17,CONCATENATE(IF(ISNA(MATCH(_xlfn.BITAND(OCT2DEC(C52),'PDP8'!$E$18),'PDP8'!$D$18:$D$20,0)),"",VLOOKUP(_xlfn.BITAND(OCT2DEC(C52),'PDP8'!$E$18),'PDP8'!$D$18:$F$20,3,0)),IF(ISNA(MATCH(_xlfn.BITAND(OCT2DEC(C52),'PDP8'!$E$21),'PDP8'!$D$21:$D$52,0)),"",CONCATENATE(IF(ISNA(MATCH(_xlfn.BITAND(OCT2DEC(C52),'PDP8'!$E$18),'PDP8'!$D$18:$D$20,0)),"",", "),VLOOKUP(_xlfn.BITAND(OCT2DEC(C52),'PDP8'!$E$21),'PDP8'!$D$21:$F$52,3,0))))),"")</f>
        <v/>
      </c>
      <c r="AC52" s="119" t="str">
        <f>IF(N52=14,CONCATENATE(IF(ISNA(MATCH(_xlfn.BITAND(OCT2DEC(C52),'PDP8'!$E$56),'PDP8'!$D$56:$D$70,0)),"",VLOOKUP(_xlfn.BITAND(OCT2DEC(C52),'PDP8'!$E$56),'PDP8'!$D$56:$F$70,3,0)),IF(ISNA(MATCH(_xlfn.BITAND(OCT2DEC(C52),'PDP8'!$E$71),'PDP8'!$D$71:$D$73,0)),"",CONCATENATE(IF(ISNA(MATCH(_xlfn.BITAND(OCT2DEC(C52),'PDP8'!$E$56),'PDP8'!$D$56:$D$70,0)),"",", "),VLOOKUP(_xlfn.BITAND(OCT2DEC(C52),'PDP8'!$E$71),'PDP8'!$D$71:$F$73,3,0))),IF(_xlfn.BITAND(OCT2DEC(C52),'PDP8'!$E$75)='PDP8'!$D$75,CONCATENATE(IF(LEN(F52)&gt;4,", ",""),'PDP8'!$F$75,""),IF(_xlfn.BITAND(OCT2DEC(C52),'PDP8'!$E$74),"",'PDP8'!$F$74))),"")</f>
        <v/>
      </c>
      <c r="AD52" s="119" t="str">
        <f>IF(N52=15,VLOOKUP(Z52,'PDP8'!$D$111:$F$238,3,0),"")</f>
        <v/>
      </c>
      <c r="AE52" s="119" t="str">
        <f>IF(N52=20,CONCATENATE(VLOOKUP(F52,'PDP8'!$I$5:$M$389,3,0),": ",VLOOKUP(F52,'PDP8'!$I$5:$M$389,5,0)),"")</f>
        <v/>
      </c>
      <c r="AF52" s="119" t="str">
        <f t="shared" si="14"/>
        <v/>
      </c>
      <c r="AG52" s="126"/>
      <c r="AH52" s="126"/>
    </row>
    <row r="53" spans="1:34" x14ac:dyDescent="0.2">
      <c r="A53" s="126"/>
      <c r="B53" s="55" t="str">
        <f t="shared" si="2"/>
        <v>0411</v>
      </c>
      <c r="C53" s="56" t="str">
        <f>IF(N53&lt;10,"",IF(N53=10,O53,IF(N53=12,IF(LEN(X53)&gt;0,X53,DEC2OCT(VLOOKUP(F53,'PDP8'!$C$6:$D$12,2,0)+IF(LEN(G53)&gt;0,256,0)+W53+IF(LEN(V53)=0,0,_xlfn.BITAND(V53,127)),4)),IF(N53=13,DEC2OCT('PDP8'!$D$13+_xlfn.BITOR(VLOOKUP(O53,'PDP8'!$C$17:$D$52,2,0),_xlfn.BITOR(IF(S53&gt;1,VLOOKUP(P53,'PDP8'!$C$17:$D$52,2,0),0),_xlfn.BITOR(IF(S53&gt;2,VLOOKUP(Q53,'PDP8'!$C$17:$D$52,2,0),0),IF(S53&gt;3,VLOOKUP(R53,'PDP8'!$C$17:$D$52,2,0),0)))),4),IF(N53=14,DEC2OCT(_xlfn.BITOR('PDP8'!$D$13+256+VLOOKUP(O53,'PDP8'!$C$56:$D$75,2,0),_xlfn.BITOR(IF(S53&gt;1,VLOOKUP(P53,'PDP8'!$C$56:$D$75,2,0),0),_xlfn.BITOR(IF(S53&gt;2,VLOOKUP(Q53,'PDP8'!$C$56:$D$75,2,0),0),IF(S53&gt;3,VLOOKUP(R53,'PDP8'!$C$56:$D$75,2,0),0)))),4),IF(N53=15,DEC2OCT('PDP8'!$D$13+257+VLOOKUP(O53,'PDP8'!$C$80:$D$107,2,0)+IF(S53&gt;1,VLOOKUP(P53,'PDP8'!$C$80:$D$107,2,0),0)+IF(S53&gt;2,VLOOKUP(Q53,'PDP8'!$C$80:$D$107,2,0),0),4),IF(N53=20,VLOOKUP(F53,'PDP8'!$I$5:$J$389,2,0),"???")))))))</f>
        <v/>
      </c>
      <c r="D53" s="177"/>
      <c r="E53" s="118"/>
      <c r="F53" s="118"/>
      <c r="G53" s="76"/>
      <c r="H53" s="118"/>
      <c r="I53" s="179"/>
      <c r="J53" s="188" t="str">
        <f t="shared" si="3"/>
        <v/>
      </c>
      <c r="K53" s="211"/>
      <c r="L53" s="126"/>
      <c r="M53" s="119">
        <f>IF(LEN(F53)&lt;1,0,IF(OR(LEFT(F53)="/",F53="$"),0,IF(LEFT(F53)="*",1,IF(NOT(ISERR(VALUE(F53))),10,IF(LEFT(F53,4)="PAGE",2,IF(ISNA(VLOOKUP(F53,'PDP8'!$C$6:$C$11,1,0)),IF(ISNA(VLOOKUP(LEFT(F53,3),'PDP8'!$C$17:$C$52,1,0)),IF(ISNA(VLOOKUP(LEFT(F53,3),'PDP8'!$C$56:$C$75,1,0)),IF(ISNA(VLOOKUP(LEFT(F53,IF(OR(LEN(F53)=3,MID(F53,4,1)=" "),3,4)),'PDP8'!$C$80:$C$107,1,0)),IF(ISNA(VLOOKUP(F53,'PDP8'!$I$5:$I$389,1,0)),"???",20),15),14),13),12))))))</f>
        <v>0</v>
      </c>
      <c r="N53" s="119">
        <f>IF(AND(O53="CLA",S53&gt;1),IF(ISNA(VLOOKUP(P53,'PDP8'!$C$17:$C$52,1,0)),IF(ISNA(VLOOKUP(P53,'PDP8'!$C$56:$C$75,1,0)),15,14),13),IF(LEN(F53)=0,0,M53))</f>
        <v>0</v>
      </c>
      <c r="O53" s="119" t="str">
        <f t="shared" si="4"/>
        <v/>
      </c>
      <c r="P53" s="119" t="str">
        <f t="shared" si="5"/>
        <v/>
      </c>
      <c r="Q53" s="119" t="str">
        <f t="shared" si="6"/>
        <v/>
      </c>
      <c r="R53" s="119" t="str">
        <f t="shared" si="7"/>
        <v/>
      </c>
      <c r="S53" s="119">
        <f t="shared" si="8"/>
        <v>0</v>
      </c>
      <c r="T53" s="187" t="str">
        <f t="shared" si="9"/>
        <v/>
      </c>
      <c r="U53" s="119" t="str">
        <f t="shared" si="10"/>
        <v/>
      </c>
      <c r="V53" s="120" t="str">
        <f t="shared" si="11"/>
        <v/>
      </c>
      <c r="W53" s="124" t="str">
        <f t="shared" si="12"/>
        <v/>
      </c>
      <c r="X53" s="124" t="str">
        <f t="shared" si="13"/>
        <v/>
      </c>
      <c r="Y53" s="119" t="str">
        <f t="shared" si="0"/>
        <v/>
      </c>
      <c r="Z53" s="119">
        <f t="shared" si="1"/>
        <v>0</v>
      </c>
      <c r="AA53" s="119" t="str">
        <f>IF(N53=12,VLOOKUP(F53,'PDP8'!$C$6:$F$11,4,0),"")</f>
        <v/>
      </c>
      <c r="AB53" s="119" t="str">
        <f>IF(N53=13,IF(_xlfn.BITAND(OCT2DEC(C53),'PDP8'!$E$17)='PDP8'!$D$17,'PDP8'!$F$17,CONCATENATE(IF(ISNA(MATCH(_xlfn.BITAND(OCT2DEC(C53),'PDP8'!$E$18),'PDP8'!$D$18:$D$20,0)),"",VLOOKUP(_xlfn.BITAND(OCT2DEC(C53),'PDP8'!$E$18),'PDP8'!$D$18:$F$20,3,0)),IF(ISNA(MATCH(_xlfn.BITAND(OCT2DEC(C53),'PDP8'!$E$21),'PDP8'!$D$21:$D$52,0)),"",CONCATENATE(IF(ISNA(MATCH(_xlfn.BITAND(OCT2DEC(C53),'PDP8'!$E$18),'PDP8'!$D$18:$D$20,0)),"",", "),VLOOKUP(_xlfn.BITAND(OCT2DEC(C53),'PDP8'!$E$21),'PDP8'!$D$21:$F$52,3,0))))),"")</f>
        <v/>
      </c>
      <c r="AC53" s="119" t="str">
        <f>IF(N53=14,CONCATENATE(IF(ISNA(MATCH(_xlfn.BITAND(OCT2DEC(C53),'PDP8'!$E$56),'PDP8'!$D$56:$D$70,0)),"",VLOOKUP(_xlfn.BITAND(OCT2DEC(C53),'PDP8'!$E$56),'PDP8'!$D$56:$F$70,3,0)),IF(ISNA(MATCH(_xlfn.BITAND(OCT2DEC(C53),'PDP8'!$E$71),'PDP8'!$D$71:$D$73,0)),"",CONCATENATE(IF(ISNA(MATCH(_xlfn.BITAND(OCT2DEC(C53),'PDP8'!$E$56),'PDP8'!$D$56:$D$70,0)),"",", "),VLOOKUP(_xlfn.BITAND(OCT2DEC(C53),'PDP8'!$E$71),'PDP8'!$D$71:$F$73,3,0))),IF(_xlfn.BITAND(OCT2DEC(C53),'PDP8'!$E$75)='PDP8'!$D$75,CONCATENATE(IF(LEN(F53)&gt;4,", ",""),'PDP8'!$F$75,""),IF(_xlfn.BITAND(OCT2DEC(C53),'PDP8'!$E$74),"",'PDP8'!$F$74))),"")</f>
        <v/>
      </c>
      <c r="AD53" s="119" t="str">
        <f>IF(N53=15,VLOOKUP(Z53,'PDP8'!$D$111:$F$238,3,0),"")</f>
        <v/>
      </c>
      <c r="AE53" s="119" t="str">
        <f>IF(N53=20,CONCATENATE(VLOOKUP(F53,'PDP8'!$I$5:$M$389,3,0),": ",VLOOKUP(F53,'PDP8'!$I$5:$M$389,5,0)),"")</f>
        <v/>
      </c>
      <c r="AF53" s="119" t="str">
        <f t="shared" si="14"/>
        <v/>
      </c>
      <c r="AG53" s="126"/>
      <c r="AH53" s="126"/>
    </row>
    <row r="54" spans="1:34" x14ac:dyDescent="0.2">
      <c r="A54" s="126"/>
      <c r="B54" s="55" t="str">
        <f t="shared" si="2"/>
        <v>0411</v>
      </c>
      <c r="C54" s="56" t="str">
        <f>IF(N54&lt;10,"",IF(N54=10,O54,IF(N54=12,IF(LEN(X54)&gt;0,X54,DEC2OCT(VLOOKUP(F54,'PDP8'!$C$6:$D$12,2,0)+IF(LEN(G54)&gt;0,256,0)+W54+IF(LEN(V54)=0,0,_xlfn.BITAND(V54,127)),4)),IF(N54=13,DEC2OCT('PDP8'!$D$13+_xlfn.BITOR(VLOOKUP(O54,'PDP8'!$C$17:$D$52,2,0),_xlfn.BITOR(IF(S54&gt;1,VLOOKUP(P54,'PDP8'!$C$17:$D$52,2,0),0),_xlfn.BITOR(IF(S54&gt;2,VLOOKUP(Q54,'PDP8'!$C$17:$D$52,2,0),0),IF(S54&gt;3,VLOOKUP(R54,'PDP8'!$C$17:$D$52,2,0),0)))),4),IF(N54=14,DEC2OCT(_xlfn.BITOR('PDP8'!$D$13+256+VLOOKUP(O54,'PDP8'!$C$56:$D$75,2,0),_xlfn.BITOR(IF(S54&gt;1,VLOOKUP(P54,'PDP8'!$C$56:$D$75,2,0),0),_xlfn.BITOR(IF(S54&gt;2,VLOOKUP(Q54,'PDP8'!$C$56:$D$75,2,0),0),IF(S54&gt;3,VLOOKUP(R54,'PDP8'!$C$56:$D$75,2,0),0)))),4),IF(N54=15,DEC2OCT('PDP8'!$D$13+257+VLOOKUP(O54,'PDP8'!$C$80:$D$107,2,0)+IF(S54&gt;1,VLOOKUP(P54,'PDP8'!$C$80:$D$107,2,0),0)+IF(S54&gt;2,VLOOKUP(Q54,'PDP8'!$C$80:$D$107,2,0),0),4),IF(N54=20,VLOOKUP(F54,'PDP8'!$I$5:$J$389,2,0),"???")))))))</f>
        <v/>
      </c>
      <c r="D54" s="177"/>
      <c r="E54" s="118"/>
      <c r="F54" s="118"/>
      <c r="G54" s="76"/>
      <c r="H54" s="118"/>
      <c r="I54" s="179"/>
      <c r="J54" s="188" t="str">
        <f t="shared" si="3"/>
        <v/>
      </c>
      <c r="K54" s="211"/>
      <c r="L54" s="126"/>
      <c r="M54" s="119">
        <f>IF(LEN(F54)&lt;1,0,IF(OR(LEFT(F54)="/",F54="$"),0,IF(LEFT(F54)="*",1,IF(NOT(ISERR(VALUE(F54))),10,IF(LEFT(F54,4)="PAGE",2,IF(ISNA(VLOOKUP(F54,'PDP8'!$C$6:$C$11,1,0)),IF(ISNA(VLOOKUP(LEFT(F54,3),'PDP8'!$C$17:$C$52,1,0)),IF(ISNA(VLOOKUP(LEFT(F54,3),'PDP8'!$C$56:$C$75,1,0)),IF(ISNA(VLOOKUP(LEFT(F54,IF(OR(LEN(F54)=3,MID(F54,4,1)=" "),3,4)),'PDP8'!$C$80:$C$107,1,0)),IF(ISNA(VLOOKUP(F54,'PDP8'!$I$5:$I$389,1,0)),"???",20),15),14),13),12))))))</f>
        <v>0</v>
      </c>
      <c r="N54" s="119">
        <f>IF(AND(O54="CLA",S54&gt;1),IF(ISNA(VLOOKUP(P54,'PDP8'!$C$17:$C$52,1,0)),IF(ISNA(VLOOKUP(P54,'PDP8'!$C$56:$C$75,1,0)),15,14),13),IF(LEN(F54)=0,0,M54))</f>
        <v>0</v>
      </c>
      <c r="O54" s="119" t="str">
        <f t="shared" si="4"/>
        <v/>
      </c>
      <c r="P54" s="119" t="str">
        <f t="shared" si="5"/>
        <v/>
      </c>
      <c r="Q54" s="119" t="str">
        <f t="shared" si="6"/>
        <v/>
      </c>
      <c r="R54" s="119" t="str">
        <f t="shared" si="7"/>
        <v/>
      </c>
      <c r="S54" s="119">
        <f t="shared" si="8"/>
        <v>0</v>
      </c>
      <c r="T54" s="187" t="str">
        <f t="shared" si="9"/>
        <v/>
      </c>
      <c r="U54" s="119" t="str">
        <f t="shared" si="10"/>
        <v/>
      </c>
      <c r="V54" s="120" t="str">
        <f t="shared" si="11"/>
        <v/>
      </c>
      <c r="W54" s="124" t="str">
        <f t="shared" si="12"/>
        <v/>
      </c>
      <c r="X54" s="124" t="str">
        <f t="shared" si="13"/>
        <v/>
      </c>
      <c r="Y54" s="119" t="str">
        <f t="shared" si="0"/>
        <v/>
      </c>
      <c r="Z54" s="119">
        <f t="shared" si="1"/>
        <v>0</v>
      </c>
      <c r="AA54" s="119" t="str">
        <f>IF(N54=12,VLOOKUP(F54,'PDP8'!$C$6:$F$11,4,0),"")</f>
        <v/>
      </c>
      <c r="AB54" s="119" t="str">
        <f>IF(N54=13,IF(_xlfn.BITAND(OCT2DEC(C54),'PDP8'!$E$17)='PDP8'!$D$17,'PDP8'!$F$17,CONCATENATE(IF(ISNA(MATCH(_xlfn.BITAND(OCT2DEC(C54),'PDP8'!$E$18),'PDP8'!$D$18:$D$20,0)),"",VLOOKUP(_xlfn.BITAND(OCT2DEC(C54),'PDP8'!$E$18),'PDP8'!$D$18:$F$20,3,0)),IF(ISNA(MATCH(_xlfn.BITAND(OCT2DEC(C54),'PDP8'!$E$21),'PDP8'!$D$21:$D$52,0)),"",CONCATENATE(IF(ISNA(MATCH(_xlfn.BITAND(OCT2DEC(C54),'PDP8'!$E$18),'PDP8'!$D$18:$D$20,0)),"",", "),VLOOKUP(_xlfn.BITAND(OCT2DEC(C54),'PDP8'!$E$21),'PDP8'!$D$21:$F$52,3,0))))),"")</f>
        <v/>
      </c>
      <c r="AC54" s="119" t="str">
        <f>IF(N54=14,CONCATENATE(IF(ISNA(MATCH(_xlfn.BITAND(OCT2DEC(C54),'PDP8'!$E$56),'PDP8'!$D$56:$D$70,0)),"",VLOOKUP(_xlfn.BITAND(OCT2DEC(C54),'PDP8'!$E$56),'PDP8'!$D$56:$F$70,3,0)),IF(ISNA(MATCH(_xlfn.BITAND(OCT2DEC(C54),'PDP8'!$E$71),'PDP8'!$D$71:$D$73,0)),"",CONCATENATE(IF(ISNA(MATCH(_xlfn.BITAND(OCT2DEC(C54),'PDP8'!$E$56),'PDP8'!$D$56:$D$70,0)),"",", "),VLOOKUP(_xlfn.BITAND(OCT2DEC(C54),'PDP8'!$E$71),'PDP8'!$D$71:$F$73,3,0))),IF(_xlfn.BITAND(OCT2DEC(C54),'PDP8'!$E$75)='PDP8'!$D$75,CONCATENATE(IF(LEN(F54)&gt;4,", ",""),'PDP8'!$F$75,""),IF(_xlfn.BITAND(OCT2DEC(C54),'PDP8'!$E$74),"",'PDP8'!$F$74))),"")</f>
        <v/>
      </c>
      <c r="AD54" s="119" t="str">
        <f>IF(N54=15,VLOOKUP(Z54,'PDP8'!$D$111:$F$238,3,0),"")</f>
        <v/>
      </c>
      <c r="AE54" s="119" t="str">
        <f>IF(N54=20,CONCATENATE(VLOOKUP(F54,'PDP8'!$I$5:$M$389,3,0),": ",VLOOKUP(F54,'PDP8'!$I$5:$M$389,5,0)),"")</f>
        <v/>
      </c>
      <c r="AF54" s="119" t="str">
        <f t="shared" si="14"/>
        <v/>
      </c>
      <c r="AG54" s="126"/>
      <c r="AH54" s="126"/>
    </row>
    <row r="55" spans="1:34" x14ac:dyDescent="0.2">
      <c r="A55" s="126"/>
      <c r="B55" s="55" t="str">
        <f t="shared" si="2"/>
        <v>0411</v>
      </c>
      <c r="C55" s="56" t="str">
        <f>IF(N55&lt;10,"",IF(N55=10,O55,IF(N55=12,IF(LEN(X55)&gt;0,X55,DEC2OCT(VLOOKUP(F55,'PDP8'!$C$6:$D$12,2,0)+IF(LEN(G55)&gt;0,256,0)+W55+IF(LEN(V55)=0,0,_xlfn.BITAND(V55,127)),4)),IF(N55=13,DEC2OCT('PDP8'!$D$13+_xlfn.BITOR(VLOOKUP(O55,'PDP8'!$C$17:$D$52,2,0),_xlfn.BITOR(IF(S55&gt;1,VLOOKUP(P55,'PDP8'!$C$17:$D$52,2,0),0),_xlfn.BITOR(IF(S55&gt;2,VLOOKUP(Q55,'PDP8'!$C$17:$D$52,2,0),0),IF(S55&gt;3,VLOOKUP(R55,'PDP8'!$C$17:$D$52,2,0),0)))),4),IF(N55=14,DEC2OCT(_xlfn.BITOR('PDP8'!$D$13+256+VLOOKUP(O55,'PDP8'!$C$56:$D$75,2,0),_xlfn.BITOR(IF(S55&gt;1,VLOOKUP(P55,'PDP8'!$C$56:$D$75,2,0),0),_xlfn.BITOR(IF(S55&gt;2,VLOOKUP(Q55,'PDP8'!$C$56:$D$75,2,0),0),IF(S55&gt;3,VLOOKUP(R55,'PDP8'!$C$56:$D$75,2,0),0)))),4),IF(N55=15,DEC2OCT('PDP8'!$D$13+257+VLOOKUP(O55,'PDP8'!$C$80:$D$107,2,0)+IF(S55&gt;1,VLOOKUP(P55,'PDP8'!$C$80:$D$107,2,0),0)+IF(S55&gt;2,VLOOKUP(Q55,'PDP8'!$C$80:$D$107,2,0),0),4),IF(N55=20,VLOOKUP(F55,'PDP8'!$I$5:$J$389,2,0),"???")))))))</f>
        <v/>
      </c>
      <c r="D55" s="177"/>
      <c r="E55" s="118"/>
      <c r="F55" s="118"/>
      <c r="G55" s="76"/>
      <c r="H55" s="118"/>
      <c r="I55" s="179"/>
      <c r="J55" s="188" t="str">
        <f t="shared" si="3"/>
        <v/>
      </c>
      <c r="K55" s="211"/>
      <c r="L55" s="126"/>
      <c r="M55" s="119">
        <f>IF(LEN(F55)&lt;1,0,IF(OR(LEFT(F55)="/",F55="$"),0,IF(LEFT(F55)="*",1,IF(NOT(ISERR(VALUE(F55))),10,IF(LEFT(F55,4)="PAGE",2,IF(ISNA(VLOOKUP(F55,'PDP8'!$C$6:$C$11,1,0)),IF(ISNA(VLOOKUP(LEFT(F55,3),'PDP8'!$C$17:$C$52,1,0)),IF(ISNA(VLOOKUP(LEFT(F55,3),'PDP8'!$C$56:$C$75,1,0)),IF(ISNA(VLOOKUP(LEFT(F55,IF(OR(LEN(F55)=3,MID(F55,4,1)=" "),3,4)),'PDP8'!$C$80:$C$107,1,0)),IF(ISNA(VLOOKUP(F55,'PDP8'!$I$5:$I$389,1,0)),"???",20),15),14),13),12))))))</f>
        <v>0</v>
      </c>
      <c r="N55" s="119">
        <f>IF(AND(O55="CLA",S55&gt;1),IF(ISNA(VLOOKUP(P55,'PDP8'!$C$17:$C$52,1,0)),IF(ISNA(VLOOKUP(P55,'PDP8'!$C$56:$C$75,1,0)),15,14),13),IF(LEN(F55)=0,0,M55))</f>
        <v>0</v>
      </c>
      <c r="O55" s="119" t="str">
        <f t="shared" si="4"/>
        <v/>
      </c>
      <c r="P55" s="119" t="str">
        <f t="shared" si="5"/>
        <v/>
      </c>
      <c r="Q55" s="119" t="str">
        <f t="shared" si="6"/>
        <v/>
      </c>
      <c r="R55" s="119" t="str">
        <f t="shared" si="7"/>
        <v/>
      </c>
      <c r="S55" s="119">
        <f t="shared" si="8"/>
        <v>0</v>
      </c>
      <c r="T55" s="187" t="str">
        <f t="shared" si="9"/>
        <v/>
      </c>
      <c r="U55" s="119" t="str">
        <f t="shared" si="10"/>
        <v/>
      </c>
      <c r="V55" s="120" t="str">
        <f t="shared" si="11"/>
        <v/>
      </c>
      <c r="W55" s="124" t="str">
        <f t="shared" si="12"/>
        <v/>
      </c>
      <c r="X55" s="124" t="str">
        <f t="shared" si="13"/>
        <v/>
      </c>
      <c r="Y55" s="119" t="str">
        <f t="shared" si="0"/>
        <v/>
      </c>
      <c r="Z55" s="119">
        <f t="shared" si="1"/>
        <v>0</v>
      </c>
      <c r="AA55" s="119" t="str">
        <f>IF(N55=12,VLOOKUP(F55,'PDP8'!$C$6:$F$11,4,0),"")</f>
        <v/>
      </c>
      <c r="AB55" s="119" t="str">
        <f>IF(N55=13,IF(_xlfn.BITAND(OCT2DEC(C55),'PDP8'!$E$17)='PDP8'!$D$17,'PDP8'!$F$17,CONCATENATE(IF(ISNA(MATCH(_xlfn.BITAND(OCT2DEC(C55),'PDP8'!$E$18),'PDP8'!$D$18:$D$20,0)),"",VLOOKUP(_xlfn.BITAND(OCT2DEC(C55),'PDP8'!$E$18),'PDP8'!$D$18:$F$20,3,0)),IF(ISNA(MATCH(_xlfn.BITAND(OCT2DEC(C55),'PDP8'!$E$21),'PDP8'!$D$21:$D$52,0)),"",CONCATENATE(IF(ISNA(MATCH(_xlfn.BITAND(OCT2DEC(C55),'PDP8'!$E$18),'PDP8'!$D$18:$D$20,0)),"",", "),VLOOKUP(_xlfn.BITAND(OCT2DEC(C55),'PDP8'!$E$21),'PDP8'!$D$21:$F$52,3,0))))),"")</f>
        <v/>
      </c>
      <c r="AC55" s="119" t="str">
        <f>IF(N55=14,CONCATENATE(IF(ISNA(MATCH(_xlfn.BITAND(OCT2DEC(C55),'PDP8'!$E$56),'PDP8'!$D$56:$D$70,0)),"",VLOOKUP(_xlfn.BITAND(OCT2DEC(C55),'PDP8'!$E$56),'PDP8'!$D$56:$F$70,3,0)),IF(ISNA(MATCH(_xlfn.BITAND(OCT2DEC(C55),'PDP8'!$E$71),'PDP8'!$D$71:$D$73,0)),"",CONCATENATE(IF(ISNA(MATCH(_xlfn.BITAND(OCT2DEC(C55),'PDP8'!$E$56),'PDP8'!$D$56:$D$70,0)),"",", "),VLOOKUP(_xlfn.BITAND(OCT2DEC(C55),'PDP8'!$E$71),'PDP8'!$D$71:$F$73,3,0))),IF(_xlfn.BITAND(OCT2DEC(C55),'PDP8'!$E$75)='PDP8'!$D$75,CONCATENATE(IF(LEN(F55)&gt;4,", ",""),'PDP8'!$F$75,""),IF(_xlfn.BITAND(OCT2DEC(C55),'PDP8'!$E$74),"",'PDP8'!$F$74))),"")</f>
        <v/>
      </c>
      <c r="AD55" s="119" t="str">
        <f>IF(N55=15,VLOOKUP(Z55,'PDP8'!$D$111:$F$238,3,0),"")</f>
        <v/>
      </c>
      <c r="AE55" s="119" t="str">
        <f>IF(N55=20,CONCATENATE(VLOOKUP(F55,'PDP8'!$I$5:$M$389,3,0),": ",VLOOKUP(F55,'PDP8'!$I$5:$M$389,5,0)),"")</f>
        <v/>
      </c>
      <c r="AF55" s="119" t="str">
        <f t="shared" si="14"/>
        <v/>
      </c>
      <c r="AG55" s="126"/>
      <c r="AH55" s="126"/>
    </row>
    <row r="56" spans="1:34" x14ac:dyDescent="0.2">
      <c r="A56" s="126"/>
      <c r="B56" s="55" t="str">
        <f t="shared" si="2"/>
        <v>0411</v>
      </c>
      <c r="C56" s="56" t="str">
        <f>IF(N56&lt;10,"",IF(N56=10,O56,IF(N56=12,IF(LEN(X56)&gt;0,X56,DEC2OCT(VLOOKUP(F56,'PDP8'!$C$6:$D$12,2,0)+IF(LEN(G56)&gt;0,256,0)+W56+IF(LEN(V56)=0,0,_xlfn.BITAND(V56,127)),4)),IF(N56=13,DEC2OCT('PDP8'!$D$13+_xlfn.BITOR(VLOOKUP(O56,'PDP8'!$C$17:$D$52,2,0),_xlfn.BITOR(IF(S56&gt;1,VLOOKUP(P56,'PDP8'!$C$17:$D$52,2,0),0),_xlfn.BITOR(IF(S56&gt;2,VLOOKUP(Q56,'PDP8'!$C$17:$D$52,2,0),0),IF(S56&gt;3,VLOOKUP(R56,'PDP8'!$C$17:$D$52,2,0),0)))),4),IF(N56=14,DEC2OCT(_xlfn.BITOR('PDP8'!$D$13+256+VLOOKUP(O56,'PDP8'!$C$56:$D$75,2,0),_xlfn.BITOR(IF(S56&gt;1,VLOOKUP(P56,'PDP8'!$C$56:$D$75,2,0),0),_xlfn.BITOR(IF(S56&gt;2,VLOOKUP(Q56,'PDP8'!$C$56:$D$75,2,0),0),IF(S56&gt;3,VLOOKUP(R56,'PDP8'!$C$56:$D$75,2,0),0)))),4),IF(N56=15,DEC2OCT('PDP8'!$D$13+257+VLOOKUP(O56,'PDP8'!$C$80:$D$107,2,0)+IF(S56&gt;1,VLOOKUP(P56,'PDP8'!$C$80:$D$107,2,0),0)+IF(S56&gt;2,VLOOKUP(Q56,'PDP8'!$C$80:$D$107,2,0),0),4),IF(N56=20,VLOOKUP(F56,'PDP8'!$I$5:$J$389,2,0),"???")))))))</f>
        <v/>
      </c>
      <c r="D56" s="177"/>
      <c r="E56" s="118"/>
      <c r="F56" s="118"/>
      <c r="G56" s="76"/>
      <c r="H56" s="118"/>
      <c r="I56" s="179"/>
      <c r="J56" s="188" t="str">
        <f t="shared" si="3"/>
        <v/>
      </c>
      <c r="K56" s="211"/>
      <c r="L56" s="126"/>
      <c r="M56" s="119">
        <f>IF(LEN(F56)&lt;1,0,IF(OR(LEFT(F56)="/",F56="$"),0,IF(LEFT(F56)="*",1,IF(NOT(ISERR(VALUE(F56))),10,IF(LEFT(F56,4)="PAGE",2,IF(ISNA(VLOOKUP(F56,'PDP8'!$C$6:$C$11,1,0)),IF(ISNA(VLOOKUP(LEFT(F56,3),'PDP8'!$C$17:$C$52,1,0)),IF(ISNA(VLOOKUP(LEFT(F56,3),'PDP8'!$C$56:$C$75,1,0)),IF(ISNA(VLOOKUP(LEFT(F56,IF(OR(LEN(F56)=3,MID(F56,4,1)=" "),3,4)),'PDP8'!$C$80:$C$107,1,0)),IF(ISNA(VLOOKUP(F56,'PDP8'!$I$5:$I$389,1,0)),"???",20),15),14),13),12))))))</f>
        <v>0</v>
      </c>
      <c r="N56" s="119">
        <f>IF(AND(O56="CLA",S56&gt;1),IF(ISNA(VLOOKUP(P56,'PDP8'!$C$17:$C$52,1,0)),IF(ISNA(VLOOKUP(P56,'PDP8'!$C$56:$C$75,1,0)),15,14),13),IF(LEN(F56)=0,0,M56))</f>
        <v>0</v>
      </c>
      <c r="O56" s="119" t="str">
        <f t="shared" si="4"/>
        <v/>
      </c>
      <c r="P56" s="119" t="str">
        <f t="shared" si="5"/>
        <v/>
      </c>
      <c r="Q56" s="119" t="str">
        <f t="shared" si="6"/>
        <v/>
      </c>
      <c r="R56" s="119" t="str">
        <f t="shared" si="7"/>
        <v/>
      </c>
      <c r="S56" s="119">
        <f t="shared" si="8"/>
        <v>0</v>
      </c>
      <c r="T56" s="187" t="str">
        <f t="shared" si="9"/>
        <v/>
      </c>
      <c r="U56" s="119" t="str">
        <f t="shared" si="10"/>
        <v/>
      </c>
      <c r="V56" s="120" t="str">
        <f t="shared" si="11"/>
        <v/>
      </c>
      <c r="W56" s="124" t="str">
        <f t="shared" si="12"/>
        <v/>
      </c>
      <c r="X56" s="124" t="str">
        <f t="shared" si="13"/>
        <v/>
      </c>
      <c r="Y56" s="119" t="str">
        <f t="shared" si="0"/>
        <v/>
      </c>
      <c r="Z56" s="119">
        <f t="shared" si="1"/>
        <v>0</v>
      </c>
      <c r="AA56" s="119" t="str">
        <f>IF(N56=12,VLOOKUP(F56,'PDP8'!$C$6:$F$11,4,0),"")</f>
        <v/>
      </c>
      <c r="AB56" s="119" t="str">
        <f>IF(N56=13,IF(_xlfn.BITAND(OCT2DEC(C56),'PDP8'!$E$17)='PDP8'!$D$17,'PDP8'!$F$17,CONCATENATE(IF(ISNA(MATCH(_xlfn.BITAND(OCT2DEC(C56),'PDP8'!$E$18),'PDP8'!$D$18:$D$20,0)),"",VLOOKUP(_xlfn.BITAND(OCT2DEC(C56),'PDP8'!$E$18),'PDP8'!$D$18:$F$20,3,0)),IF(ISNA(MATCH(_xlfn.BITAND(OCT2DEC(C56),'PDP8'!$E$21),'PDP8'!$D$21:$D$52,0)),"",CONCATENATE(IF(ISNA(MATCH(_xlfn.BITAND(OCT2DEC(C56),'PDP8'!$E$18),'PDP8'!$D$18:$D$20,0)),"",", "),VLOOKUP(_xlfn.BITAND(OCT2DEC(C56),'PDP8'!$E$21),'PDP8'!$D$21:$F$52,3,0))))),"")</f>
        <v/>
      </c>
      <c r="AC56" s="119" t="str">
        <f>IF(N56=14,CONCATENATE(IF(ISNA(MATCH(_xlfn.BITAND(OCT2DEC(C56),'PDP8'!$E$56),'PDP8'!$D$56:$D$70,0)),"",VLOOKUP(_xlfn.BITAND(OCT2DEC(C56),'PDP8'!$E$56),'PDP8'!$D$56:$F$70,3,0)),IF(ISNA(MATCH(_xlfn.BITAND(OCT2DEC(C56),'PDP8'!$E$71),'PDP8'!$D$71:$D$73,0)),"",CONCATENATE(IF(ISNA(MATCH(_xlfn.BITAND(OCT2DEC(C56),'PDP8'!$E$56),'PDP8'!$D$56:$D$70,0)),"",", "),VLOOKUP(_xlfn.BITAND(OCT2DEC(C56),'PDP8'!$E$71),'PDP8'!$D$71:$F$73,3,0))),IF(_xlfn.BITAND(OCT2DEC(C56),'PDP8'!$E$75)='PDP8'!$D$75,CONCATENATE(IF(LEN(F56)&gt;4,", ",""),'PDP8'!$F$75,""),IF(_xlfn.BITAND(OCT2DEC(C56),'PDP8'!$E$74),"",'PDP8'!$F$74))),"")</f>
        <v/>
      </c>
      <c r="AD56" s="119" t="str">
        <f>IF(N56=15,VLOOKUP(Z56,'PDP8'!$D$111:$F$238,3,0),"")</f>
        <v/>
      </c>
      <c r="AE56" s="119" t="str">
        <f>IF(N56=20,CONCATENATE(VLOOKUP(F56,'PDP8'!$I$5:$M$389,3,0),": ",VLOOKUP(F56,'PDP8'!$I$5:$M$389,5,0)),"")</f>
        <v/>
      </c>
      <c r="AF56" s="119" t="str">
        <f t="shared" si="14"/>
        <v/>
      </c>
      <c r="AG56" s="126"/>
      <c r="AH56" s="126"/>
    </row>
    <row r="57" spans="1:34" x14ac:dyDescent="0.2">
      <c r="A57" s="126"/>
      <c r="B57" s="55" t="str">
        <f t="shared" si="2"/>
        <v>0411</v>
      </c>
      <c r="C57" s="56" t="str">
        <f>IF(N57&lt;10,"",IF(N57=10,O57,IF(N57=12,IF(LEN(X57)&gt;0,X57,DEC2OCT(VLOOKUP(F57,'PDP8'!$C$6:$D$12,2,0)+IF(LEN(G57)&gt;0,256,0)+W57+IF(LEN(V57)=0,0,_xlfn.BITAND(V57,127)),4)),IF(N57=13,DEC2OCT('PDP8'!$D$13+_xlfn.BITOR(VLOOKUP(O57,'PDP8'!$C$17:$D$52,2,0),_xlfn.BITOR(IF(S57&gt;1,VLOOKUP(P57,'PDP8'!$C$17:$D$52,2,0),0),_xlfn.BITOR(IF(S57&gt;2,VLOOKUP(Q57,'PDP8'!$C$17:$D$52,2,0),0),IF(S57&gt;3,VLOOKUP(R57,'PDP8'!$C$17:$D$52,2,0),0)))),4),IF(N57=14,DEC2OCT(_xlfn.BITOR('PDP8'!$D$13+256+VLOOKUP(O57,'PDP8'!$C$56:$D$75,2,0),_xlfn.BITOR(IF(S57&gt;1,VLOOKUP(P57,'PDP8'!$C$56:$D$75,2,0),0),_xlfn.BITOR(IF(S57&gt;2,VLOOKUP(Q57,'PDP8'!$C$56:$D$75,2,0),0),IF(S57&gt;3,VLOOKUP(R57,'PDP8'!$C$56:$D$75,2,0),0)))),4),IF(N57=15,DEC2OCT('PDP8'!$D$13+257+VLOOKUP(O57,'PDP8'!$C$80:$D$107,2,0)+IF(S57&gt;1,VLOOKUP(P57,'PDP8'!$C$80:$D$107,2,0),0)+IF(S57&gt;2,VLOOKUP(Q57,'PDP8'!$C$80:$D$107,2,0),0),4),IF(N57=20,VLOOKUP(F57,'PDP8'!$I$5:$J$389,2,0),"???")))))))</f>
        <v/>
      </c>
      <c r="D57" s="177"/>
      <c r="E57" s="118"/>
      <c r="F57" s="118"/>
      <c r="G57" s="76"/>
      <c r="H57" s="118"/>
      <c r="I57" s="179"/>
      <c r="J57" s="188" t="str">
        <f t="shared" si="3"/>
        <v/>
      </c>
      <c r="K57" s="211"/>
      <c r="L57" s="126"/>
      <c r="M57" s="119">
        <f>IF(LEN(F57)&lt;1,0,IF(OR(LEFT(F57)="/",F57="$"),0,IF(LEFT(F57)="*",1,IF(NOT(ISERR(VALUE(F57))),10,IF(LEFT(F57,4)="PAGE",2,IF(ISNA(VLOOKUP(F57,'PDP8'!$C$6:$C$11,1,0)),IF(ISNA(VLOOKUP(LEFT(F57,3),'PDP8'!$C$17:$C$52,1,0)),IF(ISNA(VLOOKUP(LEFT(F57,3),'PDP8'!$C$56:$C$75,1,0)),IF(ISNA(VLOOKUP(LEFT(F57,IF(OR(LEN(F57)=3,MID(F57,4,1)=" "),3,4)),'PDP8'!$C$80:$C$107,1,0)),IF(ISNA(VLOOKUP(F57,'PDP8'!$I$5:$I$389,1,0)),"???",20),15),14),13),12))))))</f>
        <v>0</v>
      </c>
      <c r="N57" s="119">
        <f>IF(AND(O57="CLA",S57&gt;1),IF(ISNA(VLOOKUP(P57,'PDP8'!$C$17:$C$52,1,0)),IF(ISNA(VLOOKUP(P57,'PDP8'!$C$56:$C$75,1,0)),15,14),13),IF(LEN(F57)=0,0,M57))</f>
        <v>0</v>
      </c>
      <c r="O57" s="119" t="str">
        <f t="shared" si="4"/>
        <v/>
      </c>
      <c r="P57" s="119" t="str">
        <f t="shared" si="5"/>
        <v/>
      </c>
      <c r="Q57" s="119" t="str">
        <f t="shared" si="6"/>
        <v/>
      </c>
      <c r="R57" s="119" t="str">
        <f t="shared" si="7"/>
        <v/>
      </c>
      <c r="S57" s="119">
        <f t="shared" si="8"/>
        <v>0</v>
      </c>
      <c r="T57" s="187" t="str">
        <f t="shared" si="9"/>
        <v/>
      </c>
      <c r="U57" s="119" t="str">
        <f t="shared" si="10"/>
        <v/>
      </c>
      <c r="V57" s="120" t="str">
        <f t="shared" si="11"/>
        <v/>
      </c>
      <c r="W57" s="124" t="str">
        <f t="shared" si="12"/>
        <v/>
      </c>
      <c r="X57" s="124" t="str">
        <f t="shared" si="13"/>
        <v/>
      </c>
      <c r="Y57" s="119" t="str">
        <f t="shared" si="0"/>
        <v/>
      </c>
      <c r="Z57" s="119">
        <f t="shared" si="1"/>
        <v>0</v>
      </c>
      <c r="AA57" s="119" t="str">
        <f>IF(N57=12,VLOOKUP(F57,'PDP8'!$C$6:$F$11,4,0),"")</f>
        <v/>
      </c>
      <c r="AB57" s="119" t="str">
        <f>IF(N57=13,IF(_xlfn.BITAND(OCT2DEC(C57),'PDP8'!$E$17)='PDP8'!$D$17,'PDP8'!$F$17,CONCATENATE(IF(ISNA(MATCH(_xlfn.BITAND(OCT2DEC(C57),'PDP8'!$E$18),'PDP8'!$D$18:$D$20,0)),"",VLOOKUP(_xlfn.BITAND(OCT2DEC(C57),'PDP8'!$E$18),'PDP8'!$D$18:$F$20,3,0)),IF(ISNA(MATCH(_xlfn.BITAND(OCT2DEC(C57),'PDP8'!$E$21),'PDP8'!$D$21:$D$52,0)),"",CONCATENATE(IF(ISNA(MATCH(_xlfn.BITAND(OCT2DEC(C57),'PDP8'!$E$18),'PDP8'!$D$18:$D$20,0)),"",", "),VLOOKUP(_xlfn.BITAND(OCT2DEC(C57),'PDP8'!$E$21),'PDP8'!$D$21:$F$52,3,0))))),"")</f>
        <v/>
      </c>
      <c r="AC57" s="119" t="str">
        <f>IF(N57=14,CONCATENATE(IF(ISNA(MATCH(_xlfn.BITAND(OCT2DEC(C57),'PDP8'!$E$56),'PDP8'!$D$56:$D$70,0)),"",VLOOKUP(_xlfn.BITAND(OCT2DEC(C57),'PDP8'!$E$56),'PDP8'!$D$56:$F$70,3,0)),IF(ISNA(MATCH(_xlfn.BITAND(OCT2DEC(C57),'PDP8'!$E$71),'PDP8'!$D$71:$D$73,0)),"",CONCATENATE(IF(ISNA(MATCH(_xlfn.BITAND(OCT2DEC(C57),'PDP8'!$E$56),'PDP8'!$D$56:$D$70,0)),"",", "),VLOOKUP(_xlfn.BITAND(OCT2DEC(C57),'PDP8'!$E$71),'PDP8'!$D$71:$F$73,3,0))),IF(_xlfn.BITAND(OCT2DEC(C57),'PDP8'!$E$75)='PDP8'!$D$75,CONCATENATE(IF(LEN(F57)&gt;4,", ",""),'PDP8'!$F$75,""),IF(_xlfn.BITAND(OCT2DEC(C57),'PDP8'!$E$74),"",'PDP8'!$F$74))),"")</f>
        <v/>
      </c>
      <c r="AD57" s="119" t="str">
        <f>IF(N57=15,VLOOKUP(Z57,'PDP8'!$D$111:$F$238,3,0),"")</f>
        <v/>
      </c>
      <c r="AE57" s="119" t="str">
        <f>IF(N57=20,CONCATENATE(VLOOKUP(F57,'PDP8'!$I$5:$M$389,3,0),": ",VLOOKUP(F57,'PDP8'!$I$5:$M$389,5,0)),"")</f>
        <v/>
      </c>
      <c r="AF57" s="119" t="str">
        <f t="shared" si="14"/>
        <v/>
      </c>
      <c r="AG57" s="126"/>
      <c r="AH57" s="126"/>
    </row>
    <row r="58" spans="1:34" x14ac:dyDescent="0.2">
      <c r="A58" s="126"/>
      <c r="B58" s="55" t="str">
        <f t="shared" si="2"/>
        <v>0411</v>
      </c>
      <c r="C58" s="56" t="str">
        <f>IF(N58&lt;10,"",IF(N58=10,O58,IF(N58=12,IF(LEN(X58)&gt;0,X58,DEC2OCT(VLOOKUP(F58,'PDP8'!$C$6:$D$12,2,0)+IF(LEN(G58)&gt;0,256,0)+W58+IF(LEN(V58)=0,0,_xlfn.BITAND(V58,127)),4)),IF(N58=13,DEC2OCT('PDP8'!$D$13+_xlfn.BITOR(VLOOKUP(O58,'PDP8'!$C$17:$D$52,2,0),_xlfn.BITOR(IF(S58&gt;1,VLOOKUP(P58,'PDP8'!$C$17:$D$52,2,0),0),_xlfn.BITOR(IF(S58&gt;2,VLOOKUP(Q58,'PDP8'!$C$17:$D$52,2,0),0),IF(S58&gt;3,VLOOKUP(R58,'PDP8'!$C$17:$D$52,2,0),0)))),4),IF(N58=14,DEC2OCT(_xlfn.BITOR('PDP8'!$D$13+256+VLOOKUP(O58,'PDP8'!$C$56:$D$75,2,0),_xlfn.BITOR(IF(S58&gt;1,VLOOKUP(P58,'PDP8'!$C$56:$D$75,2,0),0),_xlfn.BITOR(IF(S58&gt;2,VLOOKUP(Q58,'PDP8'!$C$56:$D$75,2,0),0),IF(S58&gt;3,VLOOKUP(R58,'PDP8'!$C$56:$D$75,2,0),0)))),4),IF(N58=15,DEC2OCT('PDP8'!$D$13+257+VLOOKUP(O58,'PDP8'!$C$80:$D$107,2,0)+IF(S58&gt;1,VLOOKUP(P58,'PDP8'!$C$80:$D$107,2,0),0)+IF(S58&gt;2,VLOOKUP(Q58,'PDP8'!$C$80:$D$107,2,0),0),4),IF(N58=20,VLOOKUP(F58,'PDP8'!$I$5:$J$389,2,0),"???")))))))</f>
        <v/>
      </c>
      <c r="D58" s="177"/>
      <c r="E58" s="118"/>
      <c r="F58" s="118"/>
      <c r="G58" s="76"/>
      <c r="H58" s="118"/>
      <c r="I58" s="179"/>
      <c r="J58" s="188" t="str">
        <f t="shared" si="3"/>
        <v/>
      </c>
      <c r="K58" s="212"/>
      <c r="L58" s="126"/>
      <c r="M58" s="119">
        <f>IF(LEN(F58)&lt;1,0,IF(OR(LEFT(F58)="/",F58="$"),0,IF(LEFT(F58)="*",1,IF(NOT(ISERR(VALUE(F58))),10,IF(LEFT(F58,4)="PAGE",2,IF(ISNA(VLOOKUP(F58,'PDP8'!$C$6:$C$11,1,0)),IF(ISNA(VLOOKUP(LEFT(F58,3),'PDP8'!$C$17:$C$52,1,0)),IF(ISNA(VLOOKUP(LEFT(F58,3),'PDP8'!$C$56:$C$75,1,0)),IF(ISNA(VLOOKUP(LEFT(F58,IF(OR(LEN(F58)=3,MID(F58,4,1)=" "),3,4)),'PDP8'!$C$80:$C$107,1,0)),IF(ISNA(VLOOKUP(F58,'PDP8'!$I$5:$I$389,1,0)),"???",20),15),14),13),12))))))</f>
        <v>0</v>
      </c>
      <c r="N58" s="119">
        <f>IF(AND(O58="CLA",S58&gt;1),IF(ISNA(VLOOKUP(P58,'PDP8'!$C$17:$C$52,1,0)),IF(ISNA(VLOOKUP(P58,'PDP8'!$C$56:$C$75,1,0)),15,14),13),IF(LEN(F58)=0,0,M58))</f>
        <v>0</v>
      </c>
      <c r="O58" s="119" t="str">
        <f t="shared" si="4"/>
        <v/>
      </c>
      <c r="P58" s="119" t="str">
        <f t="shared" si="5"/>
        <v/>
      </c>
      <c r="Q58" s="119" t="str">
        <f t="shared" si="6"/>
        <v/>
      </c>
      <c r="R58" s="119" t="str">
        <f t="shared" si="7"/>
        <v/>
      </c>
      <c r="S58" s="119">
        <f t="shared" si="8"/>
        <v>0</v>
      </c>
      <c r="T58" s="187" t="str">
        <f t="shared" si="9"/>
        <v/>
      </c>
      <c r="U58" s="119" t="str">
        <f t="shared" si="10"/>
        <v/>
      </c>
      <c r="V58" s="120" t="str">
        <f t="shared" si="11"/>
        <v/>
      </c>
      <c r="W58" s="124" t="str">
        <f t="shared" si="12"/>
        <v/>
      </c>
      <c r="X58" s="124" t="str">
        <f t="shared" si="13"/>
        <v/>
      </c>
      <c r="Y58" s="119" t="str">
        <f t="shared" si="0"/>
        <v/>
      </c>
      <c r="Z58" s="119">
        <f t="shared" si="1"/>
        <v>0</v>
      </c>
      <c r="AA58" s="119" t="str">
        <f>IF(N58=12,VLOOKUP(F58,'PDP8'!$C$6:$F$11,4,0),"")</f>
        <v/>
      </c>
      <c r="AB58" s="119" t="str">
        <f>IF(N58=13,IF(_xlfn.BITAND(OCT2DEC(C58),'PDP8'!$E$17)='PDP8'!$D$17,'PDP8'!$F$17,CONCATENATE(IF(ISNA(MATCH(_xlfn.BITAND(OCT2DEC(C58),'PDP8'!$E$18),'PDP8'!$D$18:$D$20,0)),"",VLOOKUP(_xlfn.BITAND(OCT2DEC(C58),'PDP8'!$E$18),'PDP8'!$D$18:$F$20,3,0)),IF(ISNA(MATCH(_xlfn.BITAND(OCT2DEC(C58),'PDP8'!$E$21),'PDP8'!$D$21:$D$52,0)),"",CONCATENATE(IF(ISNA(MATCH(_xlfn.BITAND(OCT2DEC(C58),'PDP8'!$E$18),'PDP8'!$D$18:$D$20,0)),"",", "),VLOOKUP(_xlfn.BITAND(OCT2DEC(C58),'PDP8'!$E$21),'PDP8'!$D$21:$F$52,3,0))))),"")</f>
        <v/>
      </c>
      <c r="AC58" s="119" t="str">
        <f>IF(N58=14,CONCATENATE(IF(ISNA(MATCH(_xlfn.BITAND(OCT2DEC(C58),'PDP8'!$E$56),'PDP8'!$D$56:$D$70,0)),"",VLOOKUP(_xlfn.BITAND(OCT2DEC(C58),'PDP8'!$E$56),'PDP8'!$D$56:$F$70,3,0)),IF(ISNA(MATCH(_xlfn.BITAND(OCT2DEC(C58),'PDP8'!$E$71),'PDP8'!$D$71:$D$73,0)),"",CONCATENATE(IF(ISNA(MATCH(_xlfn.BITAND(OCT2DEC(C58),'PDP8'!$E$56),'PDP8'!$D$56:$D$70,0)),"",", "),VLOOKUP(_xlfn.BITAND(OCT2DEC(C58),'PDP8'!$E$71),'PDP8'!$D$71:$F$73,3,0))),IF(_xlfn.BITAND(OCT2DEC(C58),'PDP8'!$E$75)='PDP8'!$D$75,CONCATENATE(IF(LEN(F58)&gt;4,", ",""),'PDP8'!$F$75,""),IF(_xlfn.BITAND(OCT2DEC(C58),'PDP8'!$E$74),"",'PDP8'!$F$74))),"")</f>
        <v/>
      </c>
      <c r="AD58" s="119" t="str">
        <f>IF(N58=15,VLOOKUP(Z58,'PDP8'!$D$111:$F$238,3,0),"")</f>
        <v/>
      </c>
      <c r="AE58" s="119" t="str">
        <f>IF(N58=20,CONCATENATE(VLOOKUP(F58,'PDP8'!$I$5:$M$389,3,0),": ",VLOOKUP(F58,'PDP8'!$I$5:$M$389,5,0)),"")</f>
        <v/>
      </c>
      <c r="AF58" s="119" t="str">
        <f t="shared" si="14"/>
        <v/>
      </c>
      <c r="AG58" s="126"/>
      <c r="AH58" s="126"/>
    </row>
    <row r="59" spans="1:34" x14ac:dyDescent="0.2">
      <c r="A59" s="126"/>
      <c r="B59" s="55" t="str">
        <f t="shared" si="2"/>
        <v>0411</v>
      </c>
      <c r="C59" s="56" t="str">
        <f>IF(N59&lt;10,"",IF(N59=10,O59,IF(N59=12,IF(LEN(X59)&gt;0,X59,DEC2OCT(VLOOKUP(F59,'PDP8'!$C$6:$D$12,2,0)+IF(LEN(G59)&gt;0,256,0)+W59+IF(LEN(V59)=0,0,_xlfn.BITAND(V59,127)),4)),IF(N59=13,DEC2OCT('PDP8'!$D$13+_xlfn.BITOR(VLOOKUP(O59,'PDP8'!$C$17:$D$52,2,0),_xlfn.BITOR(IF(S59&gt;1,VLOOKUP(P59,'PDP8'!$C$17:$D$52,2,0),0),_xlfn.BITOR(IF(S59&gt;2,VLOOKUP(Q59,'PDP8'!$C$17:$D$52,2,0),0),IF(S59&gt;3,VLOOKUP(R59,'PDP8'!$C$17:$D$52,2,0),0)))),4),IF(N59=14,DEC2OCT(_xlfn.BITOR('PDP8'!$D$13+256+VLOOKUP(O59,'PDP8'!$C$56:$D$75,2,0),_xlfn.BITOR(IF(S59&gt;1,VLOOKUP(P59,'PDP8'!$C$56:$D$75,2,0),0),_xlfn.BITOR(IF(S59&gt;2,VLOOKUP(Q59,'PDP8'!$C$56:$D$75,2,0),0),IF(S59&gt;3,VLOOKUP(R59,'PDP8'!$C$56:$D$75,2,0),0)))),4),IF(N59=15,DEC2OCT('PDP8'!$D$13+257+VLOOKUP(O59,'PDP8'!$C$80:$D$107,2,0)+IF(S59&gt;1,VLOOKUP(P59,'PDP8'!$C$80:$D$107,2,0),0)+IF(S59&gt;2,VLOOKUP(Q59,'PDP8'!$C$80:$D$107,2,0),0),4),IF(N59=20,VLOOKUP(F59,'PDP8'!$I$5:$J$389,2,0),"???")))))))</f>
        <v/>
      </c>
      <c r="D59" s="177"/>
      <c r="E59" s="118"/>
      <c r="F59" s="118"/>
      <c r="G59" s="76"/>
      <c r="H59" s="118"/>
      <c r="I59" s="179"/>
      <c r="J59" s="188" t="str">
        <f t="shared" si="3"/>
        <v/>
      </c>
      <c r="K59" s="211"/>
      <c r="L59" s="126"/>
      <c r="M59" s="119">
        <f>IF(LEN(F59)&lt;1,0,IF(OR(LEFT(F59)="/",F59="$"),0,IF(LEFT(F59)="*",1,IF(NOT(ISERR(VALUE(F59))),10,IF(LEFT(F59,4)="PAGE",2,IF(ISNA(VLOOKUP(F59,'PDP8'!$C$6:$C$11,1,0)),IF(ISNA(VLOOKUP(LEFT(F59,3),'PDP8'!$C$17:$C$52,1,0)),IF(ISNA(VLOOKUP(LEFT(F59,3),'PDP8'!$C$56:$C$75,1,0)),IF(ISNA(VLOOKUP(LEFT(F59,IF(OR(LEN(F59)=3,MID(F59,4,1)=" "),3,4)),'PDP8'!$C$80:$C$107,1,0)),IF(ISNA(VLOOKUP(F59,'PDP8'!$I$5:$I$389,1,0)),"???",20),15),14),13),12))))))</f>
        <v>0</v>
      </c>
      <c r="N59" s="119">
        <f>IF(AND(O59="CLA",S59&gt;1),IF(ISNA(VLOOKUP(P59,'PDP8'!$C$17:$C$52,1,0)),IF(ISNA(VLOOKUP(P59,'PDP8'!$C$56:$C$75,1,0)),15,14),13),IF(LEN(F59)=0,0,M59))</f>
        <v>0</v>
      </c>
      <c r="O59" s="119" t="str">
        <f t="shared" si="4"/>
        <v/>
      </c>
      <c r="P59" s="119" t="str">
        <f t="shared" si="5"/>
        <v/>
      </c>
      <c r="Q59" s="119" t="str">
        <f t="shared" si="6"/>
        <v/>
      </c>
      <c r="R59" s="119" t="str">
        <f t="shared" si="7"/>
        <v/>
      </c>
      <c r="S59" s="119">
        <f t="shared" si="8"/>
        <v>0</v>
      </c>
      <c r="T59" s="187" t="str">
        <f t="shared" si="9"/>
        <v/>
      </c>
      <c r="U59" s="119" t="str">
        <f t="shared" si="10"/>
        <v/>
      </c>
      <c r="V59" s="120" t="str">
        <f t="shared" si="11"/>
        <v/>
      </c>
      <c r="W59" s="124" t="str">
        <f t="shared" si="12"/>
        <v/>
      </c>
      <c r="X59" s="124" t="str">
        <f t="shared" si="13"/>
        <v/>
      </c>
      <c r="Y59" s="119" t="str">
        <f t="shared" si="0"/>
        <v/>
      </c>
      <c r="Z59" s="119">
        <f t="shared" si="1"/>
        <v>0</v>
      </c>
      <c r="AA59" s="119" t="str">
        <f>IF(N59=12,VLOOKUP(F59,'PDP8'!$C$6:$F$11,4,0),"")</f>
        <v/>
      </c>
      <c r="AB59" s="119" t="str">
        <f>IF(N59=13,IF(_xlfn.BITAND(OCT2DEC(C59),'PDP8'!$E$17)='PDP8'!$D$17,'PDP8'!$F$17,CONCATENATE(IF(ISNA(MATCH(_xlfn.BITAND(OCT2DEC(C59),'PDP8'!$E$18),'PDP8'!$D$18:$D$20,0)),"",VLOOKUP(_xlfn.BITAND(OCT2DEC(C59),'PDP8'!$E$18),'PDP8'!$D$18:$F$20,3,0)),IF(ISNA(MATCH(_xlfn.BITAND(OCT2DEC(C59),'PDP8'!$E$21),'PDP8'!$D$21:$D$52,0)),"",CONCATENATE(IF(ISNA(MATCH(_xlfn.BITAND(OCT2DEC(C59),'PDP8'!$E$18),'PDP8'!$D$18:$D$20,0)),"",", "),VLOOKUP(_xlfn.BITAND(OCT2DEC(C59),'PDP8'!$E$21),'PDP8'!$D$21:$F$52,3,0))))),"")</f>
        <v/>
      </c>
      <c r="AC59" s="119" t="str">
        <f>IF(N59=14,CONCATENATE(IF(ISNA(MATCH(_xlfn.BITAND(OCT2DEC(C59),'PDP8'!$E$56),'PDP8'!$D$56:$D$70,0)),"",VLOOKUP(_xlfn.BITAND(OCT2DEC(C59),'PDP8'!$E$56),'PDP8'!$D$56:$F$70,3,0)),IF(ISNA(MATCH(_xlfn.BITAND(OCT2DEC(C59),'PDP8'!$E$71),'PDP8'!$D$71:$D$73,0)),"",CONCATENATE(IF(ISNA(MATCH(_xlfn.BITAND(OCT2DEC(C59),'PDP8'!$E$56),'PDP8'!$D$56:$D$70,0)),"",", "),VLOOKUP(_xlfn.BITAND(OCT2DEC(C59),'PDP8'!$E$71),'PDP8'!$D$71:$F$73,3,0))),IF(_xlfn.BITAND(OCT2DEC(C59),'PDP8'!$E$75)='PDP8'!$D$75,CONCATENATE(IF(LEN(F59)&gt;4,", ",""),'PDP8'!$F$75,""),IF(_xlfn.BITAND(OCT2DEC(C59),'PDP8'!$E$74),"",'PDP8'!$F$74))),"")</f>
        <v/>
      </c>
      <c r="AD59" s="119" t="str">
        <f>IF(N59=15,VLOOKUP(Z59,'PDP8'!$D$111:$F$238,3,0),"")</f>
        <v/>
      </c>
      <c r="AE59" s="119" t="str">
        <f>IF(N59=20,CONCATENATE(VLOOKUP(F59,'PDP8'!$I$5:$M$389,3,0),": ",VLOOKUP(F59,'PDP8'!$I$5:$M$389,5,0)),"")</f>
        <v/>
      </c>
      <c r="AF59" s="119" t="str">
        <f t="shared" si="14"/>
        <v/>
      </c>
      <c r="AG59" s="126"/>
      <c r="AH59" s="126"/>
    </row>
    <row r="60" spans="1:34" x14ac:dyDescent="0.2">
      <c r="A60" s="126"/>
      <c r="B60" s="55" t="str">
        <f t="shared" si="2"/>
        <v>0411</v>
      </c>
      <c r="C60" s="56" t="str">
        <f>IF(N60&lt;10,"",IF(N60=10,O60,IF(N60=12,IF(LEN(X60)&gt;0,X60,DEC2OCT(VLOOKUP(F60,'PDP8'!$C$6:$D$12,2,0)+IF(LEN(G60)&gt;0,256,0)+W60+IF(LEN(V60)=0,0,_xlfn.BITAND(V60,127)),4)),IF(N60=13,DEC2OCT('PDP8'!$D$13+_xlfn.BITOR(VLOOKUP(O60,'PDP8'!$C$17:$D$52,2,0),_xlfn.BITOR(IF(S60&gt;1,VLOOKUP(P60,'PDP8'!$C$17:$D$52,2,0),0),_xlfn.BITOR(IF(S60&gt;2,VLOOKUP(Q60,'PDP8'!$C$17:$D$52,2,0),0),IF(S60&gt;3,VLOOKUP(R60,'PDP8'!$C$17:$D$52,2,0),0)))),4),IF(N60=14,DEC2OCT(_xlfn.BITOR('PDP8'!$D$13+256+VLOOKUP(O60,'PDP8'!$C$56:$D$75,2,0),_xlfn.BITOR(IF(S60&gt;1,VLOOKUP(P60,'PDP8'!$C$56:$D$75,2,0),0),_xlfn.BITOR(IF(S60&gt;2,VLOOKUP(Q60,'PDP8'!$C$56:$D$75,2,0),0),IF(S60&gt;3,VLOOKUP(R60,'PDP8'!$C$56:$D$75,2,0),0)))),4),IF(N60=15,DEC2OCT('PDP8'!$D$13+257+VLOOKUP(O60,'PDP8'!$C$80:$D$107,2,0)+IF(S60&gt;1,VLOOKUP(P60,'PDP8'!$C$80:$D$107,2,0),0)+IF(S60&gt;2,VLOOKUP(Q60,'PDP8'!$C$80:$D$107,2,0),0),4),IF(N60=20,VLOOKUP(F60,'PDP8'!$I$5:$J$389,2,0),"???")))))))</f>
        <v/>
      </c>
      <c r="D60" s="177"/>
      <c r="E60" s="118"/>
      <c r="F60" s="118"/>
      <c r="G60" s="76"/>
      <c r="H60" s="118"/>
      <c r="I60" s="179"/>
      <c r="J60" s="188" t="str">
        <f t="shared" si="3"/>
        <v/>
      </c>
      <c r="K60" s="211"/>
      <c r="L60" s="126"/>
      <c r="M60" s="119">
        <f>IF(LEN(F60)&lt;1,0,IF(OR(LEFT(F60)="/",F60="$"),0,IF(LEFT(F60)="*",1,IF(NOT(ISERR(VALUE(F60))),10,IF(LEFT(F60,4)="PAGE",2,IF(ISNA(VLOOKUP(F60,'PDP8'!$C$6:$C$11,1,0)),IF(ISNA(VLOOKUP(LEFT(F60,3),'PDP8'!$C$17:$C$52,1,0)),IF(ISNA(VLOOKUP(LEFT(F60,3),'PDP8'!$C$56:$C$75,1,0)),IF(ISNA(VLOOKUP(LEFT(F60,IF(OR(LEN(F60)=3,MID(F60,4,1)=" "),3,4)),'PDP8'!$C$80:$C$107,1,0)),IF(ISNA(VLOOKUP(F60,'PDP8'!$I$5:$I$389,1,0)),"???",20),15),14),13),12))))))</f>
        <v>0</v>
      </c>
      <c r="N60" s="119">
        <f>IF(AND(O60="CLA",S60&gt;1),IF(ISNA(VLOOKUP(P60,'PDP8'!$C$17:$C$52,1,0)),IF(ISNA(VLOOKUP(P60,'PDP8'!$C$56:$C$75,1,0)),15,14),13),IF(LEN(F60)=0,0,M60))</f>
        <v>0</v>
      </c>
      <c r="O60" s="119" t="str">
        <f t="shared" si="4"/>
        <v/>
      </c>
      <c r="P60" s="119" t="str">
        <f t="shared" si="5"/>
        <v/>
      </c>
      <c r="Q60" s="119" t="str">
        <f t="shared" si="6"/>
        <v/>
      </c>
      <c r="R60" s="119" t="str">
        <f t="shared" si="7"/>
        <v/>
      </c>
      <c r="S60" s="119">
        <f t="shared" si="8"/>
        <v>0</v>
      </c>
      <c r="T60" s="187" t="str">
        <f t="shared" si="9"/>
        <v/>
      </c>
      <c r="U60" s="119" t="str">
        <f t="shared" si="10"/>
        <v/>
      </c>
      <c r="V60" s="120" t="str">
        <f t="shared" si="11"/>
        <v/>
      </c>
      <c r="W60" s="124" t="str">
        <f t="shared" si="12"/>
        <v/>
      </c>
      <c r="X60" s="124" t="str">
        <f t="shared" si="13"/>
        <v/>
      </c>
      <c r="Y60" s="119" t="str">
        <f t="shared" si="0"/>
        <v/>
      </c>
      <c r="Z60" s="119">
        <f t="shared" si="1"/>
        <v>0</v>
      </c>
      <c r="AA60" s="119" t="str">
        <f>IF(N60=12,VLOOKUP(F60,'PDP8'!$C$6:$F$11,4,0),"")</f>
        <v/>
      </c>
      <c r="AB60" s="119" t="str">
        <f>IF(N60=13,IF(_xlfn.BITAND(OCT2DEC(C60),'PDP8'!$E$17)='PDP8'!$D$17,'PDP8'!$F$17,CONCATENATE(IF(ISNA(MATCH(_xlfn.BITAND(OCT2DEC(C60),'PDP8'!$E$18),'PDP8'!$D$18:$D$20,0)),"",VLOOKUP(_xlfn.BITAND(OCT2DEC(C60),'PDP8'!$E$18),'PDP8'!$D$18:$F$20,3,0)),IF(ISNA(MATCH(_xlfn.BITAND(OCT2DEC(C60),'PDP8'!$E$21),'PDP8'!$D$21:$D$52,0)),"",CONCATENATE(IF(ISNA(MATCH(_xlfn.BITAND(OCT2DEC(C60),'PDP8'!$E$18),'PDP8'!$D$18:$D$20,0)),"",", "),VLOOKUP(_xlfn.BITAND(OCT2DEC(C60),'PDP8'!$E$21),'PDP8'!$D$21:$F$52,3,0))))),"")</f>
        <v/>
      </c>
      <c r="AC60" s="119" t="str">
        <f>IF(N60=14,CONCATENATE(IF(ISNA(MATCH(_xlfn.BITAND(OCT2DEC(C60),'PDP8'!$E$56),'PDP8'!$D$56:$D$70,0)),"",VLOOKUP(_xlfn.BITAND(OCT2DEC(C60),'PDP8'!$E$56),'PDP8'!$D$56:$F$70,3,0)),IF(ISNA(MATCH(_xlfn.BITAND(OCT2DEC(C60),'PDP8'!$E$71),'PDP8'!$D$71:$D$73,0)),"",CONCATENATE(IF(ISNA(MATCH(_xlfn.BITAND(OCT2DEC(C60),'PDP8'!$E$56),'PDP8'!$D$56:$D$70,0)),"",", "),VLOOKUP(_xlfn.BITAND(OCT2DEC(C60),'PDP8'!$E$71),'PDP8'!$D$71:$F$73,3,0))),IF(_xlfn.BITAND(OCT2DEC(C60),'PDP8'!$E$75)='PDP8'!$D$75,CONCATENATE(IF(LEN(F60)&gt;4,", ",""),'PDP8'!$F$75,""),IF(_xlfn.BITAND(OCT2DEC(C60),'PDP8'!$E$74),"",'PDP8'!$F$74))),"")</f>
        <v/>
      </c>
      <c r="AD60" s="119" t="str">
        <f>IF(N60=15,VLOOKUP(Z60,'PDP8'!$D$111:$F$238,3,0),"")</f>
        <v/>
      </c>
      <c r="AE60" s="119" t="str">
        <f>IF(N60=20,CONCATENATE(VLOOKUP(F60,'PDP8'!$I$5:$M$389,3,0),": ",VLOOKUP(F60,'PDP8'!$I$5:$M$389,5,0)),"")</f>
        <v/>
      </c>
      <c r="AF60" s="119" t="str">
        <f t="shared" si="14"/>
        <v/>
      </c>
      <c r="AG60" s="126"/>
      <c r="AH60" s="126"/>
    </row>
    <row r="61" spans="1:34" x14ac:dyDescent="0.2">
      <c r="A61" s="126"/>
      <c r="B61" s="55" t="str">
        <f t="shared" si="2"/>
        <v>0411</v>
      </c>
      <c r="C61" s="56" t="str">
        <f>IF(N61&lt;10,"",IF(N61=10,O61,IF(N61=12,IF(LEN(X61)&gt;0,X61,DEC2OCT(VLOOKUP(F61,'PDP8'!$C$6:$D$12,2,0)+IF(LEN(G61)&gt;0,256,0)+W61+IF(LEN(V61)=0,0,_xlfn.BITAND(V61,127)),4)),IF(N61=13,DEC2OCT('PDP8'!$D$13+_xlfn.BITOR(VLOOKUP(O61,'PDP8'!$C$17:$D$52,2,0),_xlfn.BITOR(IF(S61&gt;1,VLOOKUP(P61,'PDP8'!$C$17:$D$52,2,0),0),_xlfn.BITOR(IF(S61&gt;2,VLOOKUP(Q61,'PDP8'!$C$17:$D$52,2,0),0),IF(S61&gt;3,VLOOKUP(R61,'PDP8'!$C$17:$D$52,2,0),0)))),4),IF(N61=14,DEC2OCT(_xlfn.BITOR('PDP8'!$D$13+256+VLOOKUP(O61,'PDP8'!$C$56:$D$75,2,0),_xlfn.BITOR(IF(S61&gt;1,VLOOKUP(P61,'PDP8'!$C$56:$D$75,2,0),0),_xlfn.BITOR(IF(S61&gt;2,VLOOKUP(Q61,'PDP8'!$C$56:$D$75,2,0),0),IF(S61&gt;3,VLOOKUP(R61,'PDP8'!$C$56:$D$75,2,0),0)))),4),IF(N61=15,DEC2OCT('PDP8'!$D$13+257+VLOOKUP(O61,'PDP8'!$C$80:$D$107,2,0)+IF(S61&gt;1,VLOOKUP(P61,'PDP8'!$C$80:$D$107,2,0),0)+IF(S61&gt;2,VLOOKUP(Q61,'PDP8'!$C$80:$D$107,2,0),0),4),IF(N61=20,VLOOKUP(F61,'PDP8'!$I$5:$J$389,2,0),"???")))))))</f>
        <v/>
      </c>
      <c r="D61" s="177"/>
      <c r="E61" s="118"/>
      <c r="F61" s="118"/>
      <c r="G61" s="76"/>
      <c r="H61" s="118"/>
      <c r="I61" s="179"/>
      <c r="J61" s="188" t="str">
        <f t="shared" si="3"/>
        <v/>
      </c>
      <c r="K61" s="213"/>
      <c r="L61" s="126"/>
      <c r="M61" s="119">
        <f>IF(LEN(F61)&lt;1,0,IF(OR(LEFT(F61)="/",F61="$"),0,IF(LEFT(F61)="*",1,IF(NOT(ISERR(VALUE(F61))),10,IF(LEFT(F61,4)="PAGE",2,IF(ISNA(VLOOKUP(F61,'PDP8'!$C$6:$C$11,1,0)),IF(ISNA(VLOOKUP(LEFT(F61,3),'PDP8'!$C$17:$C$52,1,0)),IF(ISNA(VLOOKUP(LEFT(F61,3),'PDP8'!$C$56:$C$75,1,0)),IF(ISNA(VLOOKUP(LEFT(F61,IF(OR(LEN(F61)=3,MID(F61,4,1)=" "),3,4)),'PDP8'!$C$80:$C$107,1,0)),IF(ISNA(VLOOKUP(F61,'PDP8'!$I$5:$I$389,1,0)),"???",20),15),14),13),12))))))</f>
        <v>0</v>
      </c>
      <c r="N61" s="119">
        <f>IF(AND(O61="CLA",S61&gt;1),IF(ISNA(VLOOKUP(P61,'PDP8'!$C$17:$C$52,1,0)),IF(ISNA(VLOOKUP(P61,'PDP8'!$C$56:$C$75,1,0)),15,14),13),IF(LEN(F61)=0,0,M61))</f>
        <v>0</v>
      </c>
      <c r="O61" s="119" t="str">
        <f t="shared" si="4"/>
        <v/>
      </c>
      <c r="P61" s="119" t="str">
        <f t="shared" si="5"/>
        <v/>
      </c>
      <c r="Q61" s="119" t="str">
        <f t="shared" si="6"/>
        <v/>
      </c>
      <c r="R61" s="119" t="str">
        <f t="shared" si="7"/>
        <v/>
      </c>
      <c r="S61" s="119">
        <f t="shared" si="8"/>
        <v>0</v>
      </c>
      <c r="T61" s="187" t="str">
        <f t="shared" si="9"/>
        <v/>
      </c>
      <c r="U61" s="119" t="str">
        <f t="shared" si="10"/>
        <v/>
      </c>
      <c r="V61" s="120" t="str">
        <f t="shared" si="11"/>
        <v/>
      </c>
      <c r="W61" s="124" t="str">
        <f t="shared" si="12"/>
        <v/>
      </c>
      <c r="X61" s="124" t="str">
        <f t="shared" si="13"/>
        <v/>
      </c>
      <c r="Y61" s="119" t="str">
        <f t="shared" si="0"/>
        <v/>
      </c>
      <c r="Z61" s="119">
        <f t="shared" si="1"/>
        <v>0</v>
      </c>
      <c r="AA61" s="119" t="str">
        <f>IF(N61=12,VLOOKUP(F61,'PDP8'!$C$6:$F$11,4,0),"")</f>
        <v/>
      </c>
      <c r="AB61" s="119" t="str">
        <f>IF(N61=13,IF(_xlfn.BITAND(OCT2DEC(C61),'PDP8'!$E$17)='PDP8'!$D$17,'PDP8'!$F$17,CONCATENATE(IF(ISNA(MATCH(_xlfn.BITAND(OCT2DEC(C61),'PDP8'!$E$18),'PDP8'!$D$18:$D$20,0)),"",VLOOKUP(_xlfn.BITAND(OCT2DEC(C61),'PDP8'!$E$18),'PDP8'!$D$18:$F$20,3,0)),IF(ISNA(MATCH(_xlfn.BITAND(OCT2DEC(C61),'PDP8'!$E$21),'PDP8'!$D$21:$D$52,0)),"",CONCATENATE(IF(ISNA(MATCH(_xlfn.BITAND(OCT2DEC(C61),'PDP8'!$E$18),'PDP8'!$D$18:$D$20,0)),"",", "),VLOOKUP(_xlfn.BITAND(OCT2DEC(C61),'PDP8'!$E$21),'PDP8'!$D$21:$F$52,3,0))))),"")</f>
        <v/>
      </c>
      <c r="AC61" s="119" t="str">
        <f>IF(N61=14,CONCATENATE(IF(ISNA(MATCH(_xlfn.BITAND(OCT2DEC(C61),'PDP8'!$E$56),'PDP8'!$D$56:$D$70,0)),"",VLOOKUP(_xlfn.BITAND(OCT2DEC(C61),'PDP8'!$E$56),'PDP8'!$D$56:$F$70,3,0)),IF(ISNA(MATCH(_xlfn.BITAND(OCT2DEC(C61),'PDP8'!$E$71),'PDP8'!$D$71:$D$73,0)),"",CONCATENATE(IF(ISNA(MATCH(_xlfn.BITAND(OCT2DEC(C61),'PDP8'!$E$56),'PDP8'!$D$56:$D$70,0)),"",", "),VLOOKUP(_xlfn.BITAND(OCT2DEC(C61),'PDP8'!$E$71),'PDP8'!$D$71:$F$73,3,0))),IF(_xlfn.BITAND(OCT2DEC(C61),'PDP8'!$E$75)='PDP8'!$D$75,CONCATENATE(IF(LEN(F61)&gt;4,", ",""),'PDP8'!$F$75,""),IF(_xlfn.BITAND(OCT2DEC(C61),'PDP8'!$E$74),"",'PDP8'!$F$74))),"")</f>
        <v/>
      </c>
      <c r="AD61" s="119" t="str">
        <f>IF(N61=15,VLOOKUP(Z61,'PDP8'!$D$111:$F$238,3,0),"")</f>
        <v/>
      </c>
      <c r="AE61" s="119" t="str">
        <f>IF(N61=20,CONCATENATE(VLOOKUP(F61,'PDP8'!$I$5:$M$389,3,0),": ",VLOOKUP(F61,'PDP8'!$I$5:$M$389,5,0)),"")</f>
        <v/>
      </c>
      <c r="AF61" s="119" t="str">
        <f t="shared" si="14"/>
        <v/>
      </c>
      <c r="AG61" s="126"/>
      <c r="AH61" s="126"/>
    </row>
    <row r="62" spans="1:34" x14ac:dyDescent="0.2">
      <c r="A62" s="126"/>
      <c r="B62" s="55" t="str">
        <f t="shared" si="2"/>
        <v>0411</v>
      </c>
      <c r="C62" s="56" t="str">
        <f>IF(N62&lt;10,"",IF(N62=10,O62,IF(N62=12,IF(LEN(X62)&gt;0,X62,DEC2OCT(VLOOKUP(F62,'PDP8'!$C$6:$D$12,2,0)+IF(LEN(G62)&gt;0,256,0)+W62+IF(LEN(V62)=0,0,_xlfn.BITAND(V62,127)),4)),IF(N62=13,DEC2OCT('PDP8'!$D$13+_xlfn.BITOR(VLOOKUP(O62,'PDP8'!$C$17:$D$52,2,0),_xlfn.BITOR(IF(S62&gt;1,VLOOKUP(P62,'PDP8'!$C$17:$D$52,2,0),0),_xlfn.BITOR(IF(S62&gt;2,VLOOKUP(Q62,'PDP8'!$C$17:$D$52,2,0),0),IF(S62&gt;3,VLOOKUP(R62,'PDP8'!$C$17:$D$52,2,0),0)))),4),IF(N62=14,DEC2OCT(_xlfn.BITOR('PDP8'!$D$13+256+VLOOKUP(O62,'PDP8'!$C$56:$D$75,2,0),_xlfn.BITOR(IF(S62&gt;1,VLOOKUP(P62,'PDP8'!$C$56:$D$75,2,0),0),_xlfn.BITOR(IF(S62&gt;2,VLOOKUP(Q62,'PDP8'!$C$56:$D$75,2,0),0),IF(S62&gt;3,VLOOKUP(R62,'PDP8'!$C$56:$D$75,2,0),0)))),4),IF(N62=15,DEC2OCT('PDP8'!$D$13+257+VLOOKUP(O62,'PDP8'!$C$80:$D$107,2,0)+IF(S62&gt;1,VLOOKUP(P62,'PDP8'!$C$80:$D$107,2,0),0)+IF(S62&gt;2,VLOOKUP(Q62,'PDP8'!$C$80:$D$107,2,0),0),4),IF(N62=20,VLOOKUP(F62,'PDP8'!$I$5:$J$389,2,0),"???")))))))</f>
        <v/>
      </c>
      <c r="D62" s="177"/>
      <c r="E62" s="118"/>
      <c r="F62" s="118"/>
      <c r="G62" s="76"/>
      <c r="H62" s="118"/>
      <c r="I62" s="179"/>
      <c r="J62" s="188" t="str">
        <f t="shared" si="3"/>
        <v/>
      </c>
      <c r="K62" s="213"/>
      <c r="L62" s="126"/>
      <c r="M62" s="119">
        <f>IF(LEN(F62)&lt;1,0,IF(OR(LEFT(F62)="/",F62="$"),0,IF(LEFT(F62)="*",1,IF(NOT(ISERR(VALUE(F62))),10,IF(LEFT(F62,4)="PAGE",2,IF(ISNA(VLOOKUP(F62,'PDP8'!$C$6:$C$11,1,0)),IF(ISNA(VLOOKUP(LEFT(F62,3),'PDP8'!$C$17:$C$52,1,0)),IF(ISNA(VLOOKUP(LEFT(F62,3),'PDP8'!$C$56:$C$75,1,0)),IF(ISNA(VLOOKUP(LEFT(F62,IF(OR(LEN(F62)=3,MID(F62,4,1)=" "),3,4)),'PDP8'!$C$80:$C$107,1,0)),IF(ISNA(VLOOKUP(F62,'PDP8'!$I$5:$I$389,1,0)),"???",20),15),14),13),12))))))</f>
        <v>0</v>
      </c>
      <c r="N62" s="119">
        <f>IF(AND(O62="CLA",S62&gt;1),IF(ISNA(VLOOKUP(P62,'PDP8'!$C$17:$C$52,1,0)),IF(ISNA(VLOOKUP(P62,'PDP8'!$C$56:$C$75,1,0)),15,14),13),IF(LEN(F62)=0,0,M62))</f>
        <v>0</v>
      </c>
      <c r="O62" s="119" t="str">
        <f t="shared" si="4"/>
        <v/>
      </c>
      <c r="P62" s="119" t="str">
        <f t="shared" si="5"/>
        <v/>
      </c>
      <c r="Q62" s="119" t="str">
        <f t="shared" si="6"/>
        <v/>
      </c>
      <c r="R62" s="119" t="str">
        <f t="shared" si="7"/>
        <v/>
      </c>
      <c r="S62" s="119">
        <f t="shared" si="8"/>
        <v>0</v>
      </c>
      <c r="T62" s="187" t="str">
        <f t="shared" si="9"/>
        <v/>
      </c>
      <c r="U62" s="119" t="str">
        <f t="shared" si="10"/>
        <v/>
      </c>
      <c r="V62" s="120" t="str">
        <f t="shared" si="11"/>
        <v/>
      </c>
      <c r="W62" s="124" t="str">
        <f t="shared" si="12"/>
        <v/>
      </c>
      <c r="X62" s="124" t="str">
        <f t="shared" si="13"/>
        <v/>
      </c>
      <c r="Y62" s="119" t="str">
        <f t="shared" si="0"/>
        <v/>
      </c>
      <c r="Z62" s="119">
        <f t="shared" si="1"/>
        <v>0</v>
      </c>
      <c r="AA62" s="119" t="str">
        <f>IF(N62=12,VLOOKUP(F62,'PDP8'!$C$6:$F$11,4,0),"")</f>
        <v/>
      </c>
      <c r="AB62" s="119" t="str">
        <f>IF(N62=13,IF(_xlfn.BITAND(OCT2DEC(C62),'PDP8'!$E$17)='PDP8'!$D$17,'PDP8'!$F$17,CONCATENATE(IF(ISNA(MATCH(_xlfn.BITAND(OCT2DEC(C62),'PDP8'!$E$18),'PDP8'!$D$18:$D$20,0)),"",VLOOKUP(_xlfn.BITAND(OCT2DEC(C62),'PDP8'!$E$18),'PDP8'!$D$18:$F$20,3,0)),IF(ISNA(MATCH(_xlfn.BITAND(OCT2DEC(C62),'PDP8'!$E$21),'PDP8'!$D$21:$D$52,0)),"",CONCATENATE(IF(ISNA(MATCH(_xlfn.BITAND(OCT2DEC(C62),'PDP8'!$E$18),'PDP8'!$D$18:$D$20,0)),"",", "),VLOOKUP(_xlfn.BITAND(OCT2DEC(C62),'PDP8'!$E$21),'PDP8'!$D$21:$F$52,3,0))))),"")</f>
        <v/>
      </c>
      <c r="AC62" s="119" t="str">
        <f>IF(N62=14,CONCATENATE(IF(ISNA(MATCH(_xlfn.BITAND(OCT2DEC(C62),'PDP8'!$E$56),'PDP8'!$D$56:$D$70,0)),"",VLOOKUP(_xlfn.BITAND(OCT2DEC(C62),'PDP8'!$E$56),'PDP8'!$D$56:$F$70,3,0)),IF(ISNA(MATCH(_xlfn.BITAND(OCT2DEC(C62),'PDP8'!$E$71),'PDP8'!$D$71:$D$73,0)),"",CONCATENATE(IF(ISNA(MATCH(_xlfn.BITAND(OCT2DEC(C62),'PDP8'!$E$56),'PDP8'!$D$56:$D$70,0)),"",", "),VLOOKUP(_xlfn.BITAND(OCT2DEC(C62),'PDP8'!$E$71),'PDP8'!$D$71:$F$73,3,0))),IF(_xlfn.BITAND(OCT2DEC(C62),'PDP8'!$E$75)='PDP8'!$D$75,CONCATENATE(IF(LEN(F62)&gt;4,", ",""),'PDP8'!$F$75,""),IF(_xlfn.BITAND(OCT2DEC(C62),'PDP8'!$E$74),"",'PDP8'!$F$74))),"")</f>
        <v/>
      </c>
      <c r="AD62" s="119" t="str">
        <f>IF(N62=15,VLOOKUP(Z62,'PDP8'!$D$111:$F$238,3,0),"")</f>
        <v/>
      </c>
      <c r="AE62" s="119" t="str">
        <f>IF(N62=20,CONCATENATE(VLOOKUP(F62,'PDP8'!$I$5:$M$389,3,0),": ",VLOOKUP(F62,'PDP8'!$I$5:$M$389,5,0)),"")</f>
        <v/>
      </c>
      <c r="AF62" s="119" t="str">
        <f t="shared" si="14"/>
        <v/>
      </c>
      <c r="AG62" s="126"/>
      <c r="AH62" s="126"/>
    </row>
    <row r="63" spans="1:34" x14ac:dyDescent="0.2">
      <c r="A63" s="126"/>
      <c r="B63" s="55" t="str">
        <f t="shared" si="2"/>
        <v>0411</v>
      </c>
      <c r="C63" s="56" t="str">
        <f>IF(N63&lt;10,"",IF(N63=10,O63,IF(N63=12,IF(LEN(X63)&gt;0,X63,DEC2OCT(VLOOKUP(F63,'PDP8'!$C$6:$D$12,2,0)+IF(LEN(G63)&gt;0,256,0)+W63+IF(LEN(V63)=0,0,_xlfn.BITAND(V63,127)),4)),IF(N63=13,DEC2OCT('PDP8'!$D$13+_xlfn.BITOR(VLOOKUP(O63,'PDP8'!$C$17:$D$52,2,0),_xlfn.BITOR(IF(S63&gt;1,VLOOKUP(P63,'PDP8'!$C$17:$D$52,2,0),0),_xlfn.BITOR(IF(S63&gt;2,VLOOKUP(Q63,'PDP8'!$C$17:$D$52,2,0),0),IF(S63&gt;3,VLOOKUP(R63,'PDP8'!$C$17:$D$52,2,0),0)))),4),IF(N63=14,DEC2OCT(_xlfn.BITOR('PDP8'!$D$13+256+VLOOKUP(O63,'PDP8'!$C$56:$D$75,2,0),_xlfn.BITOR(IF(S63&gt;1,VLOOKUP(P63,'PDP8'!$C$56:$D$75,2,0),0),_xlfn.BITOR(IF(S63&gt;2,VLOOKUP(Q63,'PDP8'!$C$56:$D$75,2,0),0),IF(S63&gt;3,VLOOKUP(R63,'PDP8'!$C$56:$D$75,2,0),0)))),4),IF(N63=15,DEC2OCT('PDP8'!$D$13+257+VLOOKUP(O63,'PDP8'!$C$80:$D$107,2,0)+IF(S63&gt;1,VLOOKUP(P63,'PDP8'!$C$80:$D$107,2,0),0)+IF(S63&gt;2,VLOOKUP(Q63,'PDP8'!$C$80:$D$107,2,0),0),4),IF(N63=20,VLOOKUP(F63,'PDP8'!$I$5:$J$389,2,0),"???")))))))</f>
        <v/>
      </c>
      <c r="D63" s="177"/>
      <c r="E63" s="118"/>
      <c r="F63" s="118"/>
      <c r="G63" s="76"/>
      <c r="H63" s="118"/>
      <c r="I63" s="179"/>
      <c r="J63" s="188" t="str">
        <f t="shared" si="3"/>
        <v/>
      </c>
      <c r="K63" s="213"/>
      <c r="L63" s="126"/>
      <c r="M63" s="119">
        <f>IF(LEN(F63)&lt;1,0,IF(OR(LEFT(F63)="/",F63="$"),0,IF(LEFT(F63)="*",1,IF(NOT(ISERR(VALUE(F63))),10,IF(LEFT(F63,4)="PAGE",2,IF(ISNA(VLOOKUP(F63,'PDP8'!$C$6:$C$11,1,0)),IF(ISNA(VLOOKUP(LEFT(F63,3),'PDP8'!$C$17:$C$52,1,0)),IF(ISNA(VLOOKUP(LEFT(F63,3),'PDP8'!$C$56:$C$75,1,0)),IF(ISNA(VLOOKUP(LEFT(F63,IF(OR(LEN(F63)=3,MID(F63,4,1)=" "),3,4)),'PDP8'!$C$80:$C$107,1,0)),IF(ISNA(VLOOKUP(F63,'PDP8'!$I$5:$I$389,1,0)),"???",20),15),14),13),12))))))</f>
        <v>0</v>
      </c>
      <c r="N63" s="119">
        <f>IF(AND(O63="CLA",S63&gt;1),IF(ISNA(VLOOKUP(P63,'PDP8'!$C$17:$C$52,1,0)),IF(ISNA(VLOOKUP(P63,'PDP8'!$C$56:$C$75,1,0)),15,14),13),IF(LEN(F63)=0,0,M63))</f>
        <v>0</v>
      </c>
      <c r="O63" s="119" t="str">
        <f t="shared" si="4"/>
        <v/>
      </c>
      <c r="P63" s="119" t="str">
        <f t="shared" si="5"/>
        <v/>
      </c>
      <c r="Q63" s="119" t="str">
        <f t="shared" si="6"/>
        <v/>
      </c>
      <c r="R63" s="119" t="str">
        <f t="shared" si="7"/>
        <v/>
      </c>
      <c r="S63" s="119">
        <f t="shared" si="8"/>
        <v>0</v>
      </c>
      <c r="T63" s="187" t="str">
        <f t="shared" si="9"/>
        <v/>
      </c>
      <c r="U63" s="119" t="str">
        <f t="shared" si="10"/>
        <v/>
      </c>
      <c r="V63" s="120" t="str">
        <f t="shared" si="11"/>
        <v/>
      </c>
      <c r="W63" s="124" t="str">
        <f t="shared" si="12"/>
        <v/>
      </c>
      <c r="X63" s="124" t="str">
        <f t="shared" si="13"/>
        <v/>
      </c>
      <c r="Y63" s="119" t="str">
        <f t="shared" si="0"/>
        <v/>
      </c>
      <c r="Z63" s="119">
        <f t="shared" si="1"/>
        <v>0</v>
      </c>
      <c r="AA63" s="119" t="str">
        <f>IF(N63=12,VLOOKUP(F63,'PDP8'!$C$6:$F$11,4,0),"")</f>
        <v/>
      </c>
      <c r="AB63" s="119" t="str">
        <f>IF(N63=13,IF(_xlfn.BITAND(OCT2DEC(C63),'PDP8'!$E$17)='PDP8'!$D$17,'PDP8'!$F$17,CONCATENATE(IF(ISNA(MATCH(_xlfn.BITAND(OCT2DEC(C63),'PDP8'!$E$18),'PDP8'!$D$18:$D$20,0)),"",VLOOKUP(_xlfn.BITAND(OCT2DEC(C63),'PDP8'!$E$18),'PDP8'!$D$18:$F$20,3,0)),IF(ISNA(MATCH(_xlfn.BITAND(OCT2DEC(C63),'PDP8'!$E$21),'PDP8'!$D$21:$D$52,0)),"",CONCATENATE(IF(ISNA(MATCH(_xlfn.BITAND(OCT2DEC(C63),'PDP8'!$E$18),'PDP8'!$D$18:$D$20,0)),"",", "),VLOOKUP(_xlfn.BITAND(OCT2DEC(C63),'PDP8'!$E$21),'PDP8'!$D$21:$F$52,3,0))))),"")</f>
        <v/>
      </c>
      <c r="AC63" s="119" t="str">
        <f>IF(N63=14,CONCATENATE(IF(ISNA(MATCH(_xlfn.BITAND(OCT2DEC(C63),'PDP8'!$E$56),'PDP8'!$D$56:$D$70,0)),"",VLOOKUP(_xlfn.BITAND(OCT2DEC(C63),'PDP8'!$E$56),'PDP8'!$D$56:$F$70,3,0)),IF(ISNA(MATCH(_xlfn.BITAND(OCT2DEC(C63),'PDP8'!$E$71),'PDP8'!$D$71:$D$73,0)),"",CONCATENATE(IF(ISNA(MATCH(_xlfn.BITAND(OCT2DEC(C63),'PDP8'!$E$56),'PDP8'!$D$56:$D$70,0)),"",", "),VLOOKUP(_xlfn.BITAND(OCT2DEC(C63),'PDP8'!$E$71),'PDP8'!$D$71:$F$73,3,0))),IF(_xlfn.BITAND(OCT2DEC(C63),'PDP8'!$E$75)='PDP8'!$D$75,CONCATENATE(IF(LEN(F63)&gt;4,", ",""),'PDP8'!$F$75,""),IF(_xlfn.BITAND(OCT2DEC(C63),'PDP8'!$E$74),"",'PDP8'!$F$74))),"")</f>
        <v/>
      </c>
      <c r="AD63" s="119" t="str">
        <f>IF(N63=15,VLOOKUP(Z63,'PDP8'!$D$111:$F$238,3,0),"")</f>
        <v/>
      </c>
      <c r="AE63" s="119" t="str">
        <f>IF(N63=20,CONCATENATE(VLOOKUP(F63,'PDP8'!$I$5:$M$389,3,0),": ",VLOOKUP(F63,'PDP8'!$I$5:$M$389,5,0)),"")</f>
        <v/>
      </c>
      <c r="AF63" s="119" t="str">
        <f t="shared" si="14"/>
        <v/>
      </c>
      <c r="AG63" s="126"/>
      <c r="AH63" s="126"/>
    </row>
    <row r="64" spans="1:34" x14ac:dyDescent="0.2">
      <c r="A64" s="126"/>
      <c r="B64" s="55" t="str">
        <f t="shared" si="2"/>
        <v>0411</v>
      </c>
      <c r="C64" s="56" t="str">
        <f>IF(N64&lt;10,"",IF(N64=10,O64,IF(N64=12,IF(LEN(X64)&gt;0,X64,DEC2OCT(VLOOKUP(F64,'PDP8'!$C$6:$D$12,2,0)+IF(LEN(G64)&gt;0,256,0)+W64+IF(LEN(V64)=0,0,_xlfn.BITAND(V64,127)),4)),IF(N64=13,DEC2OCT('PDP8'!$D$13+_xlfn.BITOR(VLOOKUP(O64,'PDP8'!$C$17:$D$52,2,0),_xlfn.BITOR(IF(S64&gt;1,VLOOKUP(P64,'PDP8'!$C$17:$D$52,2,0),0),_xlfn.BITOR(IF(S64&gt;2,VLOOKUP(Q64,'PDP8'!$C$17:$D$52,2,0),0),IF(S64&gt;3,VLOOKUP(R64,'PDP8'!$C$17:$D$52,2,0),0)))),4),IF(N64=14,DEC2OCT(_xlfn.BITOR('PDP8'!$D$13+256+VLOOKUP(O64,'PDP8'!$C$56:$D$75,2,0),_xlfn.BITOR(IF(S64&gt;1,VLOOKUP(P64,'PDP8'!$C$56:$D$75,2,0),0),_xlfn.BITOR(IF(S64&gt;2,VLOOKUP(Q64,'PDP8'!$C$56:$D$75,2,0),0),IF(S64&gt;3,VLOOKUP(R64,'PDP8'!$C$56:$D$75,2,0),0)))),4),IF(N64=15,DEC2OCT('PDP8'!$D$13+257+VLOOKUP(O64,'PDP8'!$C$80:$D$107,2,0)+IF(S64&gt;1,VLOOKUP(P64,'PDP8'!$C$80:$D$107,2,0),0)+IF(S64&gt;2,VLOOKUP(Q64,'PDP8'!$C$80:$D$107,2,0),0),4),IF(N64=20,VLOOKUP(F64,'PDP8'!$I$5:$J$389,2,0),"???")))))))</f>
        <v/>
      </c>
      <c r="D64" s="177"/>
      <c r="E64" s="118"/>
      <c r="F64" s="118"/>
      <c r="G64" s="76"/>
      <c r="H64" s="118"/>
      <c r="I64" s="179"/>
      <c r="J64" s="188" t="str">
        <f t="shared" si="3"/>
        <v/>
      </c>
      <c r="K64" s="213"/>
      <c r="L64" s="126"/>
      <c r="M64" s="119">
        <f>IF(LEN(F64)&lt;1,0,IF(OR(LEFT(F64)="/",F64="$"),0,IF(LEFT(F64)="*",1,IF(NOT(ISERR(VALUE(F64))),10,IF(LEFT(F64,4)="PAGE",2,IF(ISNA(VLOOKUP(F64,'PDP8'!$C$6:$C$11,1,0)),IF(ISNA(VLOOKUP(LEFT(F64,3),'PDP8'!$C$17:$C$52,1,0)),IF(ISNA(VLOOKUP(LEFT(F64,3),'PDP8'!$C$56:$C$75,1,0)),IF(ISNA(VLOOKUP(LEFT(F64,IF(OR(LEN(F64)=3,MID(F64,4,1)=" "),3,4)),'PDP8'!$C$80:$C$107,1,0)),IF(ISNA(VLOOKUP(F64,'PDP8'!$I$5:$I$389,1,0)),"???",20),15),14),13),12))))))</f>
        <v>0</v>
      </c>
      <c r="N64" s="119">
        <f>IF(AND(O64="CLA",S64&gt;1),IF(ISNA(VLOOKUP(P64,'PDP8'!$C$17:$C$52,1,0)),IF(ISNA(VLOOKUP(P64,'PDP8'!$C$56:$C$75,1,0)),15,14),13),IF(LEN(F64)=0,0,M64))</f>
        <v>0</v>
      </c>
      <c r="O64" s="119" t="str">
        <f t="shared" si="4"/>
        <v/>
      </c>
      <c r="P64" s="119" t="str">
        <f t="shared" si="5"/>
        <v/>
      </c>
      <c r="Q64" s="119" t="str">
        <f t="shared" si="6"/>
        <v/>
      </c>
      <c r="R64" s="119" t="str">
        <f t="shared" si="7"/>
        <v/>
      </c>
      <c r="S64" s="119">
        <f t="shared" si="8"/>
        <v>0</v>
      </c>
      <c r="T64" s="187" t="str">
        <f t="shared" si="9"/>
        <v/>
      </c>
      <c r="U64" s="119" t="str">
        <f t="shared" si="10"/>
        <v/>
      </c>
      <c r="V64" s="120" t="str">
        <f t="shared" si="11"/>
        <v/>
      </c>
      <c r="W64" s="124" t="str">
        <f t="shared" si="12"/>
        <v/>
      </c>
      <c r="X64" s="124" t="str">
        <f t="shared" si="13"/>
        <v/>
      </c>
      <c r="Y64" s="119" t="str">
        <f t="shared" si="0"/>
        <v/>
      </c>
      <c r="Z64" s="119">
        <f t="shared" si="1"/>
        <v>0</v>
      </c>
      <c r="AA64" s="119" t="str">
        <f>IF(N64=12,VLOOKUP(F64,'PDP8'!$C$6:$F$11,4,0),"")</f>
        <v/>
      </c>
      <c r="AB64" s="119" t="str">
        <f>IF(N64=13,IF(_xlfn.BITAND(OCT2DEC(C64),'PDP8'!$E$17)='PDP8'!$D$17,'PDP8'!$F$17,CONCATENATE(IF(ISNA(MATCH(_xlfn.BITAND(OCT2DEC(C64),'PDP8'!$E$18),'PDP8'!$D$18:$D$20,0)),"",VLOOKUP(_xlfn.BITAND(OCT2DEC(C64),'PDP8'!$E$18),'PDP8'!$D$18:$F$20,3,0)),IF(ISNA(MATCH(_xlfn.BITAND(OCT2DEC(C64),'PDP8'!$E$21),'PDP8'!$D$21:$D$52,0)),"",CONCATENATE(IF(ISNA(MATCH(_xlfn.BITAND(OCT2DEC(C64),'PDP8'!$E$18),'PDP8'!$D$18:$D$20,0)),"",", "),VLOOKUP(_xlfn.BITAND(OCT2DEC(C64),'PDP8'!$E$21),'PDP8'!$D$21:$F$52,3,0))))),"")</f>
        <v/>
      </c>
      <c r="AC64" s="119" t="str">
        <f>IF(N64=14,CONCATENATE(IF(ISNA(MATCH(_xlfn.BITAND(OCT2DEC(C64),'PDP8'!$E$56),'PDP8'!$D$56:$D$70,0)),"",VLOOKUP(_xlfn.BITAND(OCT2DEC(C64),'PDP8'!$E$56),'PDP8'!$D$56:$F$70,3,0)),IF(ISNA(MATCH(_xlfn.BITAND(OCT2DEC(C64),'PDP8'!$E$71),'PDP8'!$D$71:$D$73,0)),"",CONCATENATE(IF(ISNA(MATCH(_xlfn.BITAND(OCT2DEC(C64),'PDP8'!$E$56),'PDP8'!$D$56:$D$70,0)),"",", "),VLOOKUP(_xlfn.BITAND(OCT2DEC(C64),'PDP8'!$E$71),'PDP8'!$D$71:$F$73,3,0))),IF(_xlfn.BITAND(OCT2DEC(C64),'PDP8'!$E$75)='PDP8'!$D$75,CONCATENATE(IF(LEN(F64)&gt;4,", ",""),'PDP8'!$F$75,""),IF(_xlfn.BITAND(OCT2DEC(C64),'PDP8'!$E$74),"",'PDP8'!$F$74))),"")</f>
        <v/>
      </c>
      <c r="AD64" s="119" t="str">
        <f>IF(N64=15,VLOOKUP(Z64,'PDP8'!$D$111:$F$238,3,0),"")</f>
        <v/>
      </c>
      <c r="AE64" s="119" t="str">
        <f>IF(N64=20,CONCATENATE(VLOOKUP(F64,'PDP8'!$I$5:$M$389,3,0),": ",VLOOKUP(F64,'PDP8'!$I$5:$M$389,5,0)),"")</f>
        <v/>
      </c>
      <c r="AF64" s="119" t="str">
        <f t="shared" si="14"/>
        <v/>
      </c>
      <c r="AG64" s="126"/>
      <c r="AH64" s="126"/>
    </row>
    <row r="65" spans="1:34" x14ac:dyDescent="0.2">
      <c r="A65" s="126"/>
      <c r="B65" s="55" t="str">
        <f t="shared" si="2"/>
        <v>0411</v>
      </c>
      <c r="C65" s="56" t="str">
        <f>IF(N65&lt;10,"",IF(N65=10,O65,IF(N65=12,IF(LEN(X65)&gt;0,X65,DEC2OCT(VLOOKUP(F65,'PDP8'!$C$6:$D$12,2,0)+IF(LEN(G65)&gt;0,256,0)+W65+IF(LEN(V65)=0,0,_xlfn.BITAND(V65,127)),4)),IF(N65=13,DEC2OCT('PDP8'!$D$13+_xlfn.BITOR(VLOOKUP(O65,'PDP8'!$C$17:$D$52,2,0),_xlfn.BITOR(IF(S65&gt;1,VLOOKUP(P65,'PDP8'!$C$17:$D$52,2,0),0),_xlfn.BITOR(IF(S65&gt;2,VLOOKUP(Q65,'PDP8'!$C$17:$D$52,2,0),0),IF(S65&gt;3,VLOOKUP(R65,'PDP8'!$C$17:$D$52,2,0),0)))),4),IF(N65=14,DEC2OCT(_xlfn.BITOR('PDP8'!$D$13+256+VLOOKUP(O65,'PDP8'!$C$56:$D$75,2,0),_xlfn.BITOR(IF(S65&gt;1,VLOOKUP(P65,'PDP8'!$C$56:$D$75,2,0),0),_xlfn.BITOR(IF(S65&gt;2,VLOOKUP(Q65,'PDP8'!$C$56:$D$75,2,0),0),IF(S65&gt;3,VLOOKUP(R65,'PDP8'!$C$56:$D$75,2,0),0)))),4),IF(N65=15,DEC2OCT('PDP8'!$D$13+257+VLOOKUP(O65,'PDP8'!$C$80:$D$107,2,0)+IF(S65&gt;1,VLOOKUP(P65,'PDP8'!$C$80:$D$107,2,0),0)+IF(S65&gt;2,VLOOKUP(Q65,'PDP8'!$C$80:$D$107,2,0),0),4),IF(N65=20,VLOOKUP(F65,'PDP8'!$I$5:$J$389,2,0),"???")))))))</f>
        <v/>
      </c>
      <c r="D65" s="177"/>
      <c r="E65" s="118"/>
      <c r="F65" s="118"/>
      <c r="G65" s="76"/>
      <c r="H65" s="118"/>
      <c r="I65" s="179"/>
      <c r="J65" s="188" t="str">
        <f t="shared" si="3"/>
        <v/>
      </c>
      <c r="K65" s="213"/>
      <c r="L65" s="126"/>
      <c r="M65" s="119">
        <f>IF(LEN(F65)&lt;1,0,IF(OR(LEFT(F65)="/",F65="$"),0,IF(LEFT(F65)="*",1,IF(NOT(ISERR(VALUE(F65))),10,IF(LEFT(F65,4)="PAGE",2,IF(ISNA(VLOOKUP(F65,'PDP8'!$C$6:$C$11,1,0)),IF(ISNA(VLOOKUP(LEFT(F65,3),'PDP8'!$C$17:$C$52,1,0)),IF(ISNA(VLOOKUP(LEFT(F65,3),'PDP8'!$C$56:$C$75,1,0)),IF(ISNA(VLOOKUP(LEFT(F65,IF(OR(LEN(F65)=3,MID(F65,4,1)=" "),3,4)),'PDP8'!$C$80:$C$107,1,0)),IF(ISNA(VLOOKUP(F65,'PDP8'!$I$5:$I$389,1,0)),"???",20),15),14),13),12))))))</f>
        <v>0</v>
      </c>
      <c r="N65" s="119">
        <f>IF(AND(O65="CLA",S65&gt;1),IF(ISNA(VLOOKUP(P65,'PDP8'!$C$17:$C$52,1,0)),IF(ISNA(VLOOKUP(P65,'PDP8'!$C$56:$C$75,1,0)),15,14),13),IF(LEN(F65)=0,0,M65))</f>
        <v>0</v>
      </c>
      <c r="O65" s="119" t="str">
        <f t="shared" si="4"/>
        <v/>
      </c>
      <c r="P65" s="119" t="str">
        <f t="shared" si="5"/>
        <v/>
      </c>
      <c r="Q65" s="119" t="str">
        <f t="shared" si="6"/>
        <v/>
      </c>
      <c r="R65" s="119" t="str">
        <f t="shared" si="7"/>
        <v/>
      </c>
      <c r="S65" s="119">
        <f t="shared" si="8"/>
        <v>0</v>
      </c>
      <c r="T65" s="187" t="str">
        <f t="shared" si="9"/>
        <v/>
      </c>
      <c r="U65" s="119" t="str">
        <f t="shared" si="10"/>
        <v/>
      </c>
      <c r="V65" s="120" t="str">
        <f t="shared" si="11"/>
        <v/>
      </c>
      <c r="W65" s="124" t="str">
        <f t="shared" si="12"/>
        <v/>
      </c>
      <c r="X65" s="124" t="str">
        <f t="shared" si="13"/>
        <v/>
      </c>
      <c r="Y65" s="119" t="str">
        <f t="shared" si="0"/>
        <v/>
      </c>
      <c r="Z65" s="119">
        <f t="shared" si="1"/>
        <v>0</v>
      </c>
      <c r="AA65" s="119" t="str">
        <f>IF(N65=12,VLOOKUP(F65,'PDP8'!$C$6:$F$11,4,0),"")</f>
        <v/>
      </c>
      <c r="AB65" s="119" t="str">
        <f>IF(N65=13,IF(_xlfn.BITAND(OCT2DEC(C65),'PDP8'!$E$17)='PDP8'!$D$17,'PDP8'!$F$17,CONCATENATE(IF(ISNA(MATCH(_xlfn.BITAND(OCT2DEC(C65),'PDP8'!$E$18),'PDP8'!$D$18:$D$20,0)),"",VLOOKUP(_xlfn.BITAND(OCT2DEC(C65),'PDP8'!$E$18),'PDP8'!$D$18:$F$20,3,0)),IF(ISNA(MATCH(_xlfn.BITAND(OCT2DEC(C65),'PDP8'!$E$21),'PDP8'!$D$21:$D$52,0)),"",CONCATENATE(IF(ISNA(MATCH(_xlfn.BITAND(OCT2DEC(C65),'PDP8'!$E$18),'PDP8'!$D$18:$D$20,0)),"",", "),VLOOKUP(_xlfn.BITAND(OCT2DEC(C65),'PDP8'!$E$21),'PDP8'!$D$21:$F$52,3,0))))),"")</f>
        <v/>
      </c>
      <c r="AC65" s="119" t="str">
        <f>IF(N65=14,CONCATENATE(IF(ISNA(MATCH(_xlfn.BITAND(OCT2DEC(C65),'PDP8'!$E$56),'PDP8'!$D$56:$D$70,0)),"",VLOOKUP(_xlfn.BITAND(OCT2DEC(C65),'PDP8'!$E$56),'PDP8'!$D$56:$F$70,3,0)),IF(ISNA(MATCH(_xlfn.BITAND(OCT2DEC(C65),'PDP8'!$E$71),'PDP8'!$D$71:$D$73,0)),"",CONCATENATE(IF(ISNA(MATCH(_xlfn.BITAND(OCT2DEC(C65),'PDP8'!$E$56),'PDP8'!$D$56:$D$70,0)),"",", "),VLOOKUP(_xlfn.BITAND(OCT2DEC(C65),'PDP8'!$E$71),'PDP8'!$D$71:$F$73,3,0))),IF(_xlfn.BITAND(OCT2DEC(C65),'PDP8'!$E$75)='PDP8'!$D$75,CONCATENATE(IF(LEN(F65)&gt;4,", ",""),'PDP8'!$F$75,""),IF(_xlfn.BITAND(OCT2DEC(C65),'PDP8'!$E$74),"",'PDP8'!$F$74))),"")</f>
        <v/>
      </c>
      <c r="AD65" s="119" t="str">
        <f>IF(N65=15,VLOOKUP(Z65,'PDP8'!$D$111:$F$238,3,0),"")</f>
        <v/>
      </c>
      <c r="AE65" s="119" t="str">
        <f>IF(N65=20,CONCATENATE(VLOOKUP(F65,'PDP8'!$I$5:$M$389,3,0),": ",VLOOKUP(F65,'PDP8'!$I$5:$M$389,5,0)),"")</f>
        <v/>
      </c>
      <c r="AF65" s="119" t="str">
        <f t="shared" si="14"/>
        <v/>
      </c>
      <c r="AG65" s="126"/>
      <c r="AH65" s="126"/>
    </row>
    <row r="66" spans="1:34" x14ac:dyDescent="0.2">
      <c r="A66" s="126"/>
      <c r="B66" s="55" t="str">
        <f t="shared" si="2"/>
        <v>0411</v>
      </c>
      <c r="C66" s="56" t="str">
        <f>IF(N66&lt;10,"",IF(N66=10,O66,IF(N66=12,IF(LEN(X66)&gt;0,X66,DEC2OCT(VLOOKUP(F66,'PDP8'!$C$6:$D$12,2,0)+IF(LEN(G66)&gt;0,256,0)+W66+IF(LEN(V66)=0,0,_xlfn.BITAND(V66,127)),4)),IF(N66=13,DEC2OCT('PDP8'!$D$13+_xlfn.BITOR(VLOOKUP(O66,'PDP8'!$C$17:$D$52,2,0),_xlfn.BITOR(IF(S66&gt;1,VLOOKUP(P66,'PDP8'!$C$17:$D$52,2,0),0),_xlfn.BITOR(IF(S66&gt;2,VLOOKUP(Q66,'PDP8'!$C$17:$D$52,2,0),0),IF(S66&gt;3,VLOOKUP(R66,'PDP8'!$C$17:$D$52,2,0),0)))),4),IF(N66=14,DEC2OCT(_xlfn.BITOR('PDP8'!$D$13+256+VLOOKUP(O66,'PDP8'!$C$56:$D$75,2,0),_xlfn.BITOR(IF(S66&gt;1,VLOOKUP(P66,'PDP8'!$C$56:$D$75,2,0),0),_xlfn.BITOR(IF(S66&gt;2,VLOOKUP(Q66,'PDP8'!$C$56:$D$75,2,0),0),IF(S66&gt;3,VLOOKUP(R66,'PDP8'!$C$56:$D$75,2,0),0)))),4),IF(N66=15,DEC2OCT('PDP8'!$D$13+257+VLOOKUP(O66,'PDP8'!$C$80:$D$107,2,0)+IF(S66&gt;1,VLOOKUP(P66,'PDP8'!$C$80:$D$107,2,0),0)+IF(S66&gt;2,VLOOKUP(Q66,'PDP8'!$C$80:$D$107,2,0),0),4),IF(N66=20,VLOOKUP(F66,'PDP8'!$I$5:$J$389,2,0),"???")))))))</f>
        <v/>
      </c>
      <c r="D66" s="177"/>
      <c r="E66" s="118"/>
      <c r="F66" s="118"/>
      <c r="G66" s="76"/>
      <c r="H66" s="118"/>
      <c r="I66" s="179"/>
      <c r="J66" s="188" t="str">
        <f t="shared" si="3"/>
        <v/>
      </c>
      <c r="K66" s="213"/>
      <c r="L66" s="126"/>
      <c r="M66" s="119">
        <f>IF(LEN(F66)&lt;1,0,IF(OR(LEFT(F66)="/",F66="$"),0,IF(LEFT(F66)="*",1,IF(NOT(ISERR(VALUE(F66))),10,IF(LEFT(F66,4)="PAGE",2,IF(ISNA(VLOOKUP(F66,'PDP8'!$C$6:$C$11,1,0)),IF(ISNA(VLOOKUP(LEFT(F66,3),'PDP8'!$C$17:$C$52,1,0)),IF(ISNA(VLOOKUP(LEFT(F66,3),'PDP8'!$C$56:$C$75,1,0)),IF(ISNA(VLOOKUP(LEFT(F66,IF(OR(LEN(F66)=3,MID(F66,4,1)=" "),3,4)),'PDP8'!$C$80:$C$107,1,0)),IF(ISNA(VLOOKUP(F66,'PDP8'!$I$5:$I$389,1,0)),"???",20),15),14),13),12))))))</f>
        <v>0</v>
      </c>
      <c r="N66" s="119">
        <f>IF(AND(O66="CLA",S66&gt;1),IF(ISNA(VLOOKUP(P66,'PDP8'!$C$17:$C$52,1,0)),IF(ISNA(VLOOKUP(P66,'PDP8'!$C$56:$C$75,1,0)),15,14),13),IF(LEN(F66)=0,0,M66))</f>
        <v>0</v>
      </c>
      <c r="O66" s="119" t="str">
        <f t="shared" si="4"/>
        <v/>
      </c>
      <c r="P66" s="119" t="str">
        <f t="shared" si="5"/>
        <v/>
      </c>
      <c r="Q66" s="119" t="str">
        <f t="shared" si="6"/>
        <v/>
      </c>
      <c r="R66" s="119" t="str">
        <f t="shared" si="7"/>
        <v/>
      </c>
      <c r="S66" s="119">
        <f t="shared" si="8"/>
        <v>0</v>
      </c>
      <c r="T66" s="187" t="str">
        <f t="shared" si="9"/>
        <v/>
      </c>
      <c r="U66" s="119" t="str">
        <f t="shared" si="10"/>
        <v/>
      </c>
      <c r="V66" s="120" t="str">
        <f t="shared" si="11"/>
        <v/>
      </c>
      <c r="W66" s="124" t="str">
        <f t="shared" si="12"/>
        <v/>
      </c>
      <c r="X66" s="124" t="str">
        <f t="shared" si="13"/>
        <v/>
      </c>
      <c r="Y66" s="119" t="str">
        <f t="shared" si="0"/>
        <v/>
      </c>
      <c r="Z66" s="119">
        <f t="shared" si="1"/>
        <v>0</v>
      </c>
      <c r="AA66" s="119" t="str">
        <f>IF(N66=12,VLOOKUP(F66,'PDP8'!$C$6:$F$11,4,0),"")</f>
        <v/>
      </c>
      <c r="AB66" s="119" t="str">
        <f>IF(N66=13,IF(_xlfn.BITAND(OCT2DEC(C66),'PDP8'!$E$17)='PDP8'!$D$17,'PDP8'!$F$17,CONCATENATE(IF(ISNA(MATCH(_xlfn.BITAND(OCT2DEC(C66),'PDP8'!$E$18),'PDP8'!$D$18:$D$20,0)),"",VLOOKUP(_xlfn.BITAND(OCT2DEC(C66),'PDP8'!$E$18),'PDP8'!$D$18:$F$20,3,0)),IF(ISNA(MATCH(_xlfn.BITAND(OCT2DEC(C66),'PDP8'!$E$21),'PDP8'!$D$21:$D$52,0)),"",CONCATENATE(IF(ISNA(MATCH(_xlfn.BITAND(OCT2DEC(C66),'PDP8'!$E$18),'PDP8'!$D$18:$D$20,0)),"",", "),VLOOKUP(_xlfn.BITAND(OCT2DEC(C66),'PDP8'!$E$21),'PDP8'!$D$21:$F$52,3,0))))),"")</f>
        <v/>
      </c>
      <c r="AC66" s="119" t="str">
        <f>IF(N66=14,CONCATENATE(IF(ISNA(MATCH(_xlfn.BITAND(OCT2DEC(C66),'PDP8'!$E$56),'PDP8'!$D$56:$D$70,0)),"",VLOOKUP(_xlfn.BITAND(OCT2DEC(C66),'PDP8'!$E$56),'PDP8'!$D$56:$F$70,3,0)),IF(ISNA(MATCH(_xlfn.BITAND(OCT2DEC(C66),'PDP8'!$E$71),'PDP8'!$D$71:$D$73,0)),"",CONCATENATE(IF(ISNA(MATCH(_xlfn.BITAND(OCT2DEC(C66),'PDP8'!$E$56),'PDP8'!$D$56:$D$70,0)),"",", "),VLOOKUP(_xlfn.BITAND(OCT2DEC(C66),'PDP8'!$E$71),'PDP8'!$D$71:$F$73,3,0))),IF(_xlfn.BITAND(OCT2DEC(C66),'PDP8'!$E$75)='PDP8'!$D$75,CONCATENATE(IF(LEN(F66)&gt;4,", ",""),'PDP8'!$F$75,""),IF(_xlfn.BITAND(OCT2DEC(C66),'PDP8'!$E$74),"",'PDP8'!$F$74))),"")</f>
        <v/>
      </c>
      <c r="AD66" s="119" t="str">
        <f>IF(N66=15,VLOOKUP(Z66,'PDP8'!$D$111:$F$238,3,0),"")</f>
        <v/>
      </c>
      <c r="AE66" s="119" t="str">
        <f>IF(N66=20,CONCATENATE(VLOOKUP(F66,'PDP8'!$I$5:$M$389,3,0),": ",VLOOKUP(F66,'PDP8'!$I$5:$M$389,5,0)),"")</f>
        <v/>
      </c>
      <c r="AF66" s="119" t="str">
        <f t="shared" si="14"/>
        <v/>
      </c>
      <c r="AG66" s="126"/>
      <c r="AH66" s="126"/>
    </row>
    <row r="67" spans="1:34" x14ac:dyDescent="0.2">
      <c r="A67" s="126"/>
      <c r="B67" s="55" t="str">
        <f t="shared" si="2"/>
        <v>0411</v>
      </c>
      <c r="C67" s="56" t="str">
        <f>IF(N67&lt;10,"",IF(N67=10,O67,IF(N67=12,IF(LEN(X67)&gt;0,X67,DEC2OCT(VLOOKUP(F67,'PDP8'!$C$6:$D$12,2,0)+IF(LEN(G67)&gt;0,256,0)+W67+IF(LEN(V67)=0,0,_xlfn.BITAND(V67,127)),4)),IF(N67=13,DEC2OCT('PDP8'!$D$13+_xlfn.BITOR(VLOOKUP(O67,'PDP8'!$C$17:$D$52,2,0),_xlfn.BITOR(IF(S67&gt;1,VLOOKUP(P67,'PDP8'!$C$17:$D$52,2,0),0),_xlfn.BITOR(IF(S67&gt;2,VLOOKUP(Q67,'PDP8'!$C$17:$D$52,2,0),0),IF(S67&gt;3,VLOOKUP(R67,'PDP8'!$C$17:$D$52,2,0),0)))),4),IF(N67=14,DEC2OCT(_xlfn.BITOR('PDP8'!$D$13+256+VLOOKUP(O67,'PDP8'!$C$56:$D$75,2,0),_xlfn.BITOR(IF(S67&gt;1,VLOOKUP(P67,'PDP8'!$C$56:$D$75,2,0),0),_xlfn.BITOR(IF(S67&gt;2,VLOOKUP(Q67,'PDP8'!$C$56:$D$75,2,0),0),IF(S67&gt;3,VLOOKUP(R67,'PDP8'!$C$56:$D$75,2,0),0)))),4),IF(N67=15,DEC2OCT('PDP8'!$D$13+257+VLOOKUP(O67,'PDP8'!$C$80:$D$107,2,0)+IF(S67&gt;1,VLOOKUP(P67,'PDP8'!$C$80:$D$107,2,0),0)+IF(S67&gt;2,VLOOKUP(Q67,'PDP8'!$C$80:$D$107,2,0),0),4),IF(N67=20,VLOOKUP(F67,'PDP8'!$I$5:$J$389,2,0),"???")))))))</f>
        <v/>
      </c>
      <c r="D67" s="177"/>
      <c r="E67" s="118"/>
      <c r="F67" s="118"/>
      <c r="G67" s="76"/>
      <c r="H67" s="118"/>
      <c r="I67" s="179"/>
      <c r="J67" s="188" t="str">
        <f t="shared" si="3"/>
        <v/>
      </c>
      <c r="K67" s="213"/>
      <c r="L67" s="126"/>
      <c r="M67" s="119">
        <f>IF(LEN(F67)&lt;1,0,IF(OR(LEFT(F67)="/",F67="$"),0,IF(LEFT(F67)="*",1,IF(NOT(ISERR(VALUE(F67))),10,IF(LEFT(F67,4)="PAGE",2,IF(ISNA(VLOOKUP(F67,'PDP8'!$C$6:$C$11,1,0)),IF(ISNA(VLOOKUP(LEFT(F67,3),'PDP8'!$C$17:$C$52,1,0)),IF(ISNA(VLOOKUP(LEFT(F67,3),'PDP8'!$C$56:$C$75,1,0)),IF(ISNA(VLOOKUP(LEFT(F67,IF(OR(LEN(F67)=3,MID(F67,4,1)=" "),3,4)),'PDP8'!$C$80:$C$107,1,0)),IF(ISNA(VLOOKUP(F67,'PDP8'!$I$5:$I$389,1,0)),"???",20),15),14),13),12))))))</f>
        <v>0</v>
      </c>
      <c r="N67" s="119">
        <f>IF(AND(O67="CLA",S67&gt;1),IF(ISNA(VLOOKUP(P67,'PDP8'!$C$17:$C$52,1,0)),IF(ISNA(VLOOKUP(P67,'PDP8'!$C$56:$C$75,1,0)),15,14),13),IF(LEN(F67)=0,0,M67))</f>
        <v>0</v>
      </c>
      <c r="O67" s="119" t="str">
        <f t="shared" si="4"/>
        <v/>
      </c>
      <c r="P67" s="119" t="str">
        <f t="shared" si="5"/>
        <v/>
      </c>
      <c r="Q67" s="119" t="str">
        <f t="shared" si="6"/>
        <v/>
      </c>
      <c r="R67" s="119" t="str">
        <f t="shared" si="7"/>
        <v/>
      </c>
      <c r="S67" s="119">
        <f t="shared" si="8"/>
        <v>0</v>
      </c>
      <c r="T67" s="187" t="str">
        <f t="shared" si="9"/>
        <v/>
      </c>
      <c r="U67" s="119" t="str">
        <f t="shared" si="10"/>
        <v/>
      </c>
      <c r="V67" s="120" t="str">
        <f t="shared" si="11"/>
        <v/>
      </c>
      <c r="W67" s="124" t="str">
        <f t="shared" si="12"/>
        <v/>
      </c>
      <c r="X67" s="124" t="str">
        <f t="shared" si="13"/>
        <v/>
      </c>
      <c r="Y67" s="119" t="str">
        <f t="shared" si="0"/>
        <v/>
      </c>
      <c r="Z67" s="119">
        <f t="shared" si="1"/>
        <v>0</v>
      </c>
      <c r="AA67" s="119" t="str">
        <f>IF(N67=12,VLOOKUP(F67,'PDP8'!$C$6:$F$11,4,0),"")</f>
        <v/>
      </c>
      <c r="AB67" s="119" t="str">
        <f>IF(N67=13,IF(_xlfn.BITAND(OCT2DEC(C67),'PDP8'!$E$17)='PDP8'!$D$17,'PDP8'!$F$17,CONCATENATE(IF(ISNA(MATCH(_xlfn.BITAND(OCT2DEC(C67),'PDP8'!$E$18),'PDP8'!$D$18:$D$20,0)),"",VLOOKUP(_xlfn.BITAND(OCT2DEC(C67),'PDP8'!$E$18),'PDP8'!$D$18:$F$20,3,0)),IF(ISNA(MATCH(_xlfn.BITAND(OCT2DEC(C67),'PDP8'!$E$21),'PDP8'!$D$21:$D$52,0)),"",CONCATENATE(IF(ISNA(MATCH(_xlfn.BITAND(OCT2DEC(C67),'PDP8'!$E$18),'PDP8'!$D$18:$D$20,0)),"",", "),VLOOKUP(_xlfn.BITAND(OCT2DEC(C67),'PDP8'!$E$21),'PDP8'!$D$21:$F$52,3,0))))),"")</f>
        <v/>
      </c>
      <c r="AC67" s="119" t="str">
        <f>IF(N67=14,CONCATENATE(IF(ISNA(MATCH(_xlfn.BITAND(OCT2DEC(C67),'PDP8'!$E$56),'PDP8'!$D$56:$D$70,0)),"",VLOOKUP(_xlfn.BITAND(OCT2DEC(C67),'PDP8'!$E$56),'PDP8'!$D$56:$F$70,3,0)),IF(ISNA(MATCH(_xlfn.BITAND(OCT2DEC(C67),'PDP8'!$E$71),'PDP8'!$D$71:$D$73,0)),"",CONCATENATE(IF(ISNA(MATCH(_xlfn.BITAND(OCT2DEC(C67),'PDP8'!$E$56),'PDP8'!$D$56:$D$70,0)),"",", "),VLOOKUP(_xlfn.BITAND(OCT2DEC(C67),'PDP8'!$E$71),'PDP8'!$D$71:$F$73,3,0))),IF(_xlfn.BITAND(OCT2DEC(C67),'PDP8'!$E$75)='PDP8'!$D$75,CONCATENATE(IF(LEN(F67)&gt;4,", ",""),'PDP8'!$F$75,""),IF(_xlfn.BITAND(OCT2DEC(C67),'PDP8'!$E$74),"",'PDP8'!$F$74))),"")</f>
        <v/>
      </c>
      <c r="AD67" s="119" t="str">
        <f>IF(N67=15,VLOOKUP(Z67,'PDP8'!$D$111:$F$238,3,0),"")</f>
        <v/>
      </c>
      <c r="AE67" s="119" t="str">
        <f>IF(N67=20,CONCATENATE(VLOOKUP(F67,'PDP8'!$I$5:$M$389,3,0),": ",VLOOKUP(F67,'PDP8'!$I$5:$M$389,5,0)),"")</f>
        <v/>
      </c>
      <c r="AF67" s="119" t="str">
        <f t="shared" si="14"/>
        <v/>
      </c>
      <c r="AG67" s="126"/>
      <c r="AH67" s="126"/>
    </row>
    <row r="68" spans="1:34" x14ac:dyDescent="0.2">
      <c r="A68" s="126"/>
      <c r="B68" s="55" t="str">
        <f t="shared" si="2"/>
        <v>0411</v>
      </c>
      <c r="C68" s="56" t="str">
        <f>IF(N68&lt;10,"",IF(N68=10,O68,IF(N68=12,IF(LEN(X68)&gt;0,X68,DEC2OCT(VLOOKUP(F68,'PDP8'!$C$6:$D$12,2,0)+IF(LEN(G68)&gt;0,256,0)+W68+IF(LEN(V68)=0,0,_xlfn.BITAND(V68,127)),4)),IF(N68=13,DEC2OCT('PDP8'!$D$13+_xlfn.BITOR(VLOOKUP(O68,'PDP8'!$C$17:$D$52,2,0),_xlfn.BITOR(IF(S68&gt;1,VLOOKUP(P68,'PDP8'!$C$17:$D$52,2,0),0),_xlfn.BITOR(IF(S68&gt;2,VLOOKUP(Q68,'PDP8'!$C$17:$D$52,2,0),0),IF(S68&gt;3,VLOOKUP(R68,'PDP8'!$C$17:$D$52,2,0),0)))),4),IF(N68=14,DEC2OCT(_xlfn.BITOR('PDP8'!$D$13+256+VLOOKUP(O68,'PDP8'!$C$56:$D$75,2,0),_xlfn.BITOR(IF(S68&gt;1,VLOOKUP(P68,'PDP8'!$C$56:$D$75,2,0),0),_xlfn.BITOR(IF(S68&gt;2,VLOOKUP(Q68,'PDP8'!$C$56:$D$75,2,0),0),IF(S68&gt;3,VLOOKUP(R68,'PDP8'!$C$56:$D$75,2,0),0)))),4),IF(N68=15,DEC2OCT('PDP8'!$D$13+257+VLOOKUP(O68,'PDP8'!$C$80:$D$107,2,0)+IF(S68&gt;1,VLOOKUP(P68,'PDP8'!$C$80:$D$107,2,0),0)+IF(S68&gt;2,VLOOKUP(Q68,'PDP8'!$C$80:$D$107,2,0),0),4),IF(N68=20,VLOOKUP(F68,'PDP8'!$I$5:$J$389,2,0),"???")))))))</f>
        <v/>
      </c>
      <c r="D68" s="177"/>
      <c r="E68" s="118"/>
      <c r="F68" s="118"/>
      <c r="G68" s="76"/>
      <c r="H68" s="118"/>
      <c r="I68" s="179"/>
      <c r="J68" s="188" t="str">
        <f t="shared" si="3"/>
        <v/>
      </c>
      <c r="K68" s="213"/>
      <c r="L68" s="126"/>
      <c r="M68" s="119">
        <f>IF(LEN(F68)&lt;1,0,IF(OR(LEFT(F68)="/",F68="$"),0,IF(LEFT(F68)="*",1,IF(NOT(ISERR(VALUE(F68))),10,IF(LEFT(F68,4)="PAGE",2,IF(ISNA(VLOOKUP(F68,'PDP8'!$C$6:$C$11,1,0)),IF(ISNA(VLOOKUP(LEFT(F68,3),'PDP8'!$C$17:$C$52,1,0)),IF(ISNA(VLOOKUP(LEFT(F68,3),'PDP8'!$C$56:$C$75,1,0)),IF(ISNA(VLOOKUP(LEFT(F68,IF(OR(LEN(F68)=3,MID(F68,4,1)=" "),3,4)),'PDP8'!$C$80:$C$107,1,0)),IF(ISNA(VLOOKUP(F68,'PDP8'!$I$5:$I$389,1,0)),"???",20),15),14),13),12))))))</f>
        <v>0</v>
      </c>
      <c r="N68" s="119">
        <f>IF(AND(O68="CLA",S68&gt;1),IF(ISNA(VLOOKUP(P68,'PDP8'!$C$17:$C$52,1,0)),IF(ISNA(VLOOKUP(P68,'PDP8'!$C$56:$C$75,1,0)),15,14),13),IF(LEN(F68)=0,0,M68))</f>
        <v>0</v>
      </c>
      <c r="O68" s="119" t="str">
        <f t="shared" si="4"/>
        <v/>
      </c>
      <c r="P68" s="119" t="str">
        <f t="shared" si="5"/>
        <v/>
      </c>
      <c r="Q68" s="119" t="str">
        <f t="shared" si="6"/>
        <v/>
      </c>
      <c r="R68" s="119" t="str">
        <f t="shared" si="7"/>
        <v/>
      </c>
      <c r="S68" s="119">
        <f t="shared" si="8"/>
        <v>0</v>
      </c>
      <c r="T68" s="187" t="str">
        <f t="shared" si="9"/>
        <v/>
      </c>
      <c r="U68" s="119" t="str">
        <f t="shared" si="10"/>
        <v/>
      </c>
      <c r="V68" s="120" t="str">
        <f t="shared" si="11"/>
        <v/>
      </c>
      <c r="W68" s="124" t="str">
        <f t="shared" si="12"/>
        <v/>
      </c>
      <c r="X68" s="124" t="str">
        <f t="shared" si="13"/>
        <v/>
      </c>
      <c r="Y68" s="119" t="str">
        <f t="shared" si="0"/>
        <v/>
      </c>
      <c r="Z68" s="119">
        <f t="shared" si="1"/>
        <v>0</v>
      </c>
      <c r="AA68" s="119" t="str">
        <f>IF(N68=12,VLOOKUP(F68,'PDP8'!$C$6:$F$11,4,0),"")</f>
        <v/>
      </c>
      <c r="AB68" s="119" t="str">
        <f>IF(N68=13,IF(_xlfn.BITAND(OCT2DEC(C68),'PDP8'!$E$17)='PDP8'!$D$17,'PDP8'!$F$17,CONCATENATE(IF(ISNA(MATCH(_xlfn.BITAND(OCT2DEC(C68),'PDP8'!$E$18),'PDP8'!$D$18:$D$20,0)),"",VLOOKUP(_xlfn.BITAND(OCT2DEC(C68),'PDP8'!$E$18),'PDP8'!$D$18:$F$20,3,0)),IF(ISNA(MATCH(_xlfn.BITAND(OCT2DEC(C68),'PDP8'!$E$21),'PDP8'!$D$21:$D$52,0)),"",CONCATENATE(IF(ISNA(MATCH(_xlfn.BITAND(OCT2DEC(C68),'PDP8'!$E$18),'PDP8'!$D$18:$D$20,0)),"",", "),VLOOKUP(_xlfn.BITAND(OCT2DEC(C68),'PDP8'!$E$21),'PDP8'!$D$21:$F$52,3,0))))),"")</f>
        <v/>
      </c>
      <c r="AC68" s="119" t="str">
        <f>IF(N68=14,CONCATENATE(IF(ISNA(MATCH(_xlfn.BITAND(OCT2DEC(C68),'PDP8'!$E$56),'PDP8'!$D$56:$D$70,0)),"",VLOOKUP(_xlfn.BITAND(OCT2DEC(C68),'PDP8'!$E$56),'PDP8'!$D$56:$F$70,3,0)),IF(ISNA(MATCH(_xlfn.BITAND(OCT2DEC(C68),'PDP8'!$E$71),'PDP8'!$D$71:$D$73,0)),"",CONCATENATE(IF(ISNA(MATCH(_xlfn.BITAND(OCT2DEC(C68),'PDP8'!$E$56),'PDP8'!$D$56:$D$70,0)),"",", "),VLOOKUP(_xlfn.BITAND(OCT2DEC(C68),'PDP8'!$E$71),'PDP8'!$D$71:$F$73,3,0))),IF(_xlfn.BITAND(OCT2DEC(C68),'PDP8'!$E$75)='PDP8'!$D$75,CONCATENATE(IF(LEN(F68)&gt;4,", ",""),'PDP8'!$F$75,""),IF(_xlfn.BITAND(OCT2DEC(C68),'PDP8'!$E$74),"",'PDP8'!$F$74))),"")</f>
        <v/>
      </c>
      <c r="AD68" s="119" t="str">
        <f>IF(N68=15,VLOOKUP(Z68,'PDP8'!$D$111:$F$238,3,0),"")</f>
        <v/>
      </c>
      <c r="AE68" s="119" t="str">
        <f>IF(N68=20,CONCATENATE(VLOOKUP(F68,'PDP8'!$I$5:$M$389,3,0),": ",VLOOKUP(F68,'PDP8'!$I$5:$M$389,5,0)),"")</f>
        <v/>
      </c>
      <c r="AF68" s="119" t="str">
        <f t="shared" si="14"/>
        <v/>
      </c>
      <c r="AG68" s="126"/>
      <c r="AH68" s="126"/>
    </row>
    <row r="69" spans="1:34" x14ac:dyDescent="0.2">
      <c r="A69" s="126"/>
      <c r="B69" s="55" t="str">
        <f t="shared" si="2"/>
        <v>0411</v>
      </c>
      <c r="C69" s="56" t="str">
        <f>IF(N69&lt;10,"",IF(N69=10,O69,IF(N69=12,IF(LEN(X69)&gt;0,X69,DEC2OCT(VLOOKUP(F69,'PDP8'!$C$6:$D$12,2,0)+IF(LEN(G69)&gt;0,256,0)+W69+IF(LEN(V69)=0,0,_xlfn.BITAND(V69,127)),4)),IF(N69=13,DEC2OCT('PDP8'!$D$13+_xlfn.BITOR(VLOOKUP(O69,'PDP8'!$C$17:$D$52,2,0),_xlfn.BITOR(IF(S69&gt;1,VLOOKUP(P69,'PDP8'!$C$17:$D$52,2,0),0),_xlfn.BITOR(IF(S69&gt;2,VLOOKUP(Q69,'PDP8'!$C$17:$D$52,2,0),0),IF(S69&gt;3,VLOOKUP(R69,'PDP8'!$C$17:$D$52,2,0),0)))),4),IF(N69=14,DEC2OCT(_xlfn.BITOR('PDP8'!$D$13+256+VLOOKUP(O69,'PDP8'!$C$56:$D$75,2,0),_xlfn.BITOR(IF(S69&gt;1,VLOOKUP(P69,'PDP8'!$C$56:$D$75,2,0),0),_xlfn.BITOR(IF(S69&gt;2,VLOOKUP(Q69,'PDP8'!$C$56:$D$75,2,0),0),IF(S69&gt;3,VLOOKUP(R69,'PDP8'!$C$56:$D$75,2,0),0)))),4),IF(N69=15,DEC2OCT('PDP8'!$D$13+257+VLOOKUP(O69,'PDP8'!$C$80:$D$107,2,0)+IF(S69&gt;1,VLOOKUP(P69,'PDP8'!$C$80:$D$107,2,0),0)+IF(S69&gt;2,VLOOKUP(Q69,'PDP8'!$C$80:$D$107,2,0),0),4),IF(N69=20,VLOOKUP(F69,'PDP8'!$I$5:$J$389,2,0),"???")))))))</f>
        <v/>
      </c>
      <c r="D69" s="177"/>
      <c r="E69" s="118"/>
      <c r="F69" s="118"/>
      <c r="G69" s="76"/>
      <c r="H69" s="118"/>
      <c r="I69" s="179"/>
      <c r="J69" s="188" t="str">
        <f t="shared" si="3"/>
        <v/>
      </c>
      <c r="K69" s="213"/>
      <c r="L69" s="126"/>
      <c r="M69" s="119">
        <f>IF(LEN(F69)&lt;1,0,IF(OR(LEFT(F69)="/",F69="$"),0,IF(LEFT(F69)="*",1,IF(NOT(ISERR(VALUE(F69))),10,IF(LEFT(F69,4)="PAGE",2,IF(ISNA(VLOOKUP(F69,'PDP8'!$C$6:$C$11,1,0)),IF(ISNA(VLOOKUP(LEFT(F69,3),'PDP8'!$C$17:$C$52,1,0)),IF(ISNA(VLOOKUP(LEFT(F69,3),'PDP8'!$C$56:$C$75,1,0)),IF(ISNA(VLOOKUP(LEFT(F69,IF(OR(LEN(F69)=3,MID(F69,4,1)=" "),3,4)),'PDP8'!$C$80:$C$107,1,0)),IF(ISNA(VLOOKUP(F69,'PDP8'!$I$5:$I$389,1,0)),"???",20),15),14),13),12))))))</f>
        <v>0</v>
      </c>
      <c r="N69" s="119">
        <f>IF(AND(O69="CLA",S69&gt;1),IF(ISNA(VLOOKUP(P69,'PDP8'!$C$17:$C$52,1,0)),IF(ISNA(VLOOKUP(P69,'PDP8'!$C$56:$C$75,1,0)),15,14),13),IF(LEN(F69)=0,0,M69))</f>
        <v>0</v>
      </c>
      <c r="O69" s="119" t="str">
        <f t="shared" si="4"/>
        <v/>
      </c>
      <c r="P69" s="119" t="str">
        <f t="shared" si="5"/>
        <v/>
      </c>
      <c r="Q69" s="119" t="str">
        <f t="shared" si="6"/>
        <v/>
      </c>
      <c r="R69" s="119" t="str">
        <f t="shared" si="7"/>
        <v/>
      </c>
      <c r="S69" s="119">
        <f t="shared" si="8"/>
        <v>0</v>
      </c>
      <c r="T69" s="187" t="str">
        <f t="shared" si="9"/>
        <v/>
      </c>
      <c r="U69" s="119" t="str">
        <f t="shared" si="10"/>
        <v/>
      </c>
      <c r="V69" s="120" t="str">
        <f t="shared" si="11"/>
        <v/>
      </c>
      <c r="W69" s="124" t="str">
        <f t="shared" si="12"/>
        <v/>
      </c>
      <c r="X69" s="124" t="str">
        <f t="shared" si="13"/>
        <v/>
      </c>
      <c r="Y69" s="119" t="str">
        <f t="shared" si="0"/>
        <v/>
      </c>
      <c r="Z69" s="119">
        <f t="shared" si="1"/>
        <v>0</v>
      </c>
      <c r="AA69" s="119" t="str">
        <f>IF(N69=12,VLOOKUP(F69,'PDP8'!$C$6:$F$11,4,0),"")</f>
        <v/>
      </c>
      <c r="AB69" s="119" t="str">
        <f>IF(N69=13,IF(_xlfn.BITAND(OCT2DEC(C69),'PDP8'!$E$17)='PDP8'!$D$17,'PDP8'!$F$17,CONCATENATE(IF(ISNA(MATCH(_xlfn.BITAND(OCT2DEC(C69),'PDP8'!$E$18),'PDP8'!$D$18:$D$20,0)),"",VLOOKUP(_xlfn.BITAND(OCT2DEC(C69),'PDP8'!$E$18),'PDP8'!$D$18:$F$20,3,0)),IF(ISNA(MATCH(_xlfn.BITAND(OCT2DEC(C69),'PDP8'!$E$21),'PDP8'!$D$21:$D$52,0)),"",CONCATENATE(IF(ISNA(MATCH(_xlfn.BITAND(OCT2DEC(C69),'PDP8'!$E$18),'PDP8'!$D$18:$D$20,0)),"",", "),VLOOKUP(_xlfn.BITAND(OCT2DEC(C69),'PDP8'!$E$21),'PDP8'!$D$21:$F$52,3,0))))),"")</f>
        <v/>
      </c>
      <c r="AC69" s="119" t="str">
        <f>IF(N69=14,CONCATENATE(IF(ISNA(MATCH(_xlfn.BITAND(OCT2DEC(C69),'PDP8'!$E$56),'PDP8'!$D$56:$D$70,0)),"",VLOOKUP(_xlfn.BITAND(OCT2DEC(C69),'PDP8'!$E$56),'PDP8'!$D$56:$F$70,3,0)),IF(ISNA(MATCH(_xlfn.BITAND(OCT2DEC(C69),'PDP8'!$E$71),'PDP8'!$D$71:$D$73,0)),"",CONCATENATE(IF(ISNA(MATCH(_xlfn.BITAND(OCT2DEC(C69),'PDP8'!$E$56),'PDP8'!$D$56:$D$70,0)),"",", "),VLOOKUP(_xlfn.BITAND(OCT2DEC(C69),'PDP8'!$E$71),'PDP8'!$D$71:$F$73,3,0))),IF(_xlfn.BITAND(OCT2DEC(C69),'PDP8'!$E$75)='PDP8'!$D$75,CONCATENATE(IF(LEN(F69)&gt;4,", ",""),'PDP8'!$F$75,""),IF(_xlfn.BITAND(OCT2DEC(C69),'PDP8'!$E$74),"",'PDP8'!$F$74))),"")</f>
        <v/>
      </c>
      <c r="AD69" s="119" t="str">
        <f>IF(N69=15,VLOOKUP(Z69,'PDP8'!$D$111:$F$238,3,0),"")</f>
        <v/>
      </c>
      <c r="AE69" s="119" t="str">
        <f>IF(N69=20,CONCATENATE(VLOOKUP(F69,'PDP8'!$I$5:$M$389,3,0),": ",VLOOKUP(F69,'PDP8'!$I$5:$M$389,5,0)),"")</f>
        <v/>
      </c>
      <c r="AF69" s="119" t="str">
        <f t="shared" si="14"/>
        <v/>
      </c>
      <c r="AG69" s="126"/>
      <c r="AH69" s="126"/>
    </row>
    <row r="70" spans="1:34" x14ac:dyDescent="0.2">
      <c r="A70" s="126"/>
      <c r="B70" s="55" t="str">
        <f t="shared" si="2"/>
        <v>0411</v>
      </c>
      <c r="C70" s="56" t="str">
        <f>IF(N70&lt;10,"",IF(N70=10,O70,IF(N70=12,IF(LEN(X70)&gt;0,X70,DEC2OCT(VLOOKUP(F70,'PDP8'!$C$6:$D$12,2,0)+IF(LEN(G70)&gt;0,256,0)+W70+IF(LEN(V70)=0,0,_xlfn.BITAND(V70,127)),4)),IF(N70=13,DEC2OCT('PDP8'!$D$13+_xlfn.BITOR(VLOOKUP(O70,'PDP8'!$C$17:$D$52,2,0),_xlfn.BITOR(IF(S70&gt;1,VLOOKUP(P70,'PDP8'!$C$17:$D$52,2,0),0),_xlfn.BITOR(IF(S70&gt;2,VLOOKUP(Q70,'PDP8'!$C$17:$D$52,2,0),0),IF(S70&gt;3,VLOOKUP(R70,'PDP8'!$C$17:$D$52,2,0),0)))),4),IF(N70=14,DEC2OCT(_xlfn.BITOR('PDP8'!$D$13+256+VLOOKUP(O70,'PDP8'!$C$56:$D$75,2,0),_xlfn.BITOR(IF(S70&gt;1,VLOOKUP(P70,'PDP8'!$C$56:$D$75,2,0),0),_xlfn.BITOR(IF(S70&gt;2,VLOOKUP(Q70,'PDP8'!$C$56:$D$75,2,0),0),IF(S70&gt;3,VLOOKUP(R70,'PDP8'!$C$56:$D$75,2,0),0)))),4),IF(N70=15,DEC2OCT('PDP8'!$D$13+257+VLOOKUP(O70,'PDP8'!$C$80:$D$107,2,0)+IF(S70&gt;1,VLOOKUP(P70,'PDP8'!$C$80:$D$107,2,0),0)+IF(S70&gt;2,VLOOKUP(Q70,'PDP8'!$C$80:$D$107,2,0),0),4),IF(N70=20,VLOOKUP(F70,'PDP8'!$I$5:$J$389,2,0),"???")))))))</f>
        <v/>
      </c>
      <c r="D70" s="177"/>
      <c r="E70" s="118"/>
      <c r="F70" s="118"/>
      <c r="G70" s="76"/>
      <c r="H70" s="118"/>
      <c r="I70" s="179"/>
      <c r="J70" s="188" t="str">
        <f t="shared" si="3"/>
        <v/>
      </c>
      <c r="K70" s="213"/>
      <c r="L70" s="126"/>
      <c r="M70" s="119">
        <f>IF(LEN(F70)&lt;1,0,IF(OR(LEFT(F70)="/",F70="$"),0,IF(LEFT(F70)="*",1,IF(NOT(ISERR(VALUE(F70))),10,IF(LEFT(F70,4)="PAGE",2,IF(ISNA(VLOOKUP(F70,'PDP8'!$C$6:$C$11,1,0)),IF(ISNA(VLOOKUP(LEFT(F70,3),'PDP8'!$C$17:$C$52,1,0)),IF(ISNA(VLOOKUP(LEFT(F70,3),'PDP8'!$C$56:$C$75,1,0)),IF(ISNA(VLOOKUP(LEFT(F70,IF(OR(LEN(F70)=3,MID(F70,4,1)=" "),3,4)),'PDP8'!$C$80:$C$107,1,0)),IF(ISNA(VLOOKUP(F70,'PDP8'!$I$5:$I$389,1,0)),"???",20),15),14),13),12))))))</f>
        <v>0</v>
      </c>
      <c r="N70" s="119">
        <f>IF(AND(O70="CLA",S70&gt;1),IF(ISNA(VLOOKUP(P70,'PDP8'!$C$17:$C$52,1,0)),IF(ISNA(VLOOKUP(P70,'PDP8'!$C$56:$C$75,1,0)),15,14),13),IF(LEN(F70)=0,0,M70))</f>
        <v>0</v>
      </c>
      <c r="O70" s="119" t="str">
        <f t="shared" si="4"/>
        <v/>
      </c>
      <c r="P70" s="119" t="str">
        <f t="shared" si="5"/>
        <v/>
      </c>
      <c r="Q70" s="119" t="str">
        <f t="shared" si="6"/>
        <v/>
      </c>
      <c r="R70" s="119" t="str">
        <f t="shared" si="7"/>
        <v/>
      </c>
      <c r="S70" s="119">
        <f t="shared" si="8"/>
        <v>0</v>
      </c>
      <c r="T70" s="187" t="str">
        <f t="shared" si="9"/>
        <v/>
      </c>
      <c r="U70" s="119" t="str">
        <f t="shared" si="10"/>
        <v/>
      </c>
      <c r="V70" s="120" t="str">
        <f t="shared" si="11"/>
        <v/>
      </c>
      <c r="W70" s="124" t="str">
        <f t="shared" si="12"/>
        <v/>
      </c>
      <c r="X70" s="124" t="str">
        <f t="shared" si="13"/>
        <v/>
      </c>
      <c r="Y70" s="119" t="str">
        <f t="shared" si="0"/>
        <v/>
      </c>
      <c r="Z70" s="119">
        <f t="shared" si="1"/>
        <v>0</v>
      </c>
      <c r="AA70" s="119" t="str">
        <f>IF(N70=12,VLOOKUP(F70,'PDP8'!$C$6:$F$11,4,0),"")</f>
        <v/>
      </c>
      <c r="AB70" s="119" t="str">
        <f>IF(N70=13,IF(_xlfn.BITAND(OCT2DEC(C70),'PDP8'!$E$17)='PDP8'!$D$17,'PDP8'!$F$17,CONCATENATE(IF(ISNA(MATCH(_xlfn.BITAND(OCT2DEC(C70),'PDP8'!$E$18),'PDP8'!$D$18:$D$20,0)),"",VLOOKUP(_xlfn.BITAND(OCT2DEC(C70),'PDP8'!$E$18),'PDP8'!$D$18:$F$20,3,0)),IF(ISNA(MATCH(_xlfn.BITAND(OCT2DEC(C70),'PDP8'!$E$21),'PDP8'!$D$21:$D$52,0)),"",CONCATENATE(IF(ISNA(MATCH(_xlfn.BITAND(OCT2DEC(C70),'PDP8'!$E$18),'PDP8'!$D$18:$D$20,0)),"",", "),VLOOKUP(_xlfn.BITAND(OCT2DEC(C70),'PDP8'!$E$21),'PDP8'!$D$21:$F$52,3,0))))),"")</f>
        <v/>
      </c>
      <c r="AC70" s="119" t="str">
        <f>IF(N70=14,CONCATENATE(IF(ISNA(MATCH(_xlfn.BITAND(OCT2DEC(C70),'PDP8'!$E$56),'PDP8'!$D$56:$D$70,0)),"",VLOOKUP(_xlfn.BITAND(OCT2DEC(C70),'PDP8'!$E$56),'PDP8'!$D$56:$F$70,3,0)),IF(ISNA(MATCH(_xlfn.BITAND(OCT2DEC(C70),'PDP8'!$E$71),'PDP8'!$D$71:$D$73,0)),"",CONCATENATE(IF(ISNA(MATCH(_xlfn.BITAND(OCT2DEC(C70),'PDP8'!$E$56),'PDP8'!$D$56:$D$70,0)),"",", "),VLOOKUP(_xlfn.BITAND(OCT2DEC(C70),'PDP8'!$E$71),'PDP8'!$D$71:$F$73,3,0))),IF(_xlfn.BITAND(OCT2DEC(C70),'PDP8'!$E$75)='PDP8'!$D$75,CONCATENATE(IF(LEN(F70)&gt;4,", ",""),'PDP8'!$F$75,""),IF(_xlfn.BITAND(OCT2DEC(C70),'PDP8'!$E$74),"",'PDP8'!$F$74))),"")</f>
        <v/>
      </c>
      <c r="AD70" s="119" t="str">
        <f>IF(N70=15,VLOOKUP(Z70,'PDP8'!$D$111:$F$238,3,0),"")</f>
        <v/>
      </c>
      <c r="AE70" s="119" t="str">
        <f>IF(N70=20,CONCATENATE(VLOOKUP(F70,'PDP8'!$I$5:$M$389,3,0),": ",VLOOKUP(F70,'PDP8'!$I$5:$M$389,5,0)),"")</f>
        <v/>
      </c>
      <c r="AF70" s="119" t="str">
        <f t="shared" si="14"/>
        <v/>
      </c>
      <c r="AG70" s="126"/>
      <c r="AH70" s="126"/>
    </row>
    <row r="71" spans="1:34" x14ac:dyDescent="0.2">
      <c r="A71" s="126"/>
      <c r="B71" s="55" t="str">
        <f t="shared" si="2"/>
        <v>0411</v>
      </c>
      <c r="C71" s="56" t="str">
        <f>IF(N71&lt;10,"",IF(N71=10,O71,IF(N71=12,IF(LEN(X71)&gt;0,X71,DEC2OCT(VLOOKUP(F71,'PDP8'!$C$6:$D$12,2,0)+IF(LEN(G71)&gt;0,256,0)+W71+IF(LEN(V71)=0,0,_xlfn.BITAND(V71,127)),4)),IF(N71=13,DEC2OCT('PDP8'!$D$13+_xlfn.BITOR(VLOOKUP(O71,'PDP8'!$C$17:$D$52,2,0),_xlfn.BITOR(IF(S71&gt;1,VLOOKUP(P71,'PDP8'!$C$17:$D$52,2,0),0),_xlfn.BITOR(IF(S71&gt;2,VLOOKUP(Q71,'PDP8'!$C$17:$D$52,2,0),0),IF(S71&gt;3,VLOOKUP(R71,'PDP8'!$C$17:$D$52,2,0),0)))),4),IF(N71=14,DEC2OCT(_xlfn.BITOR('PDP8'!$D$13+256+VLOOKUP(O71,'PDP8'!$C$56:$D$75,2,0),_xlfn.BITOR(IF(S71&gt;1,VLOOKUP(P71,'PDP8'!$C$56:$D$75,2,0),0),_xlfn.BITOR(IF(S71&gt;2,VLOOKUP(Q71,'PDP8'!$C$56:$D$75,2,0),0),IF(S71&gt;3,VLOOKUP(R71,'PDP8'!$C$56:$D$75,2,0),0)))),4),IF(N71=15,DEC2OCT('PDP8'!$D$13+257+VLOOKUP(O71,'PDP8'!$C$80:$D$107,2,0)+IF(S71&gt;1,VLOOKUP(P71,'PDP8'!$C$80:$D$107,2,0),0)+IF(S71&gt;2,VLOOKUP(Q71,'PDP8'!$C$80:$D$107,2,0),0),4),IF(N71=20,VLOOKUP(F71,'PDP8'!$I$5:$J$389,2,0),"???")))))))</f>
        <v/>
      </c>
      <c r="D71" s="177"/>
      <c r="E71" s="118"/>
      <c r="F71" s="118"/>
      <c r="G71" s="76"/>
      <c r="H71" s="118"/>
      <c r="I71" s="179"/>
      <c r="J71" s="188" t="str">
        <f t="shared" si="3"/>
        <v/>
      </c>
      <c r="K71" s="213"/>
      <c r="L71" s="126"/>
      <c r="M71" s="119">
        <f>IF(LEN(F71)&lt;1,0,IF(OR(LEFT(F71)="/",F71="$"),0,IF(LEFT(F71)="*",1,IF(NOT(ISERR(VALUE(F71))),10,IF(LEFT(F71,4)="PAGE",2,IF(ISNA(VLOOKUP(F71,'PDP8'!$C$6:$C$11,1,0)),IF(ISNA(VLOOKUP(LEFT(F71,3),'PDP8'!$C$17:$C$52,1,0)),IF(ISNA(VLOOKUP(LEFT(F71,3),'PDP8'!$C$56:$C$75,1,0)),IF(ISNA(VLOOKUP(LEFT(F71,IF(OR(LEN(F71)=3,MID(F71,4,1)=" "),3,4)),'PDP8'!$C$80:$C$107,1,0)),IF(ISNA(VLOOKUP(F71,'PDP8'!$I$5:$I$389,1,0)),"???",20),15),14),13),12))))))</f>
        <v>0</v>
      </c>
      <c r="N71" s="119">
        <f>IF(AND(O71="CLA",S71&gt;1),IF(ISNA(VLOOKUP(P71,'PDP8'!$C$17:$C$52,1,0)),IF(ISNA(VLOOKUP(P71,'PDP8'!$C$56:$C$75,1,0)),15,14),13),IF(LEN(F71)=0,0,M71))</f>
        <v>0</v>
      </c>
      <c r="O71" s="119" t="str">
        <f t="shared" si="4"/>
        <v/>
      </c>
      <c r="P71" s="119" t="str">
        <f t="shared" si="5"/>
        <v/>
      </c>
      <c r="Q71" s="119" t="str">
        <f t="shared" si="6"/>
        <v/>
      </c>
      <c r="R71" s="119" t="str">
        <f t="shared" si="7"/>
        <v/>
      </c>
      <c r="S71" s="119">
        <f t="shared" si="8"/>
        <v>0</v>
      </c>
      <c r="T71" s="187" t="str">
        <f t="shared" si="9"/>
        <v/>
      </c>
      <c r="U71" s="119" t="str">
        <f t="shared" si="10"/>
        <v/>
      </c>
      <c r="V71" s="120" t="str">
        <f t="shared" si="11"/>
        <v/>
      </c>
      <c r="W71" s="124" t="str">
        <f t="shared" si="12"/>
        <v/>
      </c>
      <c r="X71" s="124" t="str">
        <f t="shared" si="13"/>
        <v/>
      </c>
      <c r="Y71" s="119" t="str">
        <f t="shared" si="0"/>
        <v/>
      </c>
      <c r="Z71" s="119">
        <f t="shared" si="1"/>
        <v>0</v>
      </c>
      <c r="AA71" s="119" t="str">
        <f>IF(N71=12,VLOOKUP(F71,'PDP8'!$C$6:$F$11,4,0),"")</f>
        <v/>
      </c>
      <c r="AB71" s="119" t="str">
        <f>IF(N71=13,IF(_xlfn.BITAND(OCT2DEC(C71),'PDP8'!$E$17)='PDP8'!$D$17,'PDP8'!$F$17,CONCATENATE(IF(ISNA(MATCH(_xlfn.BITAND(OCT2DEC(C71),'PDP8'!$E$18),'PDP8'!$D$18:$D$20,0)),"",VLOOKUP(_xlfn.BITAND(OCT2DEC(C71),'PDP8'!$E$18),'PDP8'!$D$18:$F$20,3,0)),IF(ISNA(MATCH(_xlfn.BITAND(OCT2DEC(C71),'PDP8'!$E$21),'PDP8'!$D$21:$D$52,0)),"",CONCATENATE(IF(ISNA(MATCH(_xlfn.BITAND(OCT2DEC(C71),'PDP8'!$E$18),'PDP8'!$D$18:$D$20,0)),"",", "),VLOOKUP(_xlfn.BITAND(OCT2DEC(C71),'PDP8'!$E$21),'PDP8'!$D$21:$F$52,3,0))))),"")</f>
        <v/>
      </c>
      <c r="AC71" s="119" t="str">
        <f>IF(N71=14,CONCATENATE(IF(ISNA(MATCH(_xlfn.BITAND(OCT2DEC(C71),'PDP8'!$E$56),'PDP8'!$D$56:$D$70,0)),"",VLOOKUP(_xlfn.BITAND(OCT2DEC(C71),'PDP8'!$E$56),'PDP8'!$D$56:$F$70,3,0)),IF(ISNA(MATCH(_xlfn.BITAND(OCT2DEC(C71),'PDP8'!$E$71),'PDP8'!$D$71:$D$73,0)),"",CONCATENATE(IF(ISNA(MATCH(_xlfn.BITAND(OCT2DEC(C71),'PDP8'!$E$56),'PDP8'!$D$56:$D$70,0)),"",", "),VLOOKUP(_xlfn.BITAND(OCT2DEC(C71),'PDP8'!$E$71),'PDP8'!$D$71:$F$73,3,0))),IF(_xlfn.BITAND(OCT2DEC(C71),'PDP8'!$E$75)='PDP8'!$D$75,CONCATENATE(IF(LEN(F71)&gt;4,", ",""),'PDP8'!$F$75,""),IF(_xlfn.BITAND(OCT2DEC(C71),'PDP8'!$E$74),"",'PDP8'!$F$74))),"")</f>
        <v/>
      </c>
      <c r="AD71" s="119" t="str">
        <f>IF(N71=15,VLOOKUP(Z71,'PDP8'!$D$111:$F$238,3,0),"")</f>
        <v/>
      </c>
      <c r="AE71" s="119" t="str">
        <f>IF(N71=20,CONCATENATE(VLOOKUP(F71,'PDP8'!$I$5:$M$389,3,0),": ",VLOOKUP(F71,'PDP8'!$I$5:$M$389,5,0)),"")</f>
        <v/>
      </c>
      <c r="AF71" s="119" t="str">
        <f t="shared" si="14"/>
        <v/>
      </c>
      <c r="AG71" s="126"/>
      <c r="AH71" s="126"/>
    </row>
    <row r="72" spans="1:34" x14ac:dyDescent="0.2">
      <c r="A72" s="126"/>
      <c r="B72" s="55" t="str">
        <f t="shared" si="2"/>
        <v>0411</v>
      </c>
      <c r="C72" s="56" t="str">
        <f>IF(N72&lt;10,"",IF(N72=10,O72,IF(N72=12,IF(LEN(X72)&gt;0,X72,DEC2OCT(VLOOKUP(F72,'PDP8'!$C$6:$D$12,2,0)+IF(LEN(G72)&gt;0,256,0)+W72+IF(LEN(V72)=0,0,_xlfn.BITAND(V72,127)),4)),IF(N72=13,DEC2OCT('PDP8'!$D$13+_xlfn.BITOR(VLOOKUP(O72,'PDP8'!$C$17:$D$52,2,0),_xlfn.BITOR(IF(S72&gt;1,VLOOKUP(P72,'PDP8'!$C$17:$D$52,2,0),0),_xlfn.BITOR(IF(S72&gt;2,VLOOKUP(Q72,'PDP8'!$C$17:$D$52,2,0),0),IF(S72&gt;3,VLOOKUP(R72,'PDP8'!$C$17:$D$52,2,0),0)))),4),IF(N72=14,DEC2OCT(_xlfn.BITOR('PDP8'!$D$13+256+VLOOKUP(O72,'PDP8'!$C$56:$D$75,2,0),_xlfn.BITOR(IF(S72&gt;1,VLOOKUP(P72,'PDP8'!$C$56:$D$75,2,0),0),_xlfn.BITOR(IF(S72&gt;2,VLOOKUP(Q72,'PDP8'!$C$56:$D$75,2,0),0),IF(S72&gt;3,VLOOKUP(R72,'PDP8'!$C$56:$D$75,2,0),0)))),4),IF(N72=15,DEC2OCT('PDP8'!$D$13+257+VLOOKUP(O72,'PDP8'!$C$80:$D$107,2,0)+IF(S72&gt;1,VLOOKUP(P72,'PDP8'!$C$80:$D$107,2,0),0)+IF(S72&gt;2,VLOOKUP(Q72,'PDP8'!$C$80:$D$107,2,0),0),4),IF(N72=20,VLOOKUP(F72,'PDP8'!$I$5:$J$389,2,0),"???")))))))</f>
        <v/>
      </c>
      <c r="D72" s="177"/>
      <c r="E72" s="118"/>
      <c r="F72" s="118"/>
      <c r="G72" s="76"/>
      <c r="H72" s="118"/>
      <c r="I72" s="179"/>
      <c r="J72" s="188" t="str">
        <f t="shared" si="3"/>
        <v/>
      </c>
      <c r="K72" s="213"/>
      <c r="L72" s="126"/>
      <c r="M72" s="119">
        <f>IF(LEN(F72)&lt;1,0,IF(OR(LEFT(F72)="/",F72="$"),0,IF(LEFT(F72)="*",1,IF(NOT(ISERR(VALUE(F72))),10,IF(LEFT(F72,4)="PAGE",2,IF(ISNA(VLOOKUP(F72,'PDP8'!$C$6:$C$11,1,0)),IF(ISNA(VLOOKUP(LEFT(F72,3),'PDP8'!$C$17:$C$52,1,0)),IF(ISNA(VLOOKUP(LEFT(F72,3),'PDP8'!$C$56:$C$75,1,0)),IF(ISNA(VLOOKUP(LEFT(F72,IF(OR(LEN(F72)=3,MID(F72,4,1)=" "),3,4)),'PDP8'!$C$80:$C$107,1,0)),IF(ISNA(VLOOKUP(F72,'PDP8'!$I$5:$I$389,1,0)),"???",20),15),14),13),12))))))</f>
        <v>0</v>
      </c>
      <c r="N72" s="119">
        <f>IF(AND(O72="CLA",S72&gt;1),IF(ISNA(VLOOKUP(P72,'PDP8'!$C$17:$C$52,1,0)),IF(ISNA(VLOOKUP(P72,'PDP8'!$C$56:$C$75,1,0)),15,14),13),IF(LEN(F72)=0,0,M72))</f>
        <v>0</v>
      </c>
      <c r="O72" s="119" t="str">
        <f t="shared" si="4"/>
        <v/>
      </c>
      <c r="P72" s="119" t="str">
        <f t="shared" si="5"/>
        <v/>
      </c>
      <c r="Q72" s="119" t="str">
        <f t="shared" si="6"/>
        <v/>
      </c>
      <c r="R72" s="119" t="str">
        <f t="shared" si="7"/>
        <v/>
      </c>
      <c r="S72" s="119">
        <f t="shared" si="8"/>
        <v>0</v>
      </c>
      <c r="T72" s="187" t="str">
        <f t="shared" si="9"/>
        <v/>
      </c>
      <c r="U72" s="119" t="str">
        <f t="shared" si="10"/>
        <v/>
      </c>
      <c r="V72" s="120" t="str">
        <f t="shared" si="11"/>
        <v/>
      </c>
      <c r="W72" s="124" t="str">
        <f t="shared" si="12"/>
        <v/>
      </c>
      <c r="X72" s="124" t="str">
        <f t="shared" si="13"/>
        <v/>
      </c>
      <c r="Y72" s="119" t="str">
        <f t="shared" si="0"/>
        <v/>
      </c>
      <c r="Z72" s="119">
        <f t="shared" si="1"/>
        <v>0</v>
      </c>
      <c r="AA72" s="119" t="str">
        <f>IF(N72=12,VLOOKUP(F72,'PDP8'!$C$6:$F$11,4,0),"")</f>
        <v/>
      </c>
      <c r="AB72" s="119" t="str">
        <f>IF(N72=13,IF(_xlfn.BITAND(OCT2DEC(C72),'PDP8'!$E$17)='PDP8'!$D$17,'PDP8'!$F$17,CONCATENATE(IF(ISNA(MATCH(_xlfn.BITAND(OCT2DEC(C72),'PDP8'!$E$18),'PDP8'!$D$18:$D$20,0)),"",VLOOKUP(_xlfn.BITAND(OCT2DEC(C72),'PDP8'!$E$18),'PDP8'!$D$18:$F$20,3,0)),IF(ISNA(MATCH(_xlfn.BITAND(OCT2DEC(C72),'PDP8'!$E$21),'PDP8'!$D$21:$D$52,0)),"",CONCATENATE(IF(ISNA(MATCH(_xlfn.BITAND(OCT2DEC(C72),'PDP8'!$E$18),'PDP8'!$D$18:$D$20,0)),"",", "),VLOOKUP(_xlfn.BITAND(OCT2DEC(C72),'PDP8'!$E$21),'PDP8'!$D$21:$F$52,3,0))))),"")</f>
        <v/>
      </c>
      <c r="AC72" s="119" t="str">
        <f>IF(N72=14,CONCATENATE(IF(ISNA(MATCH(_xlfn.BITAND(OCT2DEC(C72),'PDP8'!$E$56),'PDP8'!$D$56:$D$70,0)),"",VLOOKUP(_xlfn.BITAND(OCT2DEC(C72),'PDP8'!$E$56),'PDP8'!$D$56:$F$70,3,0)),IF(ISNA(MATCH(_xlfn.BITAND(OCT2DEC(C72),'PDP8'!$E$71),'PDP8'!$D$71:$D$73,0)),"",CONCATENATE(IF(ISNA(MATCH(_xlfn.BITAND(OCT2DEC(C72),'PDP8'!$E$56),'PDP8'!$D$56:$D$70,0)),"",", "),VLOOKUP(_xlfn.BITAND(OCT2DEC(C72),'PDP8'!$E$71),'PDP8'!$D$71:$F$73,3,0))),IF(_xlfn.BITAND(OCT2DEC(C72),'PDP8'!$E$75)='PDP8'!$D$75,CONCATENATE(IF(LEN(F72)&gt;4,", ",""),'PDP8'!$F$75,""),IF(_xlfn.BITAND(OCT2DEC(C72),'PDP8'!$E$74),"",'PDP8'!$F$74))),"")</f>
        <v/>
      </c>
      <c r="AD72" s="119" t="str">
        <f>IF(N72=15,VLOOKUP(Z72,'PDP8'!$D$111:$F$238,3,0),"")</f>
        <v/>
      </c>
      <c r="AE72" s="119" t="str">
        <f>IF(N72=20,CONCATENATE(VLOOKUP(F72,'PDP8'!$I$5:$M$389,3,0),": ",VLOOKUP(F72,'PDP8'!$I$5:$M$389,5,0)),"")</f>
        <v/>
      </c>
      <c r="AF72" s="119" t="str">
        <f t="shared" si="14"/>
        <v/>
      </c>
      <c r="AG72" s="126"/>
      <c r="AH72" s="126"/>
    </row>
    <row r="73" spans="1:34" x14ac:dyDescent="0.2">
      <c r="A73" s="126"/>
      <c r="B73" s="55" t="str">
        <f t="shared" si="2"/>
        <v>0411</v>
      </c>
      <c r="C73" s="56" t="str">
        <f>IF(N73&lt;10,"",IF(N73=10,O73,IF(N73=12,IF(LEN(X73)&gt;0,X73,DEC2OCT(VLOOKUP(F73,'PDP8'!$C$6:$D$12,2,0)+IF(LEN(G73)&gt;0,256,0)+W73+IF(LEN(V73)=0,0,_xlfn.BITAND(V73,127)),4)),IF(N73=13,DEC2OCT('PDP8'!$D$13+_xlfn.BITOR(VLOOKUP(O73,'PDP8'!$C$17:$D$52,2,0),_xlfn.BITOR(IF(S73&gt;1,VLOOKUP(P73,'PDP8'!$C$17:$D$52,2,0),0),_xlfn.BITOR(IF(S73&gt;2,VLOOKUP(Q73,'PDP8'!$C$17:$D$52,2,0),0),IF(S73&gt;3,VLOOKUP(R73,'PDP8'!$C$17:$D$52,2,0),0)))),4),IF(N73=14,DEC2OCT(_xlfn.BITOR('PDP8'!$D$13+256+VLOOKUP(O73,'PDP8'!$C$56:$D$75,2,0),_xlfn.BITOR(IF(S73&gt;1,VLOOKUP(P73,'PDP8'!$C$56:$D$75,2,0),0),_xlfn.BITOR(IF(S73&gt;2,VLOOKUP(Q73,'PDP8'!$C$56:$D$75,2,0),0),IF(S73&gt;3,VLOOKUP(R73,'PDP8'!$C$56:$D$75,2,0),0)))),4),IF(N73=15,DEC2OCT('PDP8'!$D$13+257+VLOOKUP(O73,'PDP8'!$C$80:$D$107,2,0)+IF(S73&gt;1,VLOOKUP(P73,'PDP8'!$C$80:$D$107,2,0),0)+IF(S73&gt;2,VLOOKUP(Q73,'PDP8'!$C$80:$D$107,2,0),0),4),IF(N73=20,VLOOKUP(F73,'PDP8'!$I$5:$J$389,2,0),"???")))))))</f>
        <v/>
      </c>
      <c r="D73" s="177"/>
      <c r="E73" s="118"/>
      <c r="F73" s="118"/>
      <c r="G73" s="76"/>
      <c r="H73" s="118"/>
      <c r="I73" s="179"/>
      <c r="J73" s="188" t="str">
        <f t="shared" si="3"/>
        <v/>
      </c>
      <c r="K73" s="213"/>
      <c r="L73" s="126"/>
      <c r="M73" s="119">
        <f>IF(LEN(F73)&lt;1,0,IF(OR(LEFT(F73)="/",F73="$"),0,IF(LEFT(F73)="*",1,IF(NOT(ISERR(VALUE(F73))),10,IF(LEFT(F73,4)="PAGE",2,IF(ISNA(VLOOKUP(F73,'PDP8'!$C$6:$C$11,1,0)),IF(ISNA(VLOOKUP(LEFT(F73,3),'PDP8'!$C$17:$C$52,1,0)),IF(ISNA(VLOOKUP(LEFT(F73,3),'PDP8'!$C$56:$C$75,1,0)),IF(ISNA(VLOOKUP(LEFT(F73,IF(OR(LEN(F73)=3,MID(F73,4,1)=" "),3,4)),'PDP8'!$C$80:$C$107,1,0)),IF(ISNA(VLOOKUP(F73,'PDP8'!$I$5:$I$389,1,0)),"???",20),15),14),13),12))))))</f>
        <v>0</v>
      </c>
      <c r="N73" s="119">
        <f>IF(AND(O73="CLA",S73&gt;1),IF(ISNA(VLOOKUP(P73,'PDP8'!$C$17:$C$52,1,0)),IF(ISNA(VLOOKUP(P73,'PDP8'!$C$56:$C$75,1,0)),15,14),13),IF(LEN(F73)=0,0,M73))</f>
        <v>0</v>
      </c>
      <c r="O73" s="119" t="str">
        <f t="shared" si="4"/>
        <v/>
      </c>
      <c r="P73" s="119" t="str">
        <f t="shared" si="5"/>
        <v/>
      </c>
      <c r="Q73" s="119" t="str">
        <f t="shared" si="6"/>
        <v/>
      </c>
      <c r="R73" s="119" t="str">
        <f t="shared" si="7"/>
        <v/>
      </c>
      <c r="S73" s="119">
        <f t="shared" si="8"/>
        <v>0</v>
      </c>
      <c r="T73" s="187" t="str">
        <f t="shared" si="9"/>
        <v/>
      </c>
      <c r="U73" s="119" t="str">
        <f t="shared" si="10"/>
        <v/>
      </c>
      <c r="V73" s="120" t="str">
        <f t="shared" si="11"/>
        <v/>
      </c>
      <c r="W73" s="124" t="str">
        <f t="shared" si="12"/>
        <v/>
      </c>
      <c r="X73" s="124" t="str">
        <f t="shared" si="13"/>
        <v/>
      </c>
      <c r="Y73" s="119" t="str">
        <f t="shared" si="0"/>
        <v/>
      </c>
      <c r="Z73" s="119">
        <f t="shared" si="1"/>
        <v>0</v>
      </c>
      <c r="AA73" s="119" t="str">
        <f>IF(N73=12,VLOOKUP(F73,'PDP8'!$C$6:$F$11,4,0),"")</f>
        <v/>
      </c>
      <c r="AB73" s="119" t="str">
        <f>IF(N73=13,IF(_xlfn.BITAND(OCT2DEC(C73),'PDP8'!$E$17)='PDP8'!$D$17,'PDP8'!$F$17,CONCATENATE(IF(ISNA(MATCH(_xlfn.BITAND(OCT2DEC(C73),'PDP8'!$E$18),'PDP8'!$D$18:$D$20,0)),"",VLOOKUP(_xlfn.BITAND(OCT2DEC(C73),'PDP8'!$E$18),'PDP8'!$D$18:$F$20,3,0)),IF(ISNA(MATCH(_xlfn.BITAND(OCT2DEC(C73),'PDP8'!$E$21),'PDP8'!$D$21:$D$52,0)),"",CONCATENATE(IF(ISNA(MATCH(_xlfn.BITAND(OCT2DEC(C73),'PDP8'!$E$18),'PDP8'!$D$18:$D$20,0)),"",", "),VLOOKUP(_xlfn.BITAND(OCT2DEC(C73),'PDP8'!$E$21),'PDP8'!$D$21:$F$52,3,0))))),"")</f>
        <v/>
      </c>
      <c r="AC73" s="119" t="str">
        <f>IF(N73=14,CONCATENATE(IF(ISNA(MATCH(_xlfn.BITAND(OCT2DEC(C73),'PDP8'!$E$56),'PDP8'!$D$56:$D$70,0)),"",VLOOKUP(_xlfn.BITAND(OCT2DEC(C73),'PDP8'!$E$56),'PDP8'!$D$56:$F$70,3,0)),IF(ISNA(MATCH(_xlfn.BITAND(OCT2DEC(C73),'PDP8'!$E$71),'PDP8'!$D$71:$D$73,0)),"",CONCATENATE(IF(ISNA(MATCH(_xlfn.BITAND(OCT2DEC(C73),'PDP8'!$E$56),'PDP8'!$D$56:$D$70,0)),"",", "),VLOOKUP(_xlfn.BITAND(OCT2DEC(C73),'PDP8'!$E$71),'PDP8'!$D$71:$F$73,3,0))),IF(_xlfn.BITAND(OCT2DEC(C73),'PDP8'!$E$75)='PDP8'!$D$75,CONCATENATE(IF(LEN(F73)&gt;4,", ",""),'PDP8'!$F$75,""),IF(_xlfn.BITAND(OCT2DEC(C73),'PDP8'!$E$74),"",'PDP8'!$F$74))),"")</f>
        <v/>
      </c>
      <c r="AD73" s="119" t="str">
        <f>IF(N73=15,VLOOKUP(Z73,'PDP8'!$D$111:$F$238,3,0),"")</f>
        <v/>
      </c>
      <c r="AE73" s="119" t="str">
        <f>IF(N73=20,CONCATENATE(VLOOKUP(F73,'PDP8'!$I$5:$M$389,3,0),": ",VLOOKUP(F73,'PDP8'!$I$5:$M$389,5,0)),"")</f>
        <v/>
      </c>
      <c r="AF73" s="119" t="str">
        <f t="shared" si="14"/>
        <v/>
      </c>
      <c r="AG73" s="126"/>
      <c r="AH73" s="126"/>
    </row>
    <row r="74" spans="1:34" x14ac:dyDescent="0.2">
      <c r="A74" s="126"/>
      <c r="B74" s="55" t="str">
        <f t="shared" si="2"/>
        <v>0411</v>
      </c>
      <c r="C74" s="56" t="str">
        <f>IF(N74&lt;10,"",IF(N74=10,O74,IF(N74=12,IF(LEN(X74)&gt;0,X74,DEC2OCT(VLOOKUP(F74,'PDP8'!$C$6:$D$12,2,0)+IF(LEN(G74)&gt;0,256,0)+W74+IF(LEN(V74)=0,0,_xlfn.BITAND(V74,127)),4)),IF(N74=13,DEC2OCT('PDP8'!$D$13+_xlfn.BITOR(VLOOKUP(O74,'PDP8'!$C$17:$D$52,2,0),_xlfn.BITOR(IF(S74&gt;1,VLOOKUP(P74,'PDP8'!$C$17:$D$52,2,0),0),_xlfn.BITOR(IF(S74&gt;2,VLOOKUP(Q74,'PDP8'!$C$17:$D$52,2,0),0),IF(S74&gt;3,VLOOKUP(R74,'PDP8'!$C$17:$D$52,2,0),0)))),4),IF(N74=14,DEC2OCT(_xlfn.BITOR('PDP8'!$D$13+256+VLOOKUP(O74,'PDP8'!$C$56:$D$75,2,0),_xlfn.BITOR(IF(S74&gt;1,VLOOKUP(P74,'PDP8'!$C$56:$D$75,2,0),0),_xlfn.BITOR(IF(S74&gt;2,VLOOKUP(Q74,'PDP8'!$C$56:$D$75,2,0),0),IF(S74&gt;3,VLOOKUP(R74,'PDP8'!$C$56:$D$75,2,0),0)))),4),IF(N74=15,DEC2OCT('PDP8'!$D$13+257+VLOOKUP(O74,'PDP8'!$C$80:$D$107,2,0)+IF(S74&gt;1,VLOOKUP(P74,'PDP8'!$C$80:$D$107,2,0),0)+IF(S74&gt;2,VLOOKUP(Q74,'PDP8'!$C$80:$D$107,2,0),0),4),IF(N74=20,VLOOKUP(F74,'PDP8'!$I$5:$J$389,2,0),"???")))))))</f>
        <v/>
      </c>
      <c r="D74" s="177"/>
      <c r="E74" s="118"/>
      <c r="F74" s="118"/>
      <c r="G74" s="76"/>
      <c r="H74" s="118"/>
      <c r="I74" s="179"/>
      <c r="J74" s="188" t="str">
        <f t="shared" si="3"/>
        <v/>
      </c>
      <c r="K74" s="213"/>
      <c r="L74" s="126"/>
      <c r="M74" s="119">
        <f>IF(LEN(F74)&lt;1,0,IF(OR(LEFT(F74)="/",F74="$"),0,IF(LEFT(F74)="*",1,IF(NOT(ISERR(VALUE(F74))),10,IF(LEFT(F74,4)="PAGE",2,IF(ISNA(VLOOKUP(F74,'PDP8'!$C$6:$C$11,1,0)),IF(ISNA(VLOOKUP(LEFT(F74,3),'PDP8'!$C$17:$C$52,1,0)),IF(ISNA(VLOOKUP(LEFT(F74,3),'PDP8'!$C$56:$C$75,1,0)),IF(ISNA(VLOOKUP(LEFT(F74,IF(OR(LEN(F74)=3,MID(F74,4,1)=" "),3,4)),'PDP8'!$C$80:$C$107,1,0)),IF(ISNA(VLOOKUP(F74,'PDP8'!$I$5:$I$389,1,0)),"???",20),15),14),13),12))))))</f>
        <v>0</v>
      </c>
      <c r="N74" s="119">
        <f>IF(AND(O74="CLA",S74&gt;1),IF(ISNA(VLOOKUP(P74,'PDP8'!$C$17:$C$52,1,0)),IF(ISNA(VLOOKUP(P74,'PDP8'!$C$56:$C$75,1,0)),15,14),13),IF(LEN(F74)=0,0,M74))</f>
        <v>0</v>
      </c>
      <c r="O74" s="119" t="str">
        <f t="shared" si="4"/>
        <v/>
      </c>
      <c r="P74" s="119" t="str">
        <f t="shared" si="5"/>
        <v/>
      </c>
      <c r="Q74" s="119" t="str">
        <f t="shared" si="6"/>
        <v/>
      </c>
      <c r="R74" s="119" t="str">
        <f t="shared" si="7"/>
        <v/>
      </c>
      <c r="S74" s="119">
        <f t="shared" si="8"/>
        <v>0</v>
      </c>
      <c r="T74" s="187" t="str">
        <f t="shared" si="9"/>
        <v/>
      </c>
      <c r="U74" s="119" t="str">
        <f t="shared" si="10"/>
        <v/>
      </c>
      <c r="V74" s="120" t="str">
        <f t="shared" si="11"/>
        <v/>
      </c>
      <c r="W74" s="124" t="str">
        <f t="shared" si="12"/>
        <v/>
      </c>
      <c r="X74" s="124" t="str">
        <f t="shared" si="13"/>
        <v/>
      </c>
      <c r="Y74" s="119" t="str">
        <f t="shared" ref="Y74:Y137" si="15">IF(LEN(E74)=0,"",IF(RIGHT(E74,1)=",",LEFT(E74,LEN(E74)-1),E74))</f>
        <v/>
      </c>
      <c r="Z74" s="119">
        <f t="shared" ref="Z74:Z137" si="16">OCT2DEC(C74)</f>
        <v>0</v>
      </c>
      <c r="AA74" s="119" t="str">
        <f>IF(N74=12,VLOOKUP(F74,'PDP8'!$C$6:$F$11,4,0),"")</f>
        <v/>
      </c>
      <c r="AB74" s="119" t="str">
        <f>IF(N74=13,IF(_xlfn.BITAND(OCT2DEC(C74),'PDP8'!$E$17)='PDP8'!$D$17,'PDP8'!$F$17,CONCATENATE(IF(ISNA(MATCH(_xlfn.BITAND(OCT2DEC(C74),'PDP8'!$E$18),'PDP8'!$D$18:$D$20,0)),"",VLOOKUP(_xlfn.BITAND(OCT2DEC(C74),'PDP8'!$E$18),'PDP8'!$D$18:$F$20,3,0)),IF(ISNA(MATCH(_xlfn.BITAND(OCT2DEC(C74),'PDP8'!$E$21),'PDP8'!$D$21:$D$52,0)),"",CONCATENATE(IF(ISNA(MATCH(_xlfn.BITAND(OCT2DEC(C74),'PDP8'!$E$18),'PDP8'!$D$18:$D$20,0)),"",", "),VLOOKUP(_xlfn.BITAND(OCT2DEC(C74),'PDP8'!$E$21),'PDP8'!$D$21:$F$52,3,0))))),"")</f>
        <v/>
      </c>
      <c r="AC74" s="119" t="str">
        <f>IF(N74=14,CONCATENATE(IF(ISNA(MATCH(_xlfn.BITAND(OCT2DEC(C74),'PDP8'!$E$56),'PDP8'!$D$56:$D$70,0)),"",VLOOKUP(_xlfn.BITAND(OCT2DEC(C74),'PDP8'!$E$56),'PDP8'!$D$56:$F$70,3,0)),IF(ISNA(MATCH(_xlfn.BITAND(OCT2DEC(C74),'PDP8'!$E$71),'PDP8'!$D$71:$D$73,0)),"",CONCATENATE(IF(ISNA(MATCH(_xlfn.BITAND(OCT2DEC(C74),'PDP8'!$E$56),'PDP8'!$D$56:$D$70,0)),"",", "),VLOOKUP(_xlfn.BITAND(OCT2DEC(C74),'PDP8'!$E$71),'PDP8'!$D$71:$F$73,3,0))),IF(_xlfn.BITAND(OCT2DEC(C74),'PDP8'!$E$75)='PDP8'!$D$75,CONCATENATE(IF(LEN(F74)&gt;4,", ",""),'PDP8'!$F$75,""),IF(_xlfn.BITAND(OCT2DEC(C74),'PDP8'!$E$74),"",'PDP8'!$F$74))),"")</f>
        <v/>
      </c>
      <c r="AD74" s="119" t="str">
        <f>IF(N74=15,VLOOKUP(Z74,'PDP8'!$D$111:$F$238,3,0),"")</f>
        <v/>
      </c>
      <c r="AE74" s="119" t="str">
        <f>IF(N74=20,CONCATENATE(VLOOKUP(F74,'PDP8'!$I$5:$M$389,3,0),": ",VLOOKUP(F74,'PDP8'!$I$5:$M$389,5,0)),"")</f>
        <v/>
      </c>
      <c r="AF74" s="119" t="str">
        <f t="shared" si="14"/>
        <v/>
      </c>
      <c r="AG74" s="126"/>
      <c r="AH74" s="126"/>
    </row>
    <row r="75" spans="1:34" x14ac:dyDescent="0.2">
      <c r="A75" s="126"/>
      <c r="B75" s="55" t="str">
        <f t="shared" ref="B75:B138" si="17">IF(M75=1,DEC2OCT(IF(RIGHT(F75,1)=".",VALUE(MID(F75,2,LEN(F75)-2)),OCT2DEC(RIGHT(F75,LEN(F75)-1))),4),IF(M75=2,DEC2OCT(OCT2DEC(RIGHT(F75,LEN(F75)-5))*128,4),IF(M74&lt;10,B74,DEC2OCT(IF(B74="7777",0,OCT2DEC(B74)+1),4))))</f>
        <v>0411</v>
      </c>
      <c r="C75" s="56" t="str">
        <f>IF(N75&lt;10,"",IF(N75=10,O75,IF(N75=12,IF(LEN(X75)&gt;0,X75,DEC2OCT(VLOOKUP(F75,'PDP8'!$C$6:$D$12,2,0)+IF(LEN(G75)&gt;0,256,0)+W75+IF(LEN(V75)=0,0,_xlfn.BITAND(V75,127)),4)),IF(N75=13,DEC2OCT('PDP8'!$D$13+_xlfn.BITOR(VLOOKUP(O75,'PDP8'!$C$17:$D$52,2,0),_xlfn.BITOR(IF(S75&gt;1,VLOOKUP(P75,'PDP8'!$C$17:$D$52,2,0),0),_xlfn.BITOR(IF(S75&gt;2,VLOOKUP(Q75,'PDP8'!$C$17:$D$52,2,0),0),IF(S75&gt;3,VLOOKUP(R75,'PDP8'!$C$17:$D$52,2,0),0)))),4),IF(N75=14,DEC2OCT(_xlfn.BITOR('PDP8'!$D$13+256+VLOOKUP(O75,'PDP8'!$C$56:$D$75,2,0),_xlfn.BITOR(IF(S75&gt;1,VLOOKUP(P75,'PDP8'!$C$56:$D$75,2,0),0),_xlfn.BITOR(IF(S75&gt;2,VLOOKUP(Q75,'PDP8'!$C$56:$D$75,2,0),0),IF(S75&gt;3,VLOOKUP(R75,'PDP8'!$C$56:$D$75,2,0),0)))),4),IF(N75=15,DEC2OCT('PDP8'!$D$13+257+VLOOKUP(O75,'PDP8'!$C$80:$D$107,2,0)+IF(S75&gt;1,VLOOKUP(P75,'PDP8'!$C$80:$D$107,2,0),0)+IF(S75&gt;2,VLOOKUP(Q75,'PDP8'!$C$80:$D$107,2,0),0),4),IF(N75=20,VLOOKUP(F75,'PDP8'!$I$5:$J$389,2,0),"???")))))))</f>
        <v/>
      </c>
      <c r="D75" s="177"/>
      <c r="E75" s="118"/>
      <c r="F75" s="118"/>
      <c r="G75" s="76"/>
      <c r="H75" s="118"/>
      <c r="I75" s="179"/>
      <c r="J75" s="188" t="str">
        <f t="shared" ref="J75:J138" si="18">IF(LEN(AF75)=0,"",CONCATENATE("/",IF(RIGHT(AF75,2)=", ",LEFT(AF75,LEN(AF75)-2),AF75),IF(AND(N75=12,_xlfn.BITAND(OCT2DEC(C75),376)=264)," [Auto pre-increment]","")))</f>
        <v/>
      </c>
      <c r="K75" s="213"/>
      <c r="L75" s="126"/>
      <c r="M75" s="119">
        <f>IF(LEN(F75)&lt;1,0,IF(OR(LEFT(F75)="/",F75="$"),0,IF(LEFT(F75)="*",1,IF(NOT(ISERR(VALUE(F75))),10,IF(LEFT(F75,4)="PAGE",2,IF(ISNA(VLOOKUP(F75,'PDP8'!$C$6:$C$11,1,0)),IF(ISNA(VLOOKUP(LEFT(F75,3),'PDP8'!$C$17:$C$52,1,0)),IF(ISNA(VLOOKUP(LEFT(F75,3),'PDP8'!$C$56:$C$75,1,0)),IF(ISNA(VLOOKUP(LEFT(F75,IF(OR(LEN(F75)=3,MID(F75,4,1)=" "),3,4)),'PDP8'!$C$80:$C$107,1,0)),IF(ISNA(VLOOKUP(F75,'PDP8'!$I$5:$I$389,1,0)),"???",20),15),14),13),12))))))</f>
        <v>0</v>
      </c>
      <c r="N75" s="119">
        <f>IF(AND(O75="CLA",S75&gt;1),IF(ISNA(VLOOKUP(P75,'PDP8'!$C$17:$C$52,1,0)),IF(ISNA(VLOOKUP(P75,'PDP8'!$C$56:$C$75,1,0)),15,14),13),IF(LEN(F75)=0,0,M75))</f>
        <v>0</v>
      </c>
      <c r="O75" s="119" t="str">
        <f t="shared" ref="O75:O138" si="19">IF(M75=10,IF(RIGHT(F75,1)=".",IF(VALUE(F75)&lt;0,DEC2OCT(_xlfn.BITXOR(-F75,4095)+1,4),DEC2OCT(F75,4)),IF(VALUE(F75)&lt;0,DEC2OCT(_xlfn.BITXOR(OCT2DEC(-F75),4095)+1,4),TEXT(F75,"0000"))),CONCATENATE(LEFT(F75,3),IF(OR(LEN(F75)=3,MID(F75,4,1)=" "),"",MID(F75,4,1))))</f>
        <v/>
      </c>
      <c r="P75" s="119" t="str">
        <f t="shared" ref="P75:P138" si="20">CONCATENATE(MID(F75,LEN(O75)+2,3),IF(OR(LEN(F75)=LEN(O75)+4,MID(F75,LEN(O75)+5,1)=" "),"",MID(F75,LEN(O75)+5,1)))</f>
        <v/>
      </c>
      <c r="Q75" s="119" t="str">
        <f t="shared" ref="Q75:Q138" si="21">CONCATENATE(MID(F75,LEN(O75)+LEN(P75)+3,3),IF(OR(LEN(F75)=LEN(O75)+LEN(P75)+5,MID(F75,LEN(O75)+LEN(P75)+6,1)=" "),"",MID(F75,LEN(O75)+LEN(P75)+6,1)))</f>
        <v/>
      </c>
      <c r="R75" s="119" t="str">
        <f t="shared" ref="R75:R138" si="22">CONCATENATE(MID(F75,LEN(O75)+LEN(P75)+LEN(Q75)+4,3),IF(OR(LEN(F75)=LEN(O75)+LEN(P75)+LEN(Q75)+6,MID(F75,LEN(O75)+LEN(P75)+LEN(Q75)+7,1)=" "),"",MID(F75,LEN(O75)+LEN(P75)+LEN(Q75)+7,1)))</f>
        <v/>
      </c>
      <c r="S75" s="119">
        <f t="shared" ref="S75:S138" si="23">IF(LEN(O75)=0,0,1)+IF(LEN(P75)=0,0,1)+IF(LEN(Q75)=0,0,1)+IF(LEN(R75)=0,0,1)</f>
        <v>0</v>
      </c>
      <c r="T75" s="187" t="str">
        <f t="shared" ref="T75:T138" si="24">IF(OR(LEFT(H75,2)=".-",LEFT(H75,2)=".+"),RIGHT(H75,LEN(H75)-2),IF(LEN(H75)=0,"",H75))</f>
        <v/>
      </c>
      <c r="U75" s="119" t="str">
        <f t="shared" ref="U75:U138" si="25">IF(LEN(T75)=0,"",IF(ISERR(VALUE(T75)),OCT2DEC(INDEX($B$10:$E$262,MATCH(T75,$Y$10:$Y$262,0),1)),IF(RIGHT(T75,1)=".",IF(VALUE(T75)&lt;0,_xlfn.BITXOR(VALUE(-T75),127)+1,T75),IF(VALUE(T75)&lt;0,_xlfn.BITXOR(OCT2DEC(-T75),127)+1,OCT2DEC(T75)))))</f>
        <v/>
      </c>
      <c r="V75" s="120" t="str">
        <f t="shared" ref="V75:V138" si="26">IF(LEFT(H75,2)=".-",OCT2DEC(B75)-U75,IF(LEFT(H75,2)=".+",OCT2DEC(B75)+U75,IF(T75=".",OCT2DEC(B75),U75)))</f>
        <v/>
      </c>
      <c r="W75" s="124" t="str">
        <f t="shared" ref="W75:W138" si="27">IF(LEN(V75)&gt;0,IF(_xlfn.BITAND(V75,3968)=0,0,128),"")</f>
        <v/>
      </c>
      <c r="X75" s="124" t="str">
        <f t="shared" ref="X75:X138" si="28">IF(ISNA(V75),"UNDEFINED",IF(LEN(V75)=0,IF(AND(M75=12,LEN(H75)=0),"UNDEFINED",""),IF(AND($W75=128,_xlfn.BITAND($V75,3968)&lt;&gt;_xlfn.BITAND(OCT2DEC($B75),3968)),"RANGE!","")))</f>
        <v/>
      </c>
      <c r="Y75" s="119" t="str">
        <f t="shared" si="15"/>
        <v/>
      </c>
      <c r="Z75" s="119">
        <f t="shared" si="16"/>
        <v>0</v>
      </c>
      <c r="AA75" s="119" t="str">
        <f>IF(N75=12,VLOOKUP(F75,'PDP8'!$C$6:$F$11,4,0),"")</f>
        <v/>
      </c>
      <c r="AB75" s="119" t="str">
        <f>IF(N75=13,IF(_xlfn.BITAND(OCT2DEC(C75),'PDP8'!$E$17)='PDP8'!$D$17,'PDP8'!$F$17,CONCATENATE(IF(ISNA(MATCH(_xlfn.BITAND(OCT2DEC(C75),'PDP8'!$E$18),'PDP8'!$D$18:$D$20,0)),"",VLOOKUP(_xlfn.BITAND(OCT2DEC(C75),'PDP8'!$E$18),'PDP8'!$D$18:$F$20,3,0)),IF(ISNA(MATCH(_xlfn.BITAND(OCT2DEC(C75),'PDP8'!$E$21),'PDP8'!$D$21:$D$52,0)),"",CONCATENATE(IF(ISNA(MATCH(_xlfn.BITAND(OCT2DEC(C75),'PDP8'!$E$18),'PDP8'!$D$18:$D$20,0)),"",", "),VLOOKUP(_xlfn.BITAND(OCT2DEC(C75),'PDP8'!$E$21),'PDP8'!$D$21:$F$52,3,0))))),"")</f>
        <v/>
      </c>
      <c r="AC75" s="119" t="str">
        <f>IF(N75=14,CONCATENATE(IF(ISNA(MATCH(_xlfn.BITAND(OCT2DEC(C75),'PDP8'!$E$56),'PDP8'!$D$56:$D$70,0)),"",VLOOKUP(_xlfn.BITAND(OCT2DEC(C75),'PDP8'!$E$56),'PDP8'!$D$56:$F$70,3,0)),IF(ISNA(MATCH(_xlfn.BITAND(OCT2DEC(C75),'PDP8'!$E$71),'PDP8'!$D$71:$D$73,0)),"",CONCATENATE(IF(ISNA(MATCH(_xlfn.BITAND(OCT2DEC(C75),'PDP8'!$E$56),'PDP8'!$D$56:$D$70,0)),"",", "),VLOOKUP(_xlfn.BITAND(OCT2DEC(C75),'PDP8'!$E$71),'PDP8'!$D$71:$F$73,3,0))),IF(_xlfn.BITAND(OCT2DEC(C75),'PDP8'!$E$75)='PDP8'!$D$75,CONCATENATE(IF(LEN(F75)&gt;4,", ",""),'PDP8'!$F$75,""),IF(_xlfn.BITAND(OCT2DEC(C75),'PDP8'!$E$74),"",'PDP8'!$F$74))),"")</f>
        <v/>
      </c>
      <c r="AD75" s="119" t="str">
        <f>IF(N75=15,VLOOKUP(Z75,'PDP8'!$D$111:$F$238,3,0),"")</f>
        <v/>
      </c>
      <c r="AE75" s="119" t="str">
        <f>IF(N75=20,CONCATENATE(VLOOKUP(F75,'PDP8'!$I$5:$M$389,3,0),": ",VLOOKUP(F75,'PDP8'!$I$5:$M$389,5,0)),"")</f>
        <v/>
      </c>
      <c r="AF75" s="119" t="str">
        <f t="shared" ref="AF75:AF138" si="29">CONCATENATE(AA75,AB75,AC75,AD75,AE75)</f>
        <v/>
      </c>
      <c r="AG75" s="126"/>
      <c r="AH75" s="126"/>
    </row>
    <row r="76" spans="1:34" x14ac:dyDescent="0.2">
      <c r="A76" s="126"/>
      <c r="B76" s="55" t="str">
        <f t="shared" si="17"/>
        <v>0411</v>
      </c>
      <c r="C76" s="56" t="str">
        <f>IF(N76&lt;10,"",IF(N76=10,O76,IF(N76=12,IF(LEN(X76)&gt;0,X76,DEC2OCT(VLOOKUP(F76,'PDP8'!$C$6:$D$12,2,0)+IF(LEN(G76)&gt;0,256,0)+W76+IF(LEN(V76)=0,0,_xlfn.BITAND(V76,127)),4)),IF(N76=13,DEC2OCT('PDP8'!$D$13+_xlfn.BITOR(VLOOKUP(O76,'PDP8'!$C$17:$D$52,2,0),_xlfn.BITOR(IF(S76&gt;1,VLOOKUP(P76,'PDP8'!$C$17:$D$52,2,0),0),_xlfn.BITOR(IF(S76&gt;2,VLOOKUP(Q76,'PDP8'!$C$17:$D$52,2,0),0),IF(S76&gt;3,VLOOKUP(R76,'PDP8'!$C$17:$D$52,2,0),0)))),4),IF(N76=14,DEC2OCT(_xlfn.BITOR('PDP8'!$D$13+256+VLOOKUP(O76,'PDP8'!$C$56:$D$75,2,0),_xlfn.BITOR(IF(S76&gt;1,VLOOKUP(P76,'PDP8'!$C$56:$D$75,2,0),0),_xlfn.BITOR(IF(S76&gt;2,VLOOKUP(Q76,'PDP8'!$C$56:$D$75,2,0),0),IF(S76&gt;3,VLOOKUP(R76,'PDP8'!$C$56:$D$75,2,0),0)))),4),IF(N76=15,DEC2OCT('PDP8'!$D$13+257+VLOOKUP(O76,'PDP8'!$C$80:$D$107,2,0)+IF(S76&gt;1,VLOOKUP(P76,'PDP8'!$C$80:$D$107,2,0),0)+IF(S76&gt;2,VLOOKUP(Q76,'PDP8'!$C$80:$D$107,2,0),0),4),IF(N76=20,VLOOKUP(F76,'PDP8'!$I$5:$J$389,2,0),"???")))))))</f>
        <v/>
      </c>
      <c r="D76" s="177"/>
      <c r="E76" s="118"/>
      <c r="F76" s="118"/>
      <c r="G76" s="76"/>
      <c r="H76" s="118"/>
      <c r="I76" s="179"/>
      <c r="J76" s="188" t="str">
        <f t="shared" si="18"/>
        <v/>
      </c>
      <c r="K76" s="213"/>
      <c r="L76" s="126"/>
      <c r="M76" s="119">
        <f>IF(LEN(F76)&lt;1,0,IF(OR(LEFT(F76)="/",F76="$"),0,IF(LEFT(F76)="*",1,IF(NOT(ISERR(VALUE(F76))),10,IF(LEFT(F76,4)="PAGE",2,IF(ISNA(VLOOKUP(F76,'PDP8'!$C$6:$C$11,1,0)),IF(ISNA(VLOOKUP(LEFT(F76,3),'PDP8'!$C$17:$C$52,1,0)),IF(ISNA(VLOOKUP(LEFT(F76,3),'PDP8'!$C$56:$C$75,1,0)),IF(ISNA(VLOOKUP(LEFT(F76,IF(OR(LEN(F76)=3,MID(F76,4,1)=" "),3,4)),'PDP8'!$C$80:$C$107,1,0)),IF(ISNA(VLOOKUP(F76,'PDP8'!$I$5:$I$389,1,0)),"???",20),15),14),13),12))))))</f>
        <v>0</v>
      </c>
      <c r="N76" s="119">
        <f>IF(AND(O76="CLA",S76&gt;1),IF(ISNA(VLOOKUP(P76,'PDP8'!$C$17:$C$52,1,0)),IF(ISNA(VLOOKUP(P76,'PDP8'!$C$56:$C$75,1,0)),15,14),13),IF(LEN(F76)=0,0,M76))</f>
        <v>0</v>
      </c>
      <c r="O76" s="119" t="str">
        <f t="shared" si="19"/>
        <v/>
      </c>
      <c r="P76" s="119" t="str">
        <f t="shared" si="20"/>
        <v/>
      </c>
      <c r="Q76" s="119" t="str">
        <f t="shared" si="21"/>
        <v/>
      </c>
      <c r="R76" s="119" t="str">
        <f t="shared" si="22"/>
        <v/>
      </c>
      <c r="S76" s="119">
        <f t="shared" si="23"/>
        <v>0</v>
      </c>
      <c r="T76" s="187" t="str">
        <f t="shared" si="24"/>
        <v/>
      </c>
      <c r="U76" s="119" t="str">
        <f t="shared" si="25"/>
        <v/>
      </c>
      <c r="V76" s="120" t="str">
        <f t="shared" si="26"/>
        <v/>
      </c>
      <c r="W76" s="124" t="str">
        <f t="shared" si="27"/>
        <v/>
      </c>
      <c r="X76" s="124" t="str">
        <f t="shared" si="28"/>
        <v/>
      </c>
      <c r="Y76" s="119" t="str">
        <f t="shared" si="15"/>
        <v/>
      </c>
      <c r="Z76" s="119">
        <f t="shared" si="16"/>
        <v>0</v>
      </c>
      <c r="AA76" s="119" t="str">
        <f>IF(N76=12,VLOOKUP(F76,'PDP8'!$C$6:$F$11,4,0),"")</f>
        <v/>
      </c>
      <c r="AB76" s="119" t="str">
        <f>IF(N76=13,IF(_xlfn.BITAND(OCT2DEC(C76),'PDP8'!$E$17)='PDP8'!$D$17,'PDP8'!$F$17,CONCATENATE(IF(ISNA(MATCH(_xlfn.BITAND(OCT2DEC(C76),'PDP8'!$E$18),'PDP8'!$D$18:$D$20,0)),"",VLOOKUP(_xlfn.BITAND(OCT2DEC(C76),'PDP8'!$E$18),'PDP8'!$D$18:$F$20,3,0)),IF(ISNA(MATCH(_xlfn.BITAND(OCT2DEC(C76),'PDP8'!$E$21),'PDP8'!$D$21:$D$52,0)),"",CONCATENATE(IF(ISNA(MATCH(_xlfn.BITAND(OCT2DEC(C76),'PDP8'!$E$18),'PDP8'!$D$18:$D$20,0)),"",", "),VLOOKUP(_xlfn.BITAND(OCT2DEC(C76),'PDP8'!$E$21),'PDP8'!$D$21:$F$52,3,0))))),"")</f>
        <v/>
      </c>
      <c r="AC76" s="119" t="str">
        <f>IF(N76=14,CONCATENATE(IF(ISNA(MATCH(_xlfn.BITAND(OCT2DEC(C76),'PDP8'!$E$56),'PDP8'!$D$56:$D$70,0)),"",VLOOKUP(_xlfn.BITAND(OCT2DEC(C76),'PDP8'!$E$56),'PDP8'!$D$56:$F$70,3,0)),IF(ISNA(MATCH(_xlfn.BITAND(OCT2DEC(C76),'PDP8'!$E$71),'PDP8'!$D$71:$D$73,0)),"",CONCATENATE(IF(ISNA(MATCH(_xlfn.BITAND(OCT2DEC(C76),'PDP8'!$E$56),'PDP8'!$D$56:$D$70,0)),"",", "),VLOOKUP(_xlfn.BITAND(OCT2DEC(C76),'PDP8'!$E$71),'PDP8'!$D$71:$F$73,3,0))),IF(_xlfn.BITAND(OCT2DEC(C76),'PDP8'!$E$75)='PDP8'!$D$75,CONCATENATE(IF(LEN(F76)&gt;4,", ",""),'PDP8'!$F$75,""),IF(_xlfn.BITAND(OCT2DEC(C76),'PDP8'!$E$74),"",'PDP8'!$F$74))),"")</f>
        <v/>
      </c>
      <c r="AD76" s="119" t="str">
        <f>IF(N76=15,VLOOKUP(Z76,'PDP8'!$D$111:$F$238,3,0),"")</f>
        <v/>
      </c>
      <c r="AE76" s="119" t="str">
        <f>IF(N76=20,CONCATENATE(VLOOKUP(F76,'PDP8'!$I$5:$M$389,3,0),": ",VLOOKUP(F76,'PDP8'!$I$5:$M$389,5,0)),"")</f>
        <v/>
      </c>
      <c r="AF76" s="119" t="str">
        <f t="shared" si="29"/>
        <v/>
      </c>
      <c r="AG76" s="126"/>
      <c r="AH76" s="126"/>
    </row>
    <row r="77" spans="1:34" x14ac:dyDescent="0.2">
      <c r="A77" s="126"/>
      <c r="B77" s="55" t="str">
        <f t="shared" si="17"/>
        <v>0411</v>
      </c>
      <c r="C77" s="56" t="str">
        <f>IF(N77&lt;10,"",IF(N77=10,O77,IF(N77=12,IF(LEN(X77)&gt;0,X77,DEC2OCT(VLOOKUP(F77,'PDP8'!$C$6:$D$12,2,0)+IF(LEN(G77)&gt;0,256,0)+W77+IF(LEN(V77)=0,0,_xlfn.BITAND(V77,127)),4)),IF(N77=13,DEC2OCT('PDP8'!$D$13+_xlfn.BITOR(VLOOKUP(O77,'PDP8'!$C$17:$D$52,2,0),_xlfn.BITOR(IF(S77&gt;1,VLOOKUP(P77,'PDP8'!$C$17:$D$52,2,0),0),_xlfn.BITOR(IF(S77&gt;2,VLOOKUP(Q77,'PDP8'!$C$17:$D$52,2,0),0),IF(S77&gt;3,VLOOKUP(R77,'PDP8'!$C$17:$D$52,2,0),0)))),4),IF(N77=14,DEC2OCT(_xlfn.BITOR('PDP8'!$D$13+256+VLOOKUP(O77,'PDP8'!$C$56:$D$75,2,0),_xlfn.BITOR(IF(S77&gt;1,VLOOKUP(P77,'PDP8'!$C$56:$D$75,2,0),0),_xlfn.BITOR(IF(S77&gt;2,VLOOKUP(Q77,'PDP8'!$C$56:$D$75,2,0),0),IF(S77&gt;3,VLOOKUP(R77,'PDP8'!$C$56:$D$75,2,0),0)))),4),IF(N77=15,DEC2OCT('PDP8'!$D$13+257+VLOOKUP(O77,'PDP8'!$C$80:$D$107,2,0)+IF(S77&gt;1,VLOOKUP(P77,'PDP8'!$C$80:$D$107,2,0),0)+IF(S77&gt;2,VLOOKUP(Q77,'PDP8'!$C$80:$D$107,2,0),0),4),IF(N77=20,VLOOKUP(F77,'PDP8'!$I$5:$J$389,2,0),"???")))))))</f>
        <v/>
      </c>
      <c r="D77" s="177"/>
      <c r="E77" s="118"/>
      <c r="F77" s="118"/>
      <c r="G77" s="76"/>
      <c r="H77" s="118"/>
      <c r="I77" s="179"/>
      <c r="J77" s="188" t="str">
        <f t="shared" si="18"/>
        <v/>
      </c>
      <c r="K77" s="213"/>
      <c r="L77" s="126"/>
      <c r="M77" s="119">
        <f>IF(LEN(F77)&lt;1,0,IF(OR(LEFT(F77)="/",F77="$"),0,IF(LEFT(F77)="*",1,IF(NOT(ISERR(VALUE(F77))),10,IF(LEFT(F77,4)="PAGE",2,IF(ISNA(VLOOKUP(F77,'PDP8'!$C$6:$C$11,1,0)),IF(ISNA(VLOOKUP(LEFT(F77,3),'PDP8'!$C$17:$C$52,1,0)),IF(ISNA(VLOOKUP(LEFT(F77,3),'PDP8'!$C$56:$C$75,1,0)),IF(ISNA(VLOOKUP(LEFT(F77,IF(OR(LEN(F77)=3,MID(F77,4,1)=" "),3,4)),'PDP8'!$C$80:$C$107,1,0)),IF(ISNA(VLOOKUP(F77,'PDP8'!$I$5:$I$389,1,0)),"???",20),15),14),13),12))))))</f>
        <v>0</v>
      </c>
      <c r="N77" s="119">
        <f>IF(AND(O77="CLA",S77&gt;1),IF(ISNA(VLOOKUP(P77,'PDP8'!$C$17:$C$52,1,0)),IF(ISNA(VLOOKUP(P77,'PDP8'!$C$56:$C$75,1,0)),15,14),13),IF(LEN(F77)=0,0,M77))</f>
        <v>0</v>
      </c>
      <c r="O77" s="119" t="str">
        <f t="shared" si="19"/>
        <v/>
      </c>
      <c r="P77" s="119" t="str">
        <f t="shared" si="20"/>
        <v/>
      </c>
      <c r="Q77" s="119" t="str">
        <f t="shared" si="21"/>
        <v/>
      </c>
      <c r="R77" s="119" t="str">
        <f t="shared" si="22"/>
        <v/>
      </c>
      <c r="S77" s="119">
        <f t="shared" si="23"/>
        <v>0</v>
      </c>
      <c r="T77" s="187" t="str">
        <f t="shared" si="24"/>
        <v/>
      </c>
      <c r="U77" s="119" t="str">
        <f t="shared" si="25"/>
        <v/>
      </c>
      <c r="V77" s="120" t="str">
        <f t="shared" si="26"/>
        <v/>
      </c>
      <c r="W77" s="124" t="str">
        <f t="shared" si="27"/>
        <v/>
      </c>
      <c r="X77" s="124" t="str">
        <f t="shared" si="28"/>
        <v/>
      </c>
      <c r="Y77" s="119" t="str">
        <f t="shared" si="15"/>
        <v/>
      </c>
      <c r="Z77" s="119">
        <f t="shared" si="16"/>
        <v>0</v>
      </c>
      <c r="AA77" s="119" t="str">
        <f>IF(N77=12,VLOOKUP(F77,'PDP8'!$C$6:$F$11,4,0),"")</f>
        <v/>
      </c>
      <c r="AB77" s="119" t="str">
        <f>IF(N77=13,IF(_xlfn.BITAND(OCT2DEC(C77),'PDP8'!$E$17)='PDP8'!$D$17,'PDP8'!$F$17,CONCATENATE(IF(ISNA(MATCH(_xlfn.BITAND(OCT2DEC(C77),'PDP8'!$E$18),'PDP8'!$D$18:$D$20,0)),"",VLOOKUP(_xlfn.BITAND(OCT2DEC(C77),'PDP8'!$E$18),'PDP8'!$D$18:$F$20,3,0)),IF(ISNA(MATCH(_xlfn.BITAND(OCT2DEC(C77),'PDP8'!$E$21),'PDP8'!$D$21:$D$52,0)),"",CONCATENATE(IF(ISNA(MATCH(_xlfn.BITAND(OCT2DEC(C77),'PDP8'!$E$18),'PDP8'!$D$18:$D$20,0)),"",", "),VLOOKUP(_xlfn.BITAND(OCT2DEC(C77),'PDP8'!$E$21),'PDP8'!$D$21:$F$52,3,0))))),"")</f>
        <v/>
      </c>
      <c r="AC77" s="119" t="str">
        <f>IF(N77=14,CONCATENATE(IF(ISNA(MATCH(_xlfn.BITAND(OCT2DEC(C77),'PDP8'!$E$56),'PDP8'!$D$56:$D$70,0)),"",VLOOKUP(_xlfn.BITAND(OCT2DEC(C77),'PDP8'!$E$56),'PDP8'!$D$56:$F$70,3,0)),IF(ISNA(MATCH(_xlfn.BITAND(OCT2DEC(C77),'PDP8'!$E$71),'PDP8'!$D$71:$D$73,0)),"",CONCATENATE(IF(ISNA(MATCH(_xlfn.BITAND(OCT2DEC(C77),'PDP8'!$E$56),'PDP8'!$D$56:$D$70,0)),"",", "),VLOOKUP(_xlfn.BITAND(OCT2DEC(C77),'PDP8'!$E$71),'PDP8'!$D$71:$F$73,3,0))),IF(_xlfn.BITAND(OCT2DEC(C77),'PDP8'!$E$75)='PDP8'!$D$75,CONCATENATE(IF(LEN(F77)&gt;4,", ",""),'PDP8'!$F$75,""),IF(_xlfn.BITAND(OCT2DEC(C77),'PDP8'!$E$74),"",'PDP8'!$F$74))),"")</f>
        <v/>
      </c>
      <c r="AD77" s="119" t="str">
        <f>IF(N77=15,VLOOKUP(Z77,'PDP8'!$D$111:$F$238,3,0),"")</f>
        <v/>
      </c>
      <c r="AE77" s="119" t="str">
        <f>IF(N77=20,CONCATENATE(VLOOKUP(F77,'PDP8'!$I$5:$M$389,3,0),": ",VLOOKUP(F77,'PDP8'!$I$5:$M$389,5,0)),"")</f>
        <v/>
      </c>
      <c r="AF77" s="119" t="str">
        <f t="shared" si="29"/>
        <v/>
      </c>
      <c r="AG77" s="126"/>
      <c r="AH77" s="126"/>
    </row>
    <row r="78" spans="1:34" x14ac:dyDescent="0.2">
      <c r="A78" s="126"/>
      <c r="B78" s="55" t="str">
        <f t="shared" si="17"/>
        <v>0411</v>
      </c>
      <c r="C78" s="56" t="str">
        <f>IF(N78&lt;10,"",IF(N78=10,O78,IF(N78=12,IF(LEN(X78)&gt;0,X78,DEC2OCT(VLOOKUP(F78,'PDP8'!$C$6:$D$12,2,0)+IF(LEN(G78)&gt;0,256,0)+W78+IF(LEN(V78)=0,0,_xlfn.BITAND(V78,127)),4)),IF(N78=13,DEC2OCT('PDP8'!$D$13+_xlfn.BITOR(VLOOKUP(O78,'PDP8'!$C$17:$D$52,2,0),_xlfn.BITOR(IF(S78&gt;1,VLOOKUP(P78,'PDP8'!$C$17:$D$52,2,0),0),_xlfn.BITOR(IF(S78&gt;2,VLOOKUP(Q78,'PDP8'!$C$17:$D$52,2,0),0),IF(S78&gt;3,VLOOKUP(R78,'PDP8'!$C$17:$D$52,2,0),0)))),4),IF(N78=14,DEC2OCT(_xlfn.BITOR('PDP8'!$D$13+256+VLOOKUP(O78,'PDP8'!$C$56:$D$75,2,0),_xlfn.BITOR(IF(S78&gt;1,VLOOKUP(P78,'PDP8'!$C$56:$D$75,2,0),0),_xlfn.BITOR(IF(S78&gt;2,VLOOKUP(Q78,'PDP8'!$C$56:$D$75,2,0),0),IF(S78&gt;3,VLOOKUP(R78,'PDP8'!$C$56:$D$75,2,0),0)))),4),IF(N78=15,DEC2OCT('PDP8'!$D$13+257+VLOOKUP(O78,'PDP8'!$C$80:$D$107,2,0)+IF(S78&gt;1,VLOOKUP(P78,'PDP8'!$C$80:$D$107,2,0),0)+IF(S78&gt;2,VLOOKUP(Q78,'PDP8'!$C$80:$D$107,2,0),0),4),IF(N78=20,VLOOKUP(F78,'PDP8'!$I$5:$J$389,2,0),"???")))))))</f>
        <v/>
      </c>
      <c r="D78" s="177"/>
      <c r="E78" s="118"/>
      <c r="F78" s="118"/>
      <c r="G78" s="76"/>
      <c r="H78" s="118"/>
      <c r="I78" s="179"/>
      <c r="J78" s="188" t="str">
        <f t="shared" si="18"/>
        <v/>
      </c>
      <c r="K78" s="213"/>
      <c r="L78" s="126"/>
      <c r="M78" s="119">
        <f>IF(LEN(F78)&lt;1,0,IF(OR(LEFT(F78)="/",F78="$"),0,IF(LEFT(F78)="*",1,IF(NOT(ISERR(VALUE(F78))),10,IF(LEFT(F78,4)="PAGE",2,IF(ISNA(VLOOKUP(F78,'PDP8'!$C$6:$C$11,1,0)),IF(ISNA(VLOOKUP(LEFT(F78,3),'PDP8'!$C$17:$C$52,1,0)),IF(ISNA(VLOOKUP(LEFT(F78,3),'PDP8'!$C$56:$C$75,1,0)),IF(ISNA(VLOOKUP(LEFT(F78,IF(OR(LEN(F78)=3,MID(F78,4,1)=" "),3,4)),'PDP8'!$C$80:$C$107,1,0)),IF(ISNA(VLOOKUP(F78,'PDP8'!$I$5:$I$389,1,0)),"???",20),15),14),13),12))))))</f>
        <v>0</v>
      </c>
      <c r="N78" s="119">
        <f>IF(AND(O78="CLA",S78&gt;1),IF(ISNA(VLOOKUP(P78,'PDP8'!$C$17:$C$52,1,0)),IF(ISNA(VLOOKUP(P78,'PDP8'!$C$56:$C$75,1,0)),15,14),13),IF(LEN(F78)=0,0,M78))</f>
        <v>0</v>
      </c>
      <c r="O78" s="119" t="str">
        <f t="shared" si="19"/>
        <v/>
      </c>
      <c r="P78" s="119" t="str">
        <f t="shared" si="20"/>
        <v/>
      </c>
      <c r="Q78" s="119" t="str">
        <f t="shared" si="21"/>
        <v/>
      </c>
      <c r="R78" s="119" t="str">
        <f t="shared" si="22"/>
        <v/>
      </c>
      <c r="S78" s="119">
        <f t="shared" si="23"/>
        <v>0</v>
      </c>
      <c r="T78" s="187" t="str">
        <f t="shared" si="24"/>
        <v/>
      </c>
      <c r="U78" s="119" t="str">
        <f t="shared" si="25"/>
        <v/>
      </c>
      <c r="V78" s="120" t="str">
        <f t="shared" si="26"/>
        <v/>
      </c>
      <c r="W78" s="124" t="str">
        <f t="shared" si="27"/>
        <v/>
      </c>
      <c r="X78" s="124" t="str">
        <f t="shared" si="28"/>
        <v/>
      </c>
      <c r="Y78" s="119" t="str">
        <f t="shared" si="15"/>
        <v/>
      </c>
      <c r="Z78" s="119">
        <f t="shared" si="16"/>
        <v>0</v>
      </c>
      <c r="AA78" s="119" t="str">
        <f>IF(N78=12,VLOOKUP(F78,'PDP8'!$C$6:$F$11,4,0),"")</f>
        <v/>
      </c>
      <c r="AB78" s="119" t="str">
        <f>IF(N78=13,IF(_xlfn.BITAND(OCT2DEC(C78),'PDP8'!$E$17)='PDP8'!$D$17,'PDP8'!$F$17,CONCATENATE(IF(ISNA(MATCH(_xlfn.BITAND(OCT2DEC(C78),'PDP8'!$E$18),'PDP8'!$D$18:$D$20,0)),"",VLOOKUP(_xlfn.BITAND(OCT2DEC(C78),'PDP8'!$E$18),'PDP8'!$D$18:$F$20,3,0)),IF(ISNA(MATCH(_xlfn.BITAND(OCT2DEC(C78),'PDP8'!$E$21),'PDP8'!$D$21:$D$52,0)),"",CONCATENATE(IF(ISNA(MATCH(_xlfn.BITAND(OCT2DEC(C78),'PDP8'!$E$18),'PDP8'!$D$18:$D$20,0)),"",", "),VLOOKUP(_xlfn.BITAND(OCT2DEC(C78),'PDP8'!$E$21),'PDP8'!$D$21:$F$52,3,0))))),"")</f>
        <v/>
      </c>
      <c r="AC78" s="119" t="str">
        <f>IF(N78=14,CONCATENATE(IF(ISNA(MATCH(_xlfn.BITAND(OCT2DEC(C78),'PDP8'!$E$56),'PDP8'!$D$56:$D$70,0)),"",VLOOKUP(_xlfn.BITAND(OCT2DEC(C78),'PDP8'!$E$56),'PDP8'!$D$56:$F$70,3,0)),IF(ISNA(MATCH(_xlfn.BITAND(OCT2DEC(C78),'PDP8'!$E$71),'PDP8'!$D$71:$D$73,0)),"",CONCATENATE(IF(ISNA(MATCH(_xlfn.BITAND(OCT2DEC(C78),'PDP8'!$E$56),'PDP8'!$D$56:$D$70,0)),"",", "),VLOOKUP(_xlfn.BITAND(OCT2DEC(C78),'PDP8'!$E$71),'PDP8'!$D$71:$F$73,3,0))),IF(_xlfn.BITAND(OCT2DEC(C78),'PDP8'!$E$75)='PDP8'!$D$75,CONCATENATE(IF(LEN(F78)&gt;4,", ",""),'PDP8'!$F$75,""),IF(_xlfn.BITAND(OCT2DEC(C78),'PDP8'!$E$74),"",'PDP8'!$F$74))),"")</f>
        <v/>
      </c>
      <c r="AD78" s="119" t="str">
        <f>IF(N78=15,VLOOKUP(Z78,'PDP8'!$D$111:$F$238,3,0),"")</f>
        <v/>
      </c>
      <c r="AE78" s="119" t="str">
        <f>IF(N78=20,CONCATENATE(VLOOKUP(F78,'PDP8'!$I$5:$M$389,3,0),": ",VLOOKUP(F78,'PDP8'!$I$5:$M$389,5,0)),"")</f>
        <v/>
      </c>
      <c r="AF78" s="119" t="str">
        <f t="shared" si="29"/>
        <v/>
      </c>
      <c r="AG78" s="126"/>
      <c r="AH78" s="126"/>
    </row>
    <row r="79" spans="1:34" x14ac:dyDescent="0.2">
      <c r="A79" s="126"/>
      <c r="B79" s="55" t="str">
        <f t="shared" si="17"/>
        <v>0411</v>
      </c>
      <c r="C79" s="56" t="str">
        <f>IF(N79&lt;10,"",IF(N79=10,O79,IF(N79=12,IF(LEN(X79)&gt;0,X79,DEC2OCT(VLOOKUP(F79,'PDP8'!$C$6:$D$12,2,0)+IF(LEN(G79)&gt;0,256,0)+W79+IF(LEN(V79)=0,0,_xlfn.BITAND(V79,127)),4)),IF(N79=13,DEC2OCT('PDP8'!$D$13+_xlfn.BITOR(VLOOKUP(O79,'PDP8'!$C$17:$D$52,2,0),_xlfn.BITOR(IF(S79&gt;1,VLOOKUP(P79,'PDP8'!$C$17:$D$52,2,0),0),_xlfn.BITOR(IF(S79&gt;2,VLOOKUP(Q79,'PDP8'!$C$17:$D$52,2,0),0),IF(S79&gt;3,VLOOKUP(R79,'PDP8'!$C$17:$D$52,2,0),0)))),4),IF(N79=14,DEC2OCT(_xlfn.BITOR('PDP8'!$D$13+256+VLOOKUP(O79,'PDP8'!$C$56:$D$75,2,0),_xlfn.BITOR(IF(S79&gt;1,VLOOKUP(P79,'PDP8'!$C$56:$D$75,2,0),0),_xlfn.BITOR(IF(S79&gt;2,VLOOKUP(Q79,'PDP8'!$C$56:$D$75,2,0),0),IF(S79&gt;3,VLOOKUP(R79,'PDP8'!$C$56:$D$75,2,0),0)))),4),IF(N79=15,DEC2OCT('PDP8'!$D$13+257+VLOOKUP(O79,'PDP8'!$C$80:$D$107,2,0)+IF(S79&gt;1,VLOOKUP(P79,'PDP8'!$C$80:$D$107,2,0),0)+IF(S79&gt;2,VLOOKUP(Q79,'PDP8'!$C$80:$D$107,2,0),0),4),IF(N79=20,VLOOKUP(F79,'PDP8'!$I$5:$J$389,2,0),"???")))))))</f>
        <v/>
      </c>
      <c r="D79" s="177"/>
      <c r="E79" s="118"/>
      <c r="F79" s="118"/>
      <c r="G79" s="76"/>
      <c r="H79" s="118"/>
      <c r="I79" s="179"/>
      <c r="J79" s="188" t="str">
        <f t="shared" si="18"/>
        <v/>
      </c>
      <c r="K79" s="211"/>
      <c r="L79" s="126"/>
      <c r="M79" s="119">
        <f>IF(LEN(F79)&lt;1,0,IF(OR(LEFT(F79)="/",F79="$"),0,IF(LEFT(F79)="*",1,IF(NOT(ISERR(VALUE(F79))),10,IF(LEFT(F79,4)="PAGE",2,IF(ISNA(VLOOKUP(F79,'PDP8'!$C$6:$C$11,1,0)),IF(ISNA(VLOOKUP(LEFT(F79,3),'PDP8'!$C$17:$C$52,1,0)),IF(ISNA(VLOOKUP(LEFT(F79,3),'PDP8'!$C$56:$C$75,1,0)),IF(ISNA(VLOOKUP(LEFT(F79,IF(OR(LEN(F79)=3,MID(F79,4,1)=" "),3,4)),'PDP8'!$C$80:$C$107,1,0)),IF(ISNA(VLOOKUP(F79,'PDP8'!$I$5:$I$389,1,0)),"???",20),15),14),13),12))))))</f>
        <v>0</v>
      </c>
      <c r="N79" s="119">
        <f>IF(AND(O79="CLA",S79&gt;1),IF(ISNA(VLOOKUP(P79,'PDP8'!$C$17:$C$52,1,0)),IF(ISNA(VLOOKUP(P79,'PDP8'!$C$56:$C$75,1,0)),15,14),13),IF(LEN(F79)=0,0,M79))</f>
        <v>0</v>
      </c>
      <c r="O79" s="119" t="str">
        <f t="shared" si="19"/>
        <v/>
      </c>
      <c r="P79" s="119" t="str">
        <f t="shared" si="20"/>
        <v/>
      </c>
      <c r="Q79" s="119" t="str">
        <f t="shared" si="21"/>
        <v/>
      </c>
      <c r="R79" s="119" t="str">
        <f t="shared" si="22"/>
        <v/>
      </c>
      <c r="S79" s="119">
        <f t="shared" si="23"/>
        <v>0</v>
      </c>
      <c r="T79" s="187" t="str">
        <f t="shared" si="24"/>
        <v/>
      </c>
      <c r="U79" s="119" t="str">
        <f t="shared" si="25"/>
        <v/>
      </c>
      <c r="V79" s="120" t="str">
        <f t="shared" si="26"/>
        <v/>
      </c>
      <c r="W79" s="124" t="str">
        <f t="shared" si="27"/>
        <v/>
      </c>
      <c r="X79" s="124" t="str">
        <f t="shared" si="28"/>
        <v/>
      </c>
      <c r="Y79" s="119" t="str">
        <f t="shared" si="15"/>
        <v/>
      </c>
      <c r="Z79" s="119">
        <f t="shared" si="16"/>
        <v>0</v>
      </c>
      <c r="AA79" s="119" t="str">
        <f>IF(N79=12,VLOOKUP(F79,'PDP8'!$C$6:$F$11,4,0),"")</f>
        <v/>
      </c>
      <c r="AB79" s="119" t="str">
        <f>IF(N79=13,IF(_xlfn.BITAND(OCT2DEC(C79),'PDP8'!$E$17)='PDP8'!$D$17,'PDP8'!$F$17,CONCATENATE(IF(ISNA(MATCH(_xlfn.BITAND(OCT2DEC(C79),'PDP8'!$E$18),'PDP8'!$D$18:$D$20,0)),"",VLOOKUP(_xlfn.BITAND(OCT2DEC(C79),'PDP8'!$E$18),'PDP8'!$D$18:$F$20,3,0)),IF(ISNA(MATCH(_xlfn.BITAND(OCT2DEC(C79),'PDP8'!$E$21),'PDP8'!$D$21:$D$52,0)),"",CONCATENATE(IF(ISNA(MATCH(_xlfn.BITAND(OCT2DEC(C79),'PDP8'!$E$18),'PDP8'!$D$18:$D$20,0)),"",", "),VLOOKUP(_xlfn.BITAND(OCT2DEC(C79),'PDP8'!$E$21),'PDP8'!$D$21:$F$52,3,0))))),"")</f>
        <v/>
      </c>
      <c r="AC79" s="119" t="str">
        <f>IF(N79=14,CONCATENATE(IF(ISNA(MATCH(_xlfn.BITAND(OCT2DEC(C79),'PDP8'!$E$56),'PDP8'!$D$56:$D$70,0)),"",VLOOKUP(_xlfn.BITAND(OCT2DEC(C79),'PDP8'!$E$56),'PDP8'!$D$56:$F$70,3,0)),IF(ISNA(MATCH(_xlfn.BITAND(OCT2DEC(C79),'PDP8'!$E$71),'PDP8'!$D$71:$D$73,0)),"",CONCATENATE(IF(ISNA(MATCH(_xlfn.BITAND(OCT2DEC(C79),'PDP8'!$E$56),'PDP8'!$D$56:$D$70,0)),"",", "),VLOOKUP(_xlfn.BITAND(OCT2DEC(C79),'PDP8'!$E$71),'PDP8'!$D$71:$F$73,3,0))),IF(_xlfn.BITAND(OCT2DEC(C79),'PDP8'!$E$75)='PDP8'!$D$75,CONCATENATE(IF(LEN(F79)&gt;4,", ",""),'PDP8'!$F$75,""),IF(_xlfn.BITAND(OCT2DEC(C79),'PDP8'!$E$74),"",'PDP8'!$F$74))),"")</f>
        <v/>
      </c>
      <c r="AD79" s="119" t="str">
        <f>IF(N79=15,VLOOKUP(Z79,'PDP8'!$D$111:$F$238,3,0),"")</f>
        <v/>
      </c>
      <c r="AE79" s="119" t="str">
        <f>IF(N79=20,CONCATENATE(VLOOKUP(F79,'PDP8'!$I$5:$M$389,3,0),": ",VLOOKUP(F79,'PDP8'!$I$5:$M$389,5,0)),"")</f>
        <v/>
      </c>
      <c r="AF79" s="119" t="str">
        <f t="shared" si="29"/>
        <v/>
      </c>
      <c r="AG79" s="126"/>
      <c r="AH79" s="126"/>
    </row>
    <row r="80" spans="1:34" x14ac:dyDescent="0.2">
      <c r="A80" s="126"/>
      <c r="B80" s="55" t="str">
        <f t="shared" si="17"/>
        <v>0411</v>
      </c>
      <c r="C80" s="56" t="str">
        <f>IF(N80&lt;10,"",IF(N80=10,O80,IF(N80=12,IF(LEN(X80)&gt;0,X80,DEC2OCT(VLOOKUP(F80,'PDP8'!$C$6:$D$12,2,0)+IF(LEN(G80)&gt;0,256,0)+W80+IF(LEN(V80)=0,0,_xlfn.BITAND(V80,127)),4)),IF(N80=13,DEC2OCT('PDP8'!$D$13+_xlfn.BITOR(VLOOKUP(O80,'PDP8'!$C$17:$D$52,2,0),_xlfn.BITOR(IF(S80&gt;1,VLOOKUP(P80,'PDP8'!$C$17:$D$52,2,0),0),_xlfn.BITOR(IF(S80&gt;2,VLOOKUP(Q80,'PDP8'!$C$17:$D$52,2,0),0),IF(S80&gt;3,VLOOKUP(R80,'PDP8'!$C$17:$D$52,2,0),0)))),4),IF(N80=14,DEC2OCT(_xlfn.BITOR('PDP8'!$D$13+256+VLOOKUP(O80,'PDP8'!$C$56:$D$75,2,0),_xlfn.BITOR(IF(S80&gt;1,VLOOKUP(P80,'PDP8'!$C$56:$D$75,2,0),0),_xlfn.BITOR(IF(S80&gt;2,VLOOKUP(Q80,'PDP8'!$C$56:$D$75,2,0),0),IF(S80&gt;3,VLOOKUP(R80,'PDP8'!$C$56:$D$75,2,0),0)))),4),IF(N80=15,DEC2OCT('PDP8'!$D$13+257+VLOOKUP(O80,'PDP8'!$C$80:$D$107,2,0)+IF(S80&gt;1,VLOOKUP(P80,'PDP8'!$C$80:$D$107,2,0),0)+IF(S80&gt;2,VLOOKUP(Q80,'PDP8'!$C$80:$D$107,2,0),0),4),IF(N80=20,VLOOKUP(F80,'PDP8'!$I$5:$J$389,2,0),"???")))))))</f>
        <v/>
      </c>
      <c r="D80" s="177"/>
      <c r="E80" s="118"/>
      <c r="F80" s="118"/>
      <c r="G80" s="76"/>
      <c r="H80" s="118"/>
      <c r="I80" s="179"/>
      <c r="J80" s="188" t="str">
        <f t="shared" si="18"/>
        <v/>
      </c>
      <c r="K80" s="211"/>
      <c r="L80" s="126"/>
      <c r="M80" s="119">
        <f>IF(LEN(F80)&lt;1,0,IF(OR(LEFT(F80)="/",F80="$"),0,IF(LEFT(F80)="*",1,IF(NOT(ISERR(VALUE(F80))),10,IF(LEFT(F80,4)="PAGE",2,IF(ISNA(VLOOKUP(F80,'PDP8'!$C$6:$C$11,1,0)),IF(ISNA(VLOOKUP(LEFT(F80,3),'PDP8'!$C$17:$C$52,1,0)),IF(ISNA(VLOOKUP(LEFT(F80,3),'PDP8'!$C$56:$C$75,1,0)),IF(ISNA(VLOOKUP(LEFT(F80,IF(OR(LEN(F80)=3,MID(F80,4,1)=" "),3,4)),'PDP8'!$C$80:$C$107,1,0)),IF(ISNA(VLOOKUP(F80,'PDP8'!$I$5:$I$389,1,0)),"???",20),15),14),13),12))))))</f>
        <v>0</v>
      </c>
      <c r="N80" s="119">
        <f>IF(AND(O80="CLA",S80&gt;1),IF(ISNA(VLOOKUP(P80,'PDP8'!$C$17:$C$52,1,0)),IF(ISNA(VLOOKUP(P80,'PDP8'!$C$56:$C$75,1,0)),15,14),13),IF(LEN(F80)=0,0,M80))</f>
        <v>0</v>
      </c>
      <c r="O80" s="119" t="str">
        <f t="shared" si="19"/>
        <v/>
      </c>
      <c r="P80" s="119" t="str">
        <f t="shared" si="20"/>
        <v/>
      </c>
      <c r="Q80" s="119" t="str">
        <f t="shared" si="21"/>
        <v/>
      </c>
      <c r="R80" s="119" t="str">
        <f t="shared" si="22"/>
        <v/>
      </c>
      <c r="S80" s="119">
        <f t="shared" si="23"/>
        <v>0</v>
      </c>
      <c r="T80" s="187" t="str">
        <f t="shared" si="24"/>
        <v/>
      </c>
      <c r="U80" s="119" t="str">
        <f t="shared" si="25"/>
        <v/>
      </c>
      <c r="V80" s="120" t="str">
        <f t="shared" si="26"/>
        <v/>
      </c>
      <c r="W80" s="124" t="str">
        <f t="shared" si="27"/>
        <v/>
      </c>
      <c r="X80" s="124" t="str">
        <f t="shared" si="28"/>
        <v/>
      </c>
      <c r="Y80" s="119" t="str">
        <f t="shared" si="15"/>
        <v/>
      </c>
      <c r="Z80" s="119">
        <f t="shared" si="16"/>
        <v>0</v>
      </c>
      <c r="AA80" s="119" t="str">
        <f>IF(N80=12,VLOOKUP(F80,'PDP8'!$C$6:$F$11,4,0),"")</f>
        <v/>
      </c>
      <c r="AB80" s="119" t="str">
        <f>IF(N80=13,IF(_xlfn.BITAND(OCT2DEC(C80),'PDP8'!$E$17)='PDP8'!$D$17,'PDP8'!$F$17,CONCATENATE(IF(ISNA(MATCH(_xlfn.BITAND(OCT2DEC(C80),'PDP8'!$E$18),'PDP8'!$D$18:$D$20,0)),"",VLOOKUP(_xlfn.BITAND(OCT2DEC(C80),'PDP8'!$E$18),'PDP8'!$D$18:$F$20,3,0)),IF(ISNA(MATCH(_xlfn.BITAND(OCT2DEC(C80),'PDP8'!$E$21),'PDP8'!$D$21:$D$52,0)),"",CONCATENATE(IF(ISNA(MATCH(_xlfn.BITAND(OCT2DEC(C80),'PDP8'!$E$18),'PDP8'!$D$18:$D$20,0)),"",", "),VLOOKUP(_xlfn.BITAND(OCT2DEC(C80),'PDP8'!$E$21),'PDP8'!$D$21:$F$52,3,0))))),"")</f>
        <v/>
      </c>
      <c r="AC80" s="119" t="str">
        <f>IF(N80=14,CONCATENATE(IF(ISNA(MATCH(_xlfn.BITAND(OCT2DEC(C80),'PDP8'!$E$56),'PDP8'!$D$56:$D$70,0)),"",VLOOKUP(_xlfn.BITAND(OCT2DEC(C80),'PDP8'!$E$56),'PDP8'!$D$56:$F$70,3,0)),IF(ISNA(MATCH(_xlfn.BITAND(OCT2DEC(C80),'PDP8'!$E$71),'PDP8'!$D$71:$D$73,0)),"",CONCATENATE(IF(ISNA(MATCH(_xlfn.BITAND(OCT2DEC(C80),'PDP8'!$E$56),'PDP8'!$D$56:$D$70,0)),"",", "),VLOOKUP(_xlfn.BITAND(OCT2DEC(C80),'PDP8'!$E$71),'PDP8'!$D$71:$F$73,3,0))),IF(_xlfn.BITAND(OCT2DEC(C80),'PDP8'!$E$75)='PDP8'!$D$75,CONCATENATE(IF(LEN(F80)&gt;4,", ",""),'PDP8'!$F$75,""),IF(_xlfn.BITAND(OCT2DEC(C80),'PDP8'!$E$74),"",'PDP8'!$F$74))),"")</f>
        <v/>
      </c>
      <c r="AD80" s="119" t="str">
        <f>IF(N80=15,VLOOKUP(Z80,'PDP8'!$D$111:$F$238,3,0),"")</f>
        <v/>
      </c>
      <c r="AE80" s="119" t="str">
        <f>IF(N80=20,CONCATENATE(VLOOKUP(F80,'PDP8'!$I$5:$M$389,3,0),": ",VLOOKUP(F80,'PDP8'!$I$5:$M$389,5,0)),"")</f>
        <v/>
      </c>
      <c r="AF80" s="119" t="str">
        <f t="shared" si="29"/>
        <v/>
      </c>
      <c r="AG80" s="126"/>
      <c r="AH80" s="126"/>
    </row>
    <row r="81" spans="1:34" x14ac:dyDescent="0.2">
      <c r="A81" s="126"/>
      <c r="B81" s="55" t="str">
        <f t="shared" si="17"/>
        <v>0411</v>
      </c>
      <c r="C81" s="56" t="str">
        <f>IF(N81&lt;10,"",IF(N81=10,O81,IF(N81=12,IF(LEN(X81)&gt;0,X81,DEC2OCT(VLOOKUP(F81,'PDP8'!$C$6:$D$12,2,0)+IF(LEN(G81)&gt;0,256,0)+W81+IF(LEN(V81)=0,0,_xlfn.BITAND(V81,127)),4)),IF(N81=13,DEC2OCT('PDP8'!$D$13+_xlfn.BITOR(VLOOKUP(O81,'PDP8'!$C$17:$D$52,2,0),_xlfn.BITOR(IF(S81&gt;1,VLOOKUP(P81,'PDP8'!$C$17:$D$52,2,0),0),_xlfn.BITOR(IF(S81&gt;2,VLOOKUP(Q81,'PDP8'!$C$17:$D$52,2,0),0),IF(S81&gt;3,VLOOKUP(R81,'PDP8'!$C$17:$D$52,2,0),0)))),4),IF(N81=14,DEC2OCT(_xlfn.BITOR('PDP8'!$D$13+256+VLOOKUP(O81,'PDP8'!$C$56:$D$75,2,0),_xlfn.BITOR(IF(S81&gt;1,VLOOKUP(P81,'PDP8'!$C$56:$D$75,2,0),0),_xlfn.BITOR(IF(S81&gt;2,VLOOKUP(Q81,'PDP8'!$C$56:$D$75,2,0),0),IF(S81&gt;3,VLOOKUP(R81,'PDP8'!$C$56:$D$75,2,0),0)))),4),IF(N81=15,DEC2OCT('PDP8'!$D$13+257+VLOOKUP(O81,'PDP8'!$C$80:$D$107,2,0)+IF(S81&gt;1,VLOOKUP(P81,'PDP8'!$C$80:$D$107,2,0),0)+IF(S81&gt;2,VLOOKUP(Q81,'PDP8'!$C$80:$D$107,2,0),0),4),IF(N81=20,VLOOKUP(F81,'PDP8'!$I$5:$J$389,2,0),"???")))))))</f>
        <v/>
      </c>
      <c r="D81" s="177"/>
      <c r="E81" s="118"/>
      <c r="F81" s="118"/>
      <c r="G81" s="76"/>
      <c r="H81" s="118"/>
      <c r="I81" s="179"/>
      <c r="J81" s="188" t="str">
        <f t="shared" si="18"/>
        <v/>
      </c>
      <c r="K81" s="211"/>
      <c r="L81" s="126"/>
      <c r="M81" s="119">
        <f>IF(LEN(F81)&lt;1,0,IF(OR(LEFT(F81)="/",F81="$"),0,IF(LEFT(F81)="*",1,IF(NOT(ISERR(VALUE(F81))),10,IF(LEFT(F81,4)="PAGE",2,IF(ISNA(VLOOKUP(F81,'PDP8'!$C$6:$C$11,1,0)),IF(ISNA(VLOOKUP(LEFT(F81,3),'PDP8'!$C$17:$C$52,1,0)),IF(ISNA(VLOOKUP(LEFT(F81,3),'PDP8'!$C$56:$C$75,1,0)),IF(ISNA(VLOOKUP(LEFT(F81,IF(OR(LEN(F81)=3,MID(F81,4,1)=" "),3,4)),'PDP8'!$C$80:$C$107,1,0)),IF(ISNA(VLOOKUP(F81,'PDP8'!$I$5:$I$389,1,0)),"???",20),15),14),13),12))))))</f>
        <v>0</v>
      </c>
      <c r="N81" s="119">
        <f>IF(AND(O81="CLA",S81&gt;1),IF(ISNA(VLOOKUP(P81,'PDP8'!$C$17:$C$52,1,0)),IF(ISNA(VLOOKUP(P81,'PDP8'!$C$56:$C$75,1,0)),15,14),13),IF(LEN(F81)=0,0,M81))</f>
        <v>0</v>
      </c>
      <c r="O81" s="119" t="str">
        <f t="shared" si="19"/>
        <v/>
      </c>
      <c r="P81" s="119" t="str">
        <f t="shared" si="20"/>
        <v/>
      </c>
      <c r="Q81" s="119" t="str">
        <f t="shared" si="21"/>
        <v/>
      </c>
      <c r="R81" s="119" t="str">
        <f t="shared" si="22"/>
        <v/>
      </c>
      <c r="S81" s="119">
        <f t="shared" si="23"/>
        <v>0</v>
      </c>
      <c r="T81" s="187" t="str">
        <f t="shared" si="24"/>
        <v/>
      </c>
      <c r="U81" s="119" t="str">
        <f t="shared" si="25"/>
        <v/>
      </c>
      <c r="V81" s="120" t="str">
        <f t="shared" si="26"/>
        <v/>
      </c>
      <c r="W81" s="124" t="str">
        <f t="shared" si="27"/>
        <v/>
      </c>
      <c r="X81" s="124" t="str">
        <f t="shared" si="28"/>
        <v/>
      </c>
      <c r="Y81" s="119" t="str">
        <f t="shared" si="15"/>
        <v/>
      </c>
      <c r="Z81" s="119">
        <f t="shared" si="16"/>
        <v>0</v>
      </c>
      <c r="AA81" s="119" t="str">
        <f>IF(N81=12,VLOOKUP(F81,'PDP8'!$C$6:$F$11,4,0),"")</f>
        <v/>
      </c>
      <c r="AB81" s="119" t="str">
        <f>IF(N81=13,IF(_xlfn.BITAND(OCT2DEC(C81),'PDP8'!$E$17)='PDP8'!$D$17,'PDP8'!$F$17,CONCATENATE(IF(ISNA(MATCH(_xlfn.BITAND(OCT2DEC(C81),'PDP8'!$E$18),'PDP8'!$D$18:$D$20,0)),"",VLOOKUP(_xlfn.BITAND(OCT2DEC(C81),'PDP8'!$E$18),'PDP8'!$D$18:$F$20,3,0)),IF(ISNA(MATCH(_xlfn.BITAND(OCT2DEC(C81),'PDP8'!$E$21),'PDP8'!$D$21:$D$52,0)),"",CONCATENATE(IF(ISNA(MATCH(_xlfn.BITAND(OCT2DEC(C81),'PDP8'!$E$18),'PDP8'!$D$18:$D$20,0)),"",", "),VLOOKUP(_xlfn.BITAND(OCT2DEC(C81),'PDP8'!$E$21),'PDP8'!$D$21:$F$52,3,0))))),"")</f>
        <v/>
      </c>
      <c r="AC81" s="119" t="str">
        <f>IF(N81=14,CONCATENATE(IF(ISNA(MATCH(_xlfn.BITAND(OCT2DEC(C81),'PDP8'!$E$56),'PDP8'!$D$56:$D$70,0)),"",VLOOKUP(_xlfn.BITAND(OCT2DEC(C81),'PDP8'!$E$56),'PDP8'!$D$56:$F$70,3,0)),IF(ISNA(MATCH(_xlfn.BITAND(OCT2DEC(C81),'PDP8'!$E$71),'PDP8'!$D$71:$D$73,0)),"",CONCATENATE(IF(ISNA(MATCH(_xlfn.BITAND(OCT2DEC(C81),'PDP8'!$E$56),'PDP8'!$D$56:$D$70,0)),"",", "),VLOOKUP(_xlfn.BITAND(OCT2DEC(C81),'PDP8'!$E$71),'PDP8'!$D$71:$F$73,3,0))),IF(_xlfn.BITAND(OCT2DEC(C81),'PDP8'!$E$75)='PDP8'!$D$75,CONCATENATE(IF(LEN(F81)&gt;4,", ",""),'PDP8'!$F$75,""),IF(_xlfn.BITAND(OCT2DEC(C81),'PDP8'!$E$74),"",'PDP8'!$F$74))),"")</f>
        <v/>
      </c>
      <c r="AD81" s="119" t="str">
        <f>IF(N81=15,VLOOKUP(Z81,'PDP8'!$D$111:$F$238,3,0),"")</f>
        <v/>
      </c>
      <c r="AE81" s="119" t="str">
        <f>IF(N81=20,CONCATENATE(VLOOKUP(F81,'PDP8'!$I$5:$M$389,3,0),": ",VLOOKUP(F81,'PDP8'!$I$5:$M$389,5,0)),"")</f>
        <v/>
      </c>
      <c r="AF81" s="119" t="str">
        <f t="shared" si="29"/>
        <v/>
      </c>
      <c r="AG81" s="126"/>
      <c r="AH81" s="126"/>
    </row>
    <row r="82" spans="1:34" x14ac:dyDescent="0.2">
      <c r="A82" s="126"/>
      <c r="B82" s="55" t="str">
        <f t="shared" si="17"/>
        <v>0411</v>
      </c>
      <c r="C82" s="56" t="str">
        <f>IF(N82&lt;10,"",IF(N82=10,O82,IF(N82=12,IF(LEN(X82)&gt;0,X82,DEC2OCT(VLOOKUP(F82,'PDP8'!$C$6:$D$12,2,0)+IF(LEN(G82)&gt;0,256,0)+W82+IF(LEN(V82)=0,0,_xlfn.BITAND(V82,127)),4)),IF(N82=13,DEC2OCT('PDP8'!$D$13+_xlfn.BITOR(VLOOKUP(O82,'PDP8'!$C$17:$D$52,2,0),_xlfn.BITOR(IF(S82&gt;1,VLOOKUP(P82,'PDP8'!$C$17:$D$52,2,0),0),_xlfn.BITOR(IF(S82&gt;2,VLOOKUP(Q82,'PDP8'!$C$17:$D$52,2,0),0),IF(S82&gt;3,VLOOKUP(R82,'PDP8'!$C$17:$D$52,2,0),0)))),4),IF(N82=14,DEC2OCT(_xlfn.BITOR('PDP8'!$D$13+256+VLOOKUP(O82,'PDP8'!$C$56:$D$75,2,0),_xlfn.BITOR(IF(S82&gt;1,VLOOKUP(P82,'PDP8'!$C$56:$D$75,2,0),0),_xlfn.BITOR(IF(S82&gt;2,VLOOKUP(Q82,'PDP8'!$C$56:$D$75,2,0),0),IF(S82&gt;3,VLOOKUP(R82,'PDP8'!$C$56:$D$75,2,0),0)))),4),IF(N82=15,DEC2OCT('PDP8'!$D$13+257+VLOOKUP(O82,'PDP8'!$C$80:$D$107,2,0)+IF(S82&gt;1,VLOOKUP(P82,'PDP8'!$C$80:$D$107,2,0),0)+IF(S82&gt;2,VLOOKUP(Q82,'PDP8'!$C$80:$D$107,2,0),0),4),IF(N82=20,VLOOKUP(F82,'PDP8'!$I$5:$J$389,2,0),"???")))))))</f>
        <v/>
      </c>
      <c r="D82" s="177"/>
      <c r="E82" s="118"/>
      <c r="F82" s="118"/>
      <c r="G82" s="76"/>
      <c r="H82" s="118"/>
      <c r="I82" s="179"/>
      <c r="J82" s="188" t="str">
        <f t="shared" si="18"/>
        <v/>
      </c>
      <c r="K82" s="211"/>
      <c r="L82" s="126"/>
      <c r="M82" s="119">
        <f>IF(LEN(F82)&lt;1,0,IF(OR(LEFT(F82)="/",F82="$"),0,IF(LEFT(F82)="*",1,IF(NOT(ISERR(VALUE(F82))),10,IF(LEFT(F82,4)="PAGE",2,IF(ISNA(VLOOKUP(F82,'PDP8'!$C$6:$C$11,1,0)),IF(ISNA(VLOOKUP(LEFT(F82,3),'PDP8'!$C$17:$C$52,1,0)),IF(ISNA(VLOOKUP(LEFT(F82,3),'PDP8'!$C$56:$C$75,1,0)),IF(ISNA(VLOOKUP(LEFT(F82,IF(OR(LEN(F82)=3,MID(F82,4,1)=" "),3,4)),'PDP8'!$C$80:$C$107,1,0)),IF(ISNA(VLOOKUP(F82,'PDP8'!$I$5:$I$389,1,0)),"???",20),15),14),13),12))))))</f>
        <v>0</v>
      </c>
      <c r="N82" s="119">
        <f>IF(AND(O82="CLA",S82&gt;1),IF(ISNA(VLOOKUP(P82,'PDP8'!$C$17:$C$52,1,0)),IF(ISNA(VLOOKUP(P82,'PDP8'!$C$56:$C$75,1,0)),15,14),13),IF(LEN(F82)=0,0,M82))</f>
        <v>0</v>
      </c>
      <c r="O82" s="119" t="str">
        <f t="shared" si="19"/>
        <v/>
      </c>
      <c r="P82" s="119" t="str">
        <f t="shared" si="20"/>
        <v/>
      </c>
      <c r="Q82" s="119" t="str">
        <f t="shared" si="21"/>
        <v/>
      </c>
      <c r="R82" s="119" t="str">
        <f t="shared" si="22"/>
        <v/>
      </c>
      <c r="S82" s="119">
        <f t="shared" si="23"/>
        <v>0</v>
      </c>
      <c r="T82" s="187" t="str">
        <f t="shared" si="24"/>
        <v/>
      </c>
      <c r="U82" s="119" t="str">
        <f t="shared" si="25"/>
        <v/>
      </c>
      <c r="V82" s="120" t="str">
        <f t="shared" si="26"/>
        <v/>
      </c>
      <c r="W82" s="124" t="str">
        <f t="shared" si="27"/>
        <v/>
      </c>
      <c r="X82" s="124" t="str">
        <f t="shared" si="28"/>
        <v/>
      </c>
      <c r="Y82" s="119" t="str">
        <f t="shared" si="15"/>
        <v/>
      </c>
      <c r="Z82" s="119">
        <f t="shared" si="16"/>
        <v>0</v>
      </c>
      <c r="AA82" s="119" t="str">
        <f>IF(N82=12,VLOOKUP(F82,'PDP8'!$C$6:$F$11,4,0),"")</f>
        <v/>
      </c>
      <c r="AB82" s="119" t="str">
        <f>IF(N82=13,IF(_xlfn.BITAND(OCT2DEC(C82),'PDP8'!$E$17)='PDP8'!$D$17,'PDP8'!$F$17,CONCATENATE(IF(ISNA(MATCH(_xlfn.BITAND(OCT2DEC(C82),'PDP8'!$E$18),'PDP8'!$D$18:$D$20,0)),"",VLOOKUP(_xlfn.BITAND(OCT2DEC(C82),'PDP8'!$E$18),'PDP8'!$D$18:$F$20,3,0)),IF(ISNA(MATCH(_xlfn.BITAND(OCT2DEC(C82),'PDP8'!$E$21),'PDP8'!$D$21:$D$52,0)),"",CONCATENATE(IF(ISNA(MATCH(_xlfn.BITAND(OCT2DEC(C82),'PDP8'!$E$18),'PDP8'!$D$18:$D$20,0)),"",", "),VLOOKUP(_xlfn.BITAND(OCT2DEC(C82),'PDP8'!$E$21),'PDP8'!$D$21:$F$52,3,0))))),"")</f>
        <v/>
      </c>
      <c r="AC82" s="119" t="str">
        <f>IF(N82=14,CONCATENATE(IF(ISNA(MATCH(_xlfn.BITAND(OCT2DEC(C82),'PDP8'!$E$56),'PDP8'!$D$56:$D$70,0)),"",VLOOKUP(_xlfn.BITAND(OCT2DEC(C82),'PDP8'!$E$56),'PDP8'!$D$56:$F$70,3,0)),IF(ISNA(MATCH(_xlfn.BITAND(OCT2DEC(C82),'PDP8'!$E$71),'PDP8'!$D$71:$D$73,0)),"",CONCATENATE(IF(ISNA(MATCH(_xlfn.BITAND(OCT2DEC(C82),'PDP8'!$E$56),'PDP8'!$D$56:$D$70,0)),"",", "),VLOOKUP(_xlfn.BITAND(OCT2DEC(C82),'PDP8'!$E$71),'PDP8'!$D$71:$F$73,3,0))),IF(_xlfn.BITAND(OCT2DEC(C82),'PDP8'!$E$75)='PDP8'!$D$75,CONCATENATE(IF(LEN(F82)&gt;4,", ",""),'PDP8'!$F$75,""),IF(_xlfn.BITAND(OCT2DEC(C82),'PDP8'!$E$74),"",'PDP8'!$F$74))),"")</f>
        <v/>
      </c>
      <c r="AD82" s="119" t="str">
        <f>IF(N82=15,VLOOKUP(Z82,'PDP8'!$D$111:$F$238,3,0),"")</f>
        <v/>
      </c>
      <c r="AE82" s="119" t="str">
        <f>IF(N82=20,CONCATENATE(VLOOKUP(F82,'PDP8'!$I$5:$M$389,3,0),": ",VLOOKUP(F82,'PDP8'!$I$5:$M$389,5,0)),"")</f>
        <v/>
      </c>
      <c r="AF82" s="119" t="str">
        <f t="shared" si="29"/>
        <v/>
      </c>
      <c r="AG82" s="126"/>
      <c r="AH82" s="126"/>
    </row>
    <row r="83" spans="1:34" x14ac:dyDescent="0.2">
      <c r="A83" s="126"/>
      <c r="B83" s="55" t="str">
        <f t="shared" si="17"/>
        <v>0411</v>
      </c>
      <c r="C83" s="56" t="str">
        <f>IF(N83&lt;10,"",IF(N83=10,O83,IF(N83=12,IF(LEN(X83)&gt;0,X83,DEC2OCT(VLOOKUP(F83,'PDP8'!$C$6:$D$12,2,0)+IF(LEN(G83)&gt;0,256,0)+W83+IF(LEN(V83)=0,0,_xlfn.BITAND(V83,127)),4)),IF(N83=13,DEC2OCT('PDP8'!$D$13+_xlfn.BITOR(VLOOKUP(O83,'PDP8'!$C$17:$D$52,2,0),_xlfn.BITOR(IF(S83&gt;1,VLOOKUP(P83,'PDP8'!$C$17:$D$52,2,0),0),_xlfn.BITOR(IF(S83&gt;2,VLOOKUP(Q83,'PDP8'!$C$17:$D$52,2,0),0),IF(S83&gt;3,VLOOKUP(R83,'PDP8'!$C$17:$D$52,2,0),0)))),4),IF(N83=14,DEC2OCT(_xlfn.BITOR('PDP8'!$D$13+256+VLOOKUP(O83,'PDP8'!$C$56:$D$75,2,0),_xlfn.BITOR(IF(S83&gt;1,VLOOKUP(P83,'PDP8'!$C$56:$D$75,2,0),0),_xlfn.BITOR(IF(S83&gt;2,VLOOKUP(Q83,'PDP8'!$C$56:$D$75,2,0),0),IF(S83&gt;3,VLOOKUP(R83,'PDP8'!$C$56:$D$75,2,0),0)))),4),IF(N83=15,DEC2OCT('PDP8'!$D$13+257+VLOOKUP(O83,'PDP8'!$C$80:$D$107,2,0)+IF(S83&gt;1,VLOOKUP(P83,'PDP8'!$C$80:$D$107,2,0),0)+IF(S83&gt;2,VLOOKUP(Q83,'PDP8'!$C$80:$D$107,2,0),0),4),IF(N83=20,VLOOKUP(F83,'PDP8'!$I$5:$J$389,2,0),"???")))))))</f>
        <v/>
      </c>
      <c r="D83" s="177"/>
      <c r="E83" s="118"/>
      <c r="F83" s="118"/>
      <c r="G83" s="76"/>
      <c r="H83" s="118"/>
      <c r="I83" s="179"/>
      <c r="J83" s="188" t="str">
        <f t="shared" si="18"/>
        <v/>
      </c>
      <c r="K83" s="211"/>
      <c r="L83" s="126"/>
      <c r="M83" s="119">
        <f>IF(LEN(F83)&lt;1,0,IF(OR(LEFT(F83)="/",F83="$"),0,IF(LEFT(F83)="*",1,IF(NOT(ISERR(VALUE(F83))),10,IF(LEFT(F83,4)="PAGE",2,IF(ISNA(VLOOKUP(F83,'PDP8'!$C$6:$C$11,1,0)),IF(ISNA(VLOOKUP(LEFT(F83,3),'PDP8'!$C$17:$C$52,1,0)),IF(ISNA(VLOOKUP(LEFT(F83,3),'PDP8'!$C$56:$C$75,1,0)),IF(ISNA(VLOOKUP(LEFT(F83,IF(OR(LEN(F83)=3,MID(F83,4,1)=" "),3,4)),'PDP8'!$C$80:$C$107,1,0)),IF(ISNA(VLOOKUP(F83,'PDP8'!$I$5:$I$389,1,0)),"???",20),15),14),13),12))))))</f>
        <v>0</v>
      </c>
      <c r="N83" s="119">
        <f>IF(AND(O83="CLA",S83&gt;1),IF(ISNA(VLOOKUP(P83,'PDP8'!$C$17:$C$52,1,0)),IF(ISNA(VLOOKUP(P83,'PDP8'!$C$56:$C$75,1,0)),15,14),13),IF(LEN(F83)=0,0,M83))</f>
        <v>0</v>
      </c>
      <c r="O83" s="119" t="str">
        <f t="shared" si="19"/>
        <v/>
      </c>
      <c r="P83" s="119" t="str">
        <f t="shared" si="20"/>
        <v/>
      </c>
      <c r="Q83" s="119" t="str">
        <f t="shared" si="21"/>
        <v/>
      </c>
      <c r="R83" s="119" t="str">
        <f t="shared" si="22"/>
        <v/>
      </c>
      <c r="S83" s="119">
        <f t="shared" si="23"/>
        <v>0</v>
      </c>
      <c r="T83" s="187" t="str">
        <f t="shared" si="24"/>
        <v/>
      </c>
      <c r="U83" s="119" t="str">
        <f t="shared" si="25"/>
        <v/>
      </c>
      <c r="V83" s="120" t="str">
        <f t="shared" si="26"/>
        <v/>
      </c>
      <c r="W83" s="124" t="str">
        <f t="shared" si="27"/>
        <v/>
      </c>
      <c r="X83" s="124" t="str">
        <f t="shared" si="28"/>
        <v/>
      </c>
      <c r="Y83" s="119" t="str">
        <f t="shared" si="15"/>
        <v/>
      </c>
      <c r="Z83" s="119">
        <f t="shared" si="16"/>
        <v>0</v>
      </c>
      <c r="AA83" s="119" t="str">
        <f>IF(N83=12,VLOOKUP(F83,'PDP8'!$C$6:$F$11,4,0),"")</f>
        <v/>
      </c>
      <c r="AB83" s="119" t="str">
        <f>IF(N83=13,IF(_xlfn.BITAND(OCT2DEC(C83),'PDP8'!$E$17)='PDP8'!$D$17,'PDP8'!$F$17,CONCATENATE(IF(ISNA(MATCH(_xlfn.BITAND(OCT2DEC(C83),'PDP8'!$E$18),'PDP8'!$D$18:$D$20,0)),"",VLOOKUP(_xlfn.BITAND(OCT2DEC(C83),'PDP8'!$E$18),'PDP8'!$D$18:$F$20,3,0)),IF(ISNA(MATCH(_xlfn.BITAND(OCT2DEC(C83),'PDP8'!$E$21),'PDP8'!$D$21:$D$52,0)),"",CONCATENATE(IF(ISNA(MATCH(_xlfn.BITAND(OCT2DEC(C83),'PDP8'!$E$18),'PDP8'!$D$18:$D$20,0)),"",", "),VLOOKUP(_xlfn.BITAND(OCT2DEC(C83),'PDP8'!$E$21),'PDP8'!$D$21:$F$52,3,0))))),"")</f>
        <v/>
      </c>
      <c r="AC83" s="119" t="str">
        <f>IF(N83=14,CONCATENATE(IF(ISNA(MATCH(_xlfn.BITAND(OCT2DEC(C83),'PDP8'!$E$56),'PDP8'!$D$56:$D$70,0)),"",VLOOKUP(_xlfn.BITAND(OCT2DEC(C83),'PDP8'!$E$56),'PDP8'!$D$56:$F$70,3,0)),IF(ISNA(MATCH(_xlfn.BITAND(OCT2DEC(C83),'PDP8'!$E$71),'PDP8'!$D$71:$D$73,0)),"",CONCATENATE(IF(ISNA(MATCH(_xlfn.BITAND(OCT2DEC(C83),'PDP8'!$E$56),'PDP8'!$D$56:$D$70,0)),"",", "),VLOOKUP(_xlfn.BITAND(OCT2DEC(C83),'PDP8'!$E$71),'PDP8'!$D$71:$F$73,3,0))),IF(_xlfn.BITAND(OCT2DEC(C83),'PDP8'!$E$75)='PDP8'!$D$75,CONCATENATE(IF(LEN(F83)&gt;4,", ",""),'PDP8'!$F$75,""),IF(_xlfn.BITAND(OCT2DEC(C83),'PDP8'!$E$74),"",'PDP8'!$F$74))),"")</f>
        <v/>
      </c>
      <c r="AD83" s="119" t="str">
        <f>IF(N83=15,VLOOKUP(Z83,'PDP8'!$D$111:$F$238,3,0),"")</f>
        <v/>
      </c>
      <c r="AE83" s="119" t="str">
        <f>IF(N83=20,CONCATENATE(VLOOKUP(F83,'PDP8'!$I$5:$M$389,3,0),": ",VLOOKUP(F83,'PDP8'!$I$5:$M$389,5,0)),"")</f>
        <v/>
      </c>
      <c r="AF83" s="119" t="str">
        <f t="shared" si="29"/>
        <v/>
      </c>
      <c r="AG83" s="126"/>
      <c r="AH83" s="126"/>
    </row>
    <row r="84" spans="1:34" x14ac:dyDescent="0.2">
      <c r="A84" s="126"/>
      <c r="B84" s="55" t="str">
        <f t="shared" si="17"/>
        <v>0411</v>
      </c>
      <c r="C84" s="56" t="str">
        <f>IF(N84&lt;10,"",IF(N84=10,O84,IF(N84=12,IF(LEN(X84)&gt;0,X84,DEC2OCT(VLOOKUP(F84,'PDP8'!$C$6:$D$12,2,0)+IF(LEN(G84)&gt;0,256,0)+W84+IF(LEN(V84)=0,0,_xlfn.BITAND(V84,127)),4)),IF(N84=13,DEC2OCT('PDP8'!$D$13+_xlfn.BITOR(VLOOKUP(O84,'PDP8'!$C$17:$D$52,2,0),_xlfn.BITOR(IF(S84&gt;1,VLOOKUP(P84,'PDP8'!$C$17:$D$52,2,0),0),_xlfn.BITOR(IF(S84&gt;2,VLOOKUP(Q84,'PDP8'!$C$17:$D$52,2,0),0),IF(S84&gt;3,VLOOKUP(R84,'PDP8'!$C$17:$D$52,2,0),0)))),4),IF(N84=14,DEC2OCT(_xlfn.BITOR('PDP8'!$D$13+256+VLOOKUP(O84,'PDP8'!$C$56:$D$75,2,0),_xlfn.BITOR(IF(S84&gt;1,VLOOKUP(P84,'PDP8'!$C$56:$D$75,2,0),0),_xlfn.BITOR(IF(S84&gt;2,VLOOKUP(Q84,'PDP8'!$C$56:$D$75,2,0),0),IF(S84&gt;3,VLOOKUP(R84,'PDP8'!$C$56:$D$75,2,0),0)))),4),IF(N84=15,DEC2OCT('PDP8'!$D$13+257+VLOOKUP(O84,'PDP8'!$C$80:$D$107,2,0)+IF(S84&gt;1,VLOOKUP(P84,'PDP8'!$C$80:$D$107,2,0),0)+IF(S84&gt;2,VLOOKUP(Q84,'PDP8'!$C$80:$D$107,2,0),0),4),IF(N84=20,VLOOKUP(F84,'PDP8'!$I$5:$J$389,2,0),"???")))))))</f>
        <v/>
      </c>
      <c r="D84" s="177"/>
      <c r="E84" s="118"/>
      <c r="F84" s="118"/>
      <c r="G84" s="76"/>
      <c r="H84" s="118"/>
      <c r="I84" s="179"/>
      <c r="J84" s="188" t="str">
        <f t="shared" si="18"/>
        <v/>
      </c>
      <c r="K84" s="211"/>
      <c r="L84" s="126"/>
      <c r="M84" s="119">
        <f>IF(LEN(F84)&lt;1,0,IF(OR(LEFT(F84)="/",F84="$"),0,IF(LEFT(F84)="*",1,IF(NOT(ISERR(VALUE(F84))),10,IF(LEFT(F84,4)="PAGE",2,IF(ISNA(VLOOKUP(F84,'PDP8'!$C$6:$C$11,1,0)),IF(ISNA(VLOOKUP(LEFT(F84,3),'PDP8'!$C$17:$C$52,1,0)),IF(ISNA(VLOOKUP(LEFT(F84,3),'PDP8'!$C$56:$C$75,1,0)),IF(ISNA(VLOOKUP(LEFT(F84,IF(OR(LEN(F84)=3,MID(F84,4,1)=" "),3,4)),'PDP8'!$C$80:$C$107,1,0)),IF(ISNA(VLOOKUP(F84,'PDP8'!$I$5:$I$389,1,0)),"???",20),15),14),13),12))))))</f>
        <v>0</v>
      </c>
      <c r="N84" s="119">
        <f>IF(AND(O84="CLA",S84&gt;1),IF(ISNA(VLOOKUP(P84,'PDP8'!$C$17:$C$52,1,0)),IF(ISNA(VLOOKUP(P84,'PDP8'!$C$56:$C$75,1,0)),15,14),13),IF(LEN(F84)=0,0,M84))</f>
        <v>0</v>
      </c>
      <c r="O84" s="119" t="str">
        <f t="shared" si="19"/>
        <v/>
      </c>
      <c r="P84" s="119" t="str">
        <f t="shared" si="20"/>
        <v/>
      </c>
      <c r="Q84" s="119" t="str">
        <f t="shared" si="21"/>
        <v/>
      </c>
      <c r="R84" s="119" t="str">
        <f t="shared" si="22"/>
        <v/>
      </c>
      <c r="S84" s="119">
        <f t="shared" si="23"/>
        <v>0</v>
      </c>
      <c r="T84" s="187" t="str">
        <f t="shared" si="24"/>
        <v/>
      </c>
      <c r="U84" s="119" t="str">
        <f t="shared" si="25"/>
        <v/>
      </c>
      <c r="V84" s="120" t="str">
        <f t="shared" si="26"/>
        <v/>
      </c>
      <c r="W84" s="124" t="str">
        <f t="shared" si="27"/>
        <v/>
      </c>
      <c r="X84" s="124" t="str">
        <f t="shared" si="28"/>
        <v/>
      </c>
      <c r="Y84" s="119" t="str">
        <f t="shared" si="15"/>
        <v/>
      </c>
      <c r="Z84" s="119">
        <f t="shared" si="16"/>
        <v>0</v>
      </c>
      <c r="AA84" s="119" t="str">
        <f>IF(N84=12,VLOOKUP(F84,'PDP8'!$C$6:$F$11,4,0),"")</f>
        <v/>
      </c>
      <c r="AB84" s="119" t="str">
        <f>IF(N84=13,IF(_xlfn.BITAND(OCT2DEC(C84),'PDP8'!$E$17)='PDP8'!$D$17,'PDP8'!$F$17,CONCATENATE(IF(ISNA(MATCH(_xlfn.BITAND(OCT2DEC(C84),'PDP8'!$E$18),'PDP8'!$D$18:$D$20,0)),"",VLOOKUP(_xlfn.BITAND(OCT2DEC(C84),'PDP8'!$E$18),'PDP8'!$D$18:$F$20,3,0)),IF(ISNA(MATCH(_xlfn.BITAND(OCT2DEC(C84),'PDP8'!$E$21),'PDP8'!$D$21:$D$52,0)),"",CONCATENATE(IF(ISNA(MATCH(_xlfn.BITAND(OCT2DEC(C84),'PDP8'!$E$18),'PDP8'!$D$18:$D$20,0)),"",", "),VLOOKUP(_xlfn.BITAND(OCT2DEC(C84),'PDP8'!$E$21),'PDP8'!$D$21:$F$52,3,0))))),"")</f>
        <v/>
      </c>
      <c r="AC84" s="119" t="str">
        <f>IF(N84=14,CONCATENATE(IF(ISNA(MATCH(_xlfn.BITAND(OCT2DEC(C84),'PDP8'!$E$56),'PDP8'!$D$56:$D$70,0)),"",VLOOKUP(_xlfn.BITAND(OCT2DEC(C84),'PDP8'!$E$56),'PDP8'!$D$56:$F$70,3,0)),IF(ISNA(MATCH(_xlfn.BITAND(OCT2DEC(C84),'PDP8'!$E$71),'PDP8'!$D$71:$D$73,0)),"",CONCATENATE(IF(ISNA(MATCH(_xlfn.BITAND(OCT2DEC(C84),'PDP8'!$E$56),'PDP8'!$D$56:$D$70,0)),"",", "),VLOOKUP(_xlfn.BITAND(OCT2DEC(C84),'PDP8'!$E$71),'PDP8'!$D$71:$F$73,3,0))),IF(_xlfn.BITAND(OCT2DEC(C84),'PDP8'!$E$75)='PDP8'!$D$75,CONCATENATE(IF(LEN(F84)&gt;4,", ",""),'PDP8'!$F$75,""),IF(_xlfn.BITAND(OCT2DEC(C84),'PDP8'!$E$74),"",'PDP8'!$F$74))),"")</f>
        <v/>
      </c>
      <c r="AD84" s="119" t="str">
        <f>IF(N84=15,VLOOKUP(Z84,'PDP8'!$D$111:$F$238,3,0),"")</f>
        <v/>
      </c>
      <c r="AE84" s="119" t="str">
        <f>IF(N84=20,CONCATENATE(VLOOKUP(F84,'PDP8'!$I$5:$M$389,3,0),": ",VLOOKUP(F84,'PDP8'!$I$5:$M$389,5,0)),"")</f>
        <v/>
      </c>
      <c r="AF84" s="119" t="str">
        <f t="shared" si="29"/>
        <v/>
      </c>
      <c r="AG84" s="126"/>
      <c r="AH84" s="126"/>
    </row>
    <row r="85" spans="1:34" x14ac:dyDescent="0.2">
      <c r="A85" s="126"/>
      <c r="B85" s="55" t="str">
        <f t="shared" si="17"/>
        <v>0411</v>
      </c>
      <c r="C85" s="56" t="str">
        <f>IF(N85&lt;10,"",IF(N85=10,O85,IF(N85=12,IF(LEN(X85)&gt;0,X85,DEC2OCT(VLOOKUP(F85,'PDP8'!$C$6:$D$12,2,0)+IF(LEN(G85)&gt;0,256,0)+W85+IF(LEN(V85)=0,0,_xlfn.BITAND(V85,127)),4)),IF(N85=13,DEC2OCT('PDP8'!$D$13+_xlfn.BITOR(VLOOKUP(O85,'PDP8'!$C$17:$D$52,2,0),_xlfn.BITOR(IF(S85&gt;1,VLOOKUP(P85,'PDP8'!$C$17:$D$52,2,0),0),_xlfn.BITOR(IF(S85&gt;2,VLOOKUP(Q85,'PDP8'!$C$17:$D$52,2,0),0),IF(S85&gt;3,VLOOKUP(R85,'PDP8'!$C$17:$D$52,2,0),0)))),4),IF(N85=14,DEC2OCT(_xlfn.BITOR('PDP8'!$D$13+256+VLOOKUP(O85,'PDP8'!$C$56:$D$75,2,0),_xlfn.BITOR(IF(S85&gt;1,VLOOKUP(P85,'PDP8'!$C$56:$D$75,2,0),0),_xlfn.BITOR(IF(S85&gt;2,VLOOKUP(Q85,'PDP8'!$C$56:$D$75,2,0),0),IF(S85&gt;3,VLOOKUP(R85,'PDP8'!$C$56:$D$75,2,0),0)))),4),IF(N85=15,DEC2OCT('PDP8'!$D$13+257+VLOOKUP(O85,'PDP8'!$C$80:$D$107,2,0)+IF(S85&gt;1,VLOOKUP(P85,'PDP8'!$C$80:$D$107,2,0),0)+IF(S85&gt;2,VLOOKUP(Q85,'PDP8'!$C$80:$D$107,2,0),0),4),IF(N85=20,VLOOKUP(F85,'PDP8'!$I$5:$J$389,2,0),"???")))))))</f>
        <v/>
      </c>
      <c r="D85" s="177"/>
      <c r="E85" s="118"/>
      <c r="F85" s="118"/>
      <c r="G85" s="76"/>
      <c r="H85" s="118"/>
      <c r="I85" s="179"/>
      <c r="J85" s="188" t="str">
        <f t="shared" si="18"/>
        <v/>
      </c>
      <c r="K85" s="211"/>
      <c r="L85" s="126"/>
      <c r="M85" s="119">
        <f>IF(LEN(F85)&lt;1,0,IF(OR(LEFT(F85)="/",F85="$"),0,IF(LEFT(F85)="*",1,IF(NOT(ISERR(VALUE(F85))),10,IF(LEFT(F85,4)="PAGE",2,IF(ISNA(VLOOKUP(F85,'PDP8'!$C$6:$C$11,1,0)),IF(ISNA(VLOOKUP(LEFT(F85,3),'PDP8'!$C$17:$C$52,1,0)),IF(ISNA(VLOOKUP(LEFT(F85,3),'PDP8'!$C$56:$C$75,1,0)),IF(ISNA(VLOOKUP(LEFT(F85,IF(OR(LEN(F85)=3,MID(F85,4,1)=" "),3,4)),'PDP8'!$C$80:$C$107,1,0)),IF(ISNA(VLOOKUP(F85,'PDP8'!$I$5:$I$389,1,0)),"???",20),15),14),13),12))))))</f>
        <v>0</v>
      </c>
      <c r="N85" s="119">
        <f>IF(AND(O85="CLA",S85&gt;1),IF(ISNA(VLOOKUP(P85,'PDP8'!$C$17:$C$52,1,0)),IF(ISNA(VLOOKUP(P85,'PDP8'!$C$56:$C$75,1,0)),15,14),13),IF(LEN(F85)=0,0,M85))</f>
        <v>0</v>
      </c>
      <c r="O85" s="119" t="str">
        <f t="shared" si="19"/>
        <v/>
      </c>
      <c r="P85" s="119" t="str">
        <f t="shared" si="20"/>
        <v/>
      </c>
      <c r="Q85" s="119" t="str">
        <f t="shared" si="21"/>
        <v/>
      </c>
      <c r="R85" s="119" t="str">
        <f t="shared" si="22"/>
        <v/>
      </c>
      <c r="S85" s="119">
        <f t="shared" si="23"/>
        <v>0</v>
      </c>
      <c r="T85" s="187" t="str">
        <f t="shared" si="24"/>
        <v/>
      </c>
      <c r="U85" s="119" t="str">
        <f t="shared" si="25"/>
        <v/>
      </c>
      <c r="V85" s="120" t="str">
        <f t="shared" si="26"/>
        <v/>
      </c>
      <c r="W85" s="124" t="str">
        <f t="shared" si="27"/>
        <v/>
      </c>
      <c r="X85" s="124" t="str">
        <f t="shared" si="28"/>
        <v/>
      </c>
      <c r="Y85" s="119" t="str">
        <f t="shared" si="15"/>
        <v/>
      </c>
      <c r="Z85" s="119">
        <f t="shared" si="16"/>
        <v>0</v>
      </c>
      <c r="AA85" s="119" t="str">
        <f>IF(N85=12,VLOOKUP(F85,'PDP8'!$C$6:$F$11,4,0),"")</f>
        <v/>
      </c>
      <c r="AB85" s="119" t="str">
        <f>IF(N85=13,IF(_xlfn.BITAND(OCT2DEC(C85),'PDP8'!$E$17)='PDP8'!$D$17,'PDP8'!$F$17,CONCATENATE(IF(ISNA(MATCH(_xlfn.BITAND(OCT2DEC(C85),'PDP8'!$E$18),'PDP8'!$D$18:$D$20,0)),"",VLOOKUP(_xlfn.BITAND(OCT2DEC(C85),'PDP8'!$E$18),'PDP8'!$D$18:$F$20,3,0)),IF(ISNA(MATCH(_xlfn.BITAND(OCT2DEC(C85),'PDP8'!$E$21),'PDP8'!$D$21:$D$52,0)),"",CONCATENATE(IF(ISNA(MATCH(_xlfn.BITAND(OCT2DEC(C85),'PDP8'!$E$18),'PDP8'!$D$18:$D$20,0)),"",", "),VLOOKUP(_xlfn.BITAND(OCT2DEC(C85),'PDP8'!$E$21),'PDP8'!$D$21:$F$52,3,0))))),"")</f>
        <v/>
      </c>
      <c r="AC85" s="119" t="str">
        <f>IF(N85=14,CONCATENATE(IF(ISNA(MATCH(_xlfn.BITAND(OCT2DEC(C85),'PDP8'!$E$56),'PDP8'!$D$56:$D$70,0)),"",VLOOKUP(_xlfn.BITAND(OCT2DEC(C85),'PDP8'!$E$56),'PDP8'!$D$56:$F$70,3,0)),IF(ISNA(MATCH(_xlfn.BITAND(OCT2DEC(C85),'PDP8'!$E$71),'PDP8'!$D$71:$D$73,0)),"",CONCATENATE(IF(ISNA(MATCH(_xlfn.BITAND(OCT2DEC(C85),'PDP8'!$E$56),'PDP8'!$D$56:$D$70,0)),"",", "),VLOOKUP(_xlfn.BITAND(OCT2DEC(C85),'PDP8'!$E$71),'PDP8'!$D$71:$F$73,3,0))),IF(_xlfn.BITAND(OCT2DEC(C85),'PDP8'!$E$75)='PDP8'!$D$75,CONCATENATE(IF(LEN(F85)&gt;4,", ",""),'PDP8'!$F$75,""),IF(_xlfn.BITAND(OCT2DEC(C85),'PDP8'!$E$74),"",'PDP8'!$F$74))),"")</f>
        <v/>
      </c>
      <c r="AD85" s="119" t="str">
        <f>IF(N85=15,VLOOKUP(Z85,'PDP8'!$D$111:$F$238,3,0),"")</f>
        <v/>
      </c>
      <c r="AE85" s="119" t="str">
        <f>IF(N85=20,CONCATENATE(VLOOKUP(F85,'PDP8'!$I$5:$M$389,3,0),": ",VLOOKUP(F85,'PDP8'!$I$5:$M$389,5,0)),"")</f>
        <v/>
      </c>
      <c r="AF85" s="119" t="str">
        <f t="shared" si="29"/>
        <v/>
      </c>
      <c r="AG85" s="126"/>
      <c r="AH85" s="126"/>
    </row>
    <row r="86" spans="1:34" x14ac:dyDescent="0.2">
      <c r="A86" s="126"/>
      <c r="B86" s="55" t="str">
        <f t="shared" si="17"/>
        <v>0411</v>
      </c>
      <c r="C86" s="56" t="str">
        <f>IF(N86&lt;10,"",IF(N86=10,O86,IF(N86=12,IF(LEN(X86)&gt;0,X86,DEC2OCT(VLOOKUP(F86,'PDP8'!$C$6:$D$12,2,0)+IF(LEN(G86)&gt;0,256,0)+W86+IF(LEN(V86)=0,0,_xlfn.BITAND(V86,127)),4)),IF(N86=13,DEC2OCT('PDP8'!$D$13+_xlfn.BITOR(VLOOKUP(O86,'PDP8'!$C$17:$D$52,2,0),_xlfn.BITOR(IF(S86&gt;1,VLOOKUP(P86,'PDP8'!$C$17:$D$52,2,0),0),_xlfn.BITOR(IF(S86&gt;2,VLOOKUP(Q86,'PDP8'!$C$17:$D$52,2,0),0),IF(S86&gt;3,VLOOKUP(R86,'PDP8'!$C$17:$D$52,2,0),0)))),4),IF(N86=14,DEC2OCT(_xlfn.BITOR('PDP8'!$D$13+256+VLOOKUP(O86,'PDP8'!$C$56:$D$75,2,0),_xlfn.BITOR(IF(S86&gt;1,VLOOKUP(P86,'PDP8'!$C$56:$D$75,2,0),0),_xlfn.BITOR(IF(S86&gt;2,VLOOKUP(Q86,'PDP8'!$C$56:$D$75,2,0),0),IF(S86&gt;3,VLOOKUP(R86,'PDP8'!$C$56:$D$75,2,0),0)))),4),IF(N86=15,DEC2OCT('PDP8'!$D$13+257+VLOOKUP(O86,'PDP8'!$C$80:$D$107,2,0)+IF(S86&gt;1,VLOOKUP(P86,'PDP8'!$C$80:$D$107,2,0),0)+IF(S86&gt;2,VLOOKUP(Q86,'PDP8'!$C$80:$D$107,2,0),0),4),IF(N86=20,VLOOKUP(F86,'PDP8'!$I$5:$J$389,2,0),"???")))))))</f>
        <v/>
      </c>
      <c r="D86" s="177"/>
      <c r="E86" s="118"/>
      <c r="F86" s="118"/>
      <c r="G86" s="76"/>
      <c r="H86" s="118"/>
      <c r="I86" s="179"/>
      <c r="J86" s="188" t="str">
        <f t="shared" si="18"/>
        <v/>
      </c>
      <c r="K86" s="211"/>
      <c r="L86" s="126"/>
      <c r="M86" s="119">
        <f>IF(LEN(F86)&lt;1,0,IF(OR(LEFT(F86)="/",F86="$"),0,IF(LEFT(F86)="*",1,IF(NOT(ISERR(VALUE(F86))),10,IF(LEFT(F86,4)="PAGE",2,IF(ISNA(VLOOKUP(F86,'PDP8'!$C$6:$C$11,1,0)),IF(ISNA(VLOOKUP(LEFT(F86,3),'PDP8'!$C$17:$C$52,1,0)),IF(ISNA(VLOOKUP(LEFT(F86,3),'PDP8'!$C$56:$C$75,1,0)),IF(ISNA(VLOOKUP(LEFT(F86,IF(OR(LEN(F86)=3,MID(F86,4,1)=" "),3,4)),'PDP8'!$C$80:$C$107,1,0)),IF(ISNA(VLOOKUP(F86,'PDP8'!$I$5:$I$389,1,0)),"???",20),15),14),13),12))))))</f>
        <v>0</v>
      </c>
      <c r="N86" s="119">
        <f>IF(AND(O86="CLA",S86&gt;1),IF(ISNA(VLOOKUP(P86,'PDP8'!$C$17:$C$52,1,0)),IF(ISNA(VLOOKUP(P86,'PDP8'!$C$56:$C$75,1,0)),15,14),13),IF(LEN(F86)=0,0,M86))</f>
        <v>0</v>
      </c>
      <c r="O86" s="119" t="str">
        <f t="shared" si="19"/>
        <v/>
      </c>
      <c r="P86" s="119" t="str">
        <f t="shared" si="20"/>
        <v/>
      </c>
      <c r="Q86" s="119" t="str">
        <f t="shared" si="21"/>
        <v/>
      </c>
      <c r="R86" s="119" t="str">
        <f t="shared" si="22"/>
        <v/>
      </c>
      <c r="S86" s="119">
        <f t="shared" si="23"/>
        <v>0</v>
      </c>
      <c r="T86" s="187" t="str">
        <f t="shared" si="24"/>
        <v/>
      </c>
      <c r="U86" s="119" t="str">
        <f t="shared" si="25"/>
        <v/>
      </c>
      <c r="V86" s="120" t="str">
        <f t="shared" si="26"/>
        <v/>
      </c>
      <c r="W86" s="124" t="str">
        <f t="shared" si="27"/>
        <v/>
      </c>
      <c r="X86" s="124" t="str">
        <f t="shared" si="28"/>
        <v/>
      </c>
      <c r="Y86" s="119" t="str">
        <f t="shared" si="15"/>
        <v/>
      </c>
      <c r="Z86" s="119">
        <f t="shared" si="16"/>
        <v>0</v>
      </c>
      <c r="AA86" s="119" t="str">
        <f>IF(N86=12,VLOOKUP(F86,'PDP8'!$C$6:$F$11,4,0),"")</f>
        <v/>
      </c>
      <c r="AB86" s="119" t="str">
        <f>IF(N86=13,IF(_xlfn.BITAND(OCT2DEC(C86),'PDP8'!$E$17)='PDP8'!$D$17,'PDP8'!$F$17,CONCATENATE(IF(ISNA(MATCH(_xlfn.BITAND(OCT2DEC(C86),'PDP8'!$E$18),'PDP8'!$D$18:$D$20,0)),"",VLOOKUP(_xlfn.BITAND(OCT2DEC(C86),'PDP8'!$E$18),'PDP8'!$D$18:$F$20,3,0)),IF(ISNA(MATCH(_xlfn.BITAND(OCT2DEC(C86),'PDP8'!$E$21),'PDP8'!$D$21:$D$52,0)),"",CONCATENATE(IF(ISNA(MATCH(_xlfn.BITAND(OCT2DEC(C86),'PDP8'!$E$18),'PDP8'!$D$18:$D$20,0)),"",", "),VLOOKUP(_xlfn.BITAND(OCT2DEC(C86),'PDP8'!$E$21),'PDP8'!$D$21:$F$52,3,0))))),"")</f>
        <v/>
      </c>
      <c r="AC86" s="119" t="str">
        <f>IF(N86=14,CONCATENATE(IF(ISNA(MATCH(_xlfn.BITAND(OCT2DEC(C86),'PDP8'!$E$56),'PDP8'!$D$56:$D$70,0)),"",VLOOKUP(_xlfn.BITAND(OCT2DEC(C86),'PDP8'!$E$56),'PDP8'!$D$56:$F$70,3,0)),IF(ISNA(MATCH(_xlfn.BITAND(OCT2DEC(C86),'PDP8'!$E$71),'PDP8'!$D$71:$D$73,0)),"",CONCATENATE(IF(ISNA(MATCH(_xlfn.BITAND(OCT2DEC(C86),'PDP8'!$E$56),'PDP8'!$D$56:$D$70,0)),"",", "),VLOOKUP(_xlfn.BITAND(OCT2DEC(C86),'PDP8'!$E$71),'PDP8'!$D$71:$F$73,3,0))),IF(_xlfn.BITAND(OCT2DEC(C86),'PDP8'!$E$75)='PDP8'!$D$75,CONCATENATE(IF(LEN(F86)&gt;4,", ",""),'PDP8'!$F$75,""),IF(_xlfn.BITAND(OCT2DEC(C86),'PDP8'!$E$74),"",'PDP8'!$F$74))),"")</f>
        <v/>
      </c>
      <c r="AD86" s="119" t="str">
        <f>IF(N86=15,VLOOKUP(Z86,'PDP8'!$D$111:$F$238,3,0),"")</f>
        <v/>
      </c>
      <c r="AE86" s="119" t="str">
        <f>IF(N86=20,CONCATENATE(VLOOKUP(F86,'PDP8'!$I$5:$M$389,3,0),": ",VLOOKUP(F86,'PDP8'!$I$5:$M$389,5,0)),"")</f>
        <v/>
      </c>
      <c r="AF86" s="119" t="str">
        <f t="shared" si="29"/>
        <v/>
      </c>
      <c r="AG86" s="126"/>
      <c r="AH86" s="126"/>
    </row>
    <row r="87" spans="1:34" x14ac:dyDescent="0.2">
      <c r="A87" s="126"/>
      <c r="B87" s="55" t="str">
        <f t="shared" si="17"/>
        <v>0411</v>
      </c>
      <c r="C87" s="56" t="str">
        <f>IF(N87&lt;10,"",IF(N87=10,O87,IF(N87=12,IF(LEN(X87)&gt;0,X87,DEC2OCT(VLOOKUP(F87,'PDP8'!$C$6:$D$12,2,0)+IF(LEN(G87)&gt;0,256,0)+W87+IF(LEN(V87)=0,0,_xlfn.BITAND(V87,127)),4)),IF(N87=13,DEC2OCT('PDP8'!$D$13+_xlfn.BITOR(VLOOKUP(O87,'PDP8'!$C$17:$D$52,2,0),_xlfn.BITOR(IF(S87&gt;1,VLOOKUP(P87,'PDP8'!$C$17:$D$52,2,0),0),_xlfn.BITOR(IF(S87&gt;2,VLOOKUP(Q87,'PDP8'!$C$17:$D$52,2,0),0),IF(S87&gt;3,VLOOKUP(R87,'PDP8'!$C$17:$D$52,2,0),0)))),4),IF(N87=14,DEC2OCT(_xlfn.BITOR('PDP8'!$D$13+256+VLOOKUP(O87,'PDP8'!$C$56:$D$75,2,0),_xlfn.BITOR(IF(S87&gt;1,VLOOKUP(P87,'PDP8'!$C$56:$D$75,2,0),0),_xlfn.BITOR(IF(S87&gt;2,VLOOKUP(Q87,'PDP8'!$C$56:$D$75,2,0),0),IF(S87&gt;3,VLOOKUP(R87,'PDP8'!$C$56:$D$75,2,0),0)))),4),IF(N87=15,DEC2OCT('PDP8'!$D$13+257+VLOOKUP(O87,'PDP8'!$C$80:$D$107,2,0)+IF(S87&gt;1,VLOOKUP(P87,'PDP8'!$C$80:$D$107,2,0),0)+IF(S87&gt;2,VLOOKUP(Q87,'PDP8'!$C$80:$D$107,2,0),0),4),IF(N87=20,VLOOKUP(F87,'PDP8'!$I$5:$J$389,2,0),"???")))))))</f>
        <v/>
      </c>
      <c r="D87" s="177"/>
      <c r="E87" s="118"/>
      <c r="F87" s="118"/>
      <c r="G87" s="76"/>
      <c r="H87" s="118"/>
      <c r="I87" s="179"/>
      <c r="J87" s="188" t="str">
        <f t="shared" si="18"/>
        <v/>
      </c>
      <c r="K87" s="211"/>
      <c r="L87" s="126"/>
      <c r="M87" s="119">
        <f>IF(LEN(F87)&lt;1,0,IF(OR(LEFT(F87)="/",F87="$"),0,IF(LEFT(F87)="*",1,IF(NOT(ISERR(VALUE(F87))),10,IF(LEFT(F87,4)="PAGE",2,IF(ISNA(VLOOKUP(F87,'PDP8'!$C$6:$C$11,1,0)),IF(ISNA(VLOOKUP(LEFT(F87,3),'PDP8'!$C$17:$C$52,1,0)),IF(ISNA(VLOOKUP(LEFT(F87,3),'PDP8'!$C$56:$C$75,1,0)),IF(ISNA(VLOOKUP(LEFT(F87,IF(OR(LEN(F87)=3,MID(F87,4,1)=" "),3,4)),'PDP8'!$C$80:$C$107,1,0)),IF(ISNA(VLOOKUP(F87,'PDP8'!$I$5:$I$389,1,0)),"???",20),15),14),13),12))))))</f>
        <v>0</v>
      </c>
      <c r="N87" s="119">
        <f>IF(AND(O87="CLA",S87&gt;1),IF(ISNA(VLOOKUP(P87,'PDP8'!$C$17:$C$52,1,0)),IF(ISNA(VLOOKUP(P87,'PDP8'!$C$56:$C$75,1,0)),15,14),13),IF(LEN(F87)=0,0,M87))</f>
        <v>0</v>
      </c>
      <c r="O87" s="119" t="str">
        <f t="shared" si="19"/>
        <v/>
      </c>
      <c r="P87" s="119" t="str">
        <f t="shared" si="20"/>
        <v/>
      </c>
      <c r="Q87" s="119" t="str">
        <f t="shared" si="21"/>
        <v/>
      </c>
      <c r="R87" s="119" t="str">
        <f t="shared" si="22"/>
        <v/>
      </c>
      <c r="S87" s="119">
        <f t="shared" si="23"/>
        <v>0</v>
      </c>
      <c r="T87" s="187" t="str">
        <f t="shared" si="24"/>
        <v/>
      </c>
      <c r="U87" s="119" t="str">
        <f t="shared" si="25"/>
        <v/>
      </c>
      <c r="V87" s="120" t="str">
        <f t="shared" si="26"/>
        <v/>
      </c>
      <c r="W87" s="124" t="str">
        <f t="shared" si="27"/>
        <v/>
      </c>
      <c r="X87" s="124" t="str">
        <f t="shared" si="28"/>
        <v/>
      </c>
      <c r="Y87" s="119" t="str">
        <f t="shared" si="15"/>
        <v/>
      </c>
      <c r="Z87" s="119">
        <f t="shared" si="16"/>
        <v>0</v>
      </c>
      <c r="AA87" s="119" t="str">
        <f>IF(N87=12,VLOOKUP(F87,'PDP8'!$C$6:$F$11,4,0),"")</f>
        <v/>
      </c>
      <c r="AB87" s="119" t="str">
        <f>IF(N87=13,IF(_xlfn.BITAND(OCT2DEC(C87),'PDP8'!$E$17)='PDP8'!$D$17,'PDP8'!$F$17,CONCATENATE(IF(ISNA(MATCH(_xlfn.BITAND(OCT2DEC(C87),'PDP8'!$E$18),'PDP8'!$D$18:$D$20,0)),"",VLOOKUP(_xlfn.BITAND(OCT2DEC(C87),'PDP8'!$E$18),'PDP8'!$D$18:$F$20,3,0)),IF(ISNA(MATCH(_xlfn.BITAND(OCT2DEC(C87),'PDP8'!$E$21),'PDP8'!$D$21:$D$52,0)),"",CONCATENATE(IF(ISNA(MATCH(_xlfn.BITAND(OCT2DEC(C87),'PDP8'!$E$18),'PDP8'!$D$18:$D$20,0)),"",", "),VLOOKUP(_xlfn.BITAND(OCT2DEC(C87),'PDP8'!$E$21),'PDP8'!$D$21:$F$52,3,0))))),"")</f>
        <v/>
      </c>
      <c r="AC87" s="119" t="str">
        <f>IF(N87=14,CONCATENATE(IF(ISNA(MATCH(_xlfn.BITAND(OCT2DEC(C87),'PDP8'!$E$56),'PDP8'!$D$56:$D$70,0)),"",VLOOKUP(_xlfn.BITAND(OCT2DEC(C87),'PDP8'!$E$56),'PDP8'!$D$56:$F$70,3,0)),IF(ISNA(MATCH(_xlfn.BITAND(OCT2DEC(C87),'PDP8'!$E$71),'PDP8'!$D$71:$D$73,0)),"",CONCATENATE(IF(ISNA(MATCH(_xlfn.BITAND(OCT2DEC(C87),'PDP8'!$E$56),'PDP8'!$D$56:$D$70,0)),"",", "),VLOOKUP(_xlfn.BITAND(OCT2DEC(C87),'PDP8'!$E$71),'PDP8'!$D$71:$F$73,3,0))),IF(_xlfn.BITAND(OCT2DEC(C87),'PDP8'!$E$75)='PDP8'!$D$75,CONCATENATE(IF(LEN(F87)&gt;4,", ",""),'PDP8'!$F$75,""),IF(_xlfn.BITAND(OCT2DEC(C87),'PDP8'!$E$74),"",'PDP8'!$F$74))),"")</f>
        <v/>
      </c>
      <c r="AD87" s="119" t="str">
        <f>IF(N87=15,VLOOKUP(Z87,'PDP8'!$D$111:$F$238,3,0),"")</f>
        <v/>
      </c>
      <c r="AE87" s="119" t="str">
        <f>IF(N87=20,CONCATENATE(VLOOKUP(F87,'PDP8'!$I$5:$M$389,3,0),": ",VLOOKUP(F87,'PDP8'!$I$5:$M$389,5,0)),"")</f>
        <v/>
      </c>
      <c r="AF87" s="119" t="str">
        <f t="shared" si="29"/>
        <v/>
      </c>
      <c r="AG87" s="126"/>
      <c r="AH87" s="126"/>
    </row>
    <row r="88" spans="1:34" x14ac:dyDescent="0.2">
      <c r="A88" s="126"/>
      <c r="B88" s="55" t="str">
        <f t="shared" si="17"/>
        <v>0411</v>
      </c>
      <c r="C88" s="56" t="str">
        <f>IF(N88&lt;10,"",IF(N88=10,O88,IF(N88=12,IF(LEN(X88)&gt;0,X88,DEC2OCT(VLOOKUP(F88,'PDP8'!$C$6:$D$12,2,0)+IF(LEN(G88)&gt;0,256,0)+W88+IF(LEN(V88)=0,0,_xlfn.BITAND(V88,127)),4)),IF(N88=13,DEC2OCT('PDP8'!$D$13+_xlfn.BITOR(VLOOKUP(O88,'PDP8'!$C$17:$D$52,2,0),_xlfn.BITOR(IF(S88&gt;1,VLOOKUP(P88,'PDP8'!$C$17:$D$52,2,0),0),_xlfn.BITOR(IF(S88&gt;2,VLOOKUP(Q88,'PDP8'!$C$17:$D$52,2,0),0),IF(S88&gt;3,VLOOKUP(R88,'PDP8'!$C$17:$D$52,2,0),0)))),4),IF(N88=14,DEC2OCT(_xlfn.BITOR('PDP8'!$D$13+256+VLOOKUP(O88,'PDP8'!$C$56:$D$75,2,0),_xlfn.BITOR(IF(S88&gt;1,VLOOKUP(P88,'PDP8'!$C$56:$D$75,2,0),0),_xlfn.BITOR(IF(S88&gt;2,VLOOKUP(Q88,'PDP8'!$C$56:$D$75,2,0),0),IF(S88&gt;3,VLOOKUP(R88,'PDP8'!$C$56:$D$75,2,0),0)))),4),IF(N88=15,DEC2OCT('PDP8'!$D$13+257+VLOOKUP(O88,'PDP8'!$C$80:$D$107,2,0)+IF(S88&gt;1,VLOOKUP(P88,'PDP8'!$C$80:$D$107,2,0),0)+IF(S88&gt;2,VLOOKUP(Q88,'PDP8'!$C$80:$D$107,2,0),0),4),IF(N88=20,VLOOKUP(F88,'PDP8'!$I$5:$J$389,2,0),"???")))))))</f>
        <v/>
      </c>
      <c r="D88" s="177"/>
      <c r="E88" s="118"/>
      <c r="F88" s="118"/>
      <c r="G88" s="76"/>
      <c r="H88" s="118"/>
      <c r="I88" s="179"/>
      <c r="J88" s="188" t="str">
        <f t="shared" si="18"/>
        <v/>
      </c>
      <c r="K88" s="211"/>
      <c r="L88" s="126"/>
      <c r="M88" s="119">
        <f>IF(LEN(F88)&lt;1,0,IF(OR(LEFT(F88)="/",F88="$"),0,IF(LEFT(F88)="*",1,IF(NOT(ISERR(VALUE(F88))),10,IF(LEFT(F88,4)="PAGE",2,IF(ISNA(VLOOKUP(F88,'PDP8'!$C$6:$C$11,1,0)),IF(ISNA(VLOOKUP(LEFT(F88,3),'PDP8'!$C$17:$C$52,1,0)),IF(ISNA(VLOOKUP(LEFT(F88,3),'PDP8'!$C$56:$C$75,1,0)),IF(ISNA(VLOOKUP(LEFT(F88,IF(OR(LEN(F88)=3,MID(F88,4,1)=" "),3,4)),'PDP8'!$C$80:$C$107,1,0)),IF(ISNA(VLOOKUP(F88,'PDP8'!$I$5:$I$389,1,0)),"???",20),15),14),13),12))))))</f>
        <v>0</v>
      </c>
      <c r="N88" s="119">
        <f>IF(AND(O88="CLA",S88&gt;1),IF(ISNA(VLOOKUP(P88,'PDP8'!$C$17:$C$52,1,0)),IF(ISNA(VLOOKUP(P88,'PDP8'!$C$56:$C$75,1,0)),15,14),13),IF(LEN(F88)=0,0,M88))</f>
        <v>0</v>
      </c>
      <c r="O88" s="119" t="str">
        <f t="shared" si="19"/>
        <v/>
      </c>
      <c r="P88" s="119" t="str">
        <f t="shared" si="20"/>
        <v/>
      </c>
      <c r="Q88" s="119" t="str">
        <f t="shared" si="21"/>
        <v/>
      </c>
      <c r="R88" s="119" t="str">
        <f t="shared" si="22"/>
        <v/>
      </c>
      <c r="S88" s="119">
        <f t="shared" si="23"/>
        <v>0</v>
      </c>
      <c r="T88" s="187" t="str">
        <f t="shared" si="24"/>
        <v/>
      </c>
      <c r="U88" s="119" t="str">
        <f t="shared" si="25"/>
        <v/>
      </c>
      <c r="V88" s="120" t="str">
        <f t="shared" si="26"/>
        <v/>
      </c>
      <c r="W88" s="124" t="str">
        <f t="shared" si="27"/>
        <v/>
      </c>
      <c r="X88" s="124" t="str">
        <f t="shared" si="28"/>
        <v/>
      </c>
      <c r="Y88" s="119" t="str">
        <f t="shared" si="15"/>
        <v/>
      </c>
      <c r="Z88" s="119">
        <f t="shared" si="16"/>
        <v>0</v>
      </c>
      <c r="AA88" s="119" t="str">
        <f>IF(N88=12,VLOOKUP(F88,'PDP8'!$C$6:$F$11,4,0),"")</f>
        <v/>
      </c>
      <c r="AB88" s="119" t="str">
        <f>IF(N88=13,IF(_xlfn.BITAND(OCT2DEC(C88),'PDP8'!$E$17)='PDP8'!$D$17,'PDP8'!$F$17,CONCATENATE(IF(ISNA(MATCH(_xlfn.BITAND(OCT2DEC(C88),'PDP8'!$E$18),'PDP8'!$D$18:$D$20,0)),"",VLOOKUP(_xlfn.BITAND(OCT2DEC(C88),'PDP8'!$E$18),'PDP8'!$D$18:$F$20,3,0)),IF(ISNA(MATCH(_xlfn.BITAND(OCT2DEC(C88),'PDP8'!$E$21),'PDP8'!$D$21:$D$52,0)),"",CONCATENATE(IF(ISNA(MATCH(_xlfn.BITAND(OCT2DEC(C88),'PDP8'!$E$18),'PDP8'!$D$18:$D$20,0)),"",", "),VLOOKUP(_xlfn.BITAND(OCT2DEC(C88),'PDP8'!$E$21),'PDP8'!$D$21:$F$52,3,0))))),"")</f>
        <v/>
      </c>
      <c r="AC88" s="119" t="str">
        <f>IF(N88=14,CONCATENATE(IF(ISNA(MATCH(_xlfn.BITAND(OCT2DEC(C88),'PDP8'!$E$56),'PDP8'!$D$56:$D$70,0)),"",VLOOKUP(_xlfn.BITAND(OCT2DEC(C88),'PDP8'!$E$56),'PDP8'!$D$56:$F$70,3,0)),IF(ISNA(MATCH(_xlfn.BITAND(OCT2DEC(C88),'PDP8'!$E$71),'PDP8'!$D$71:$D$73,0)),"",CONCATENATE(IF(ISNA(MATCH(_xlfn.BITAND(OCT2DEC(C88),'PDP8'!$E$56),'PDP8'!$D$56:$D$70,0)),"",", "),VLOOKUP(_xlfn.BITAND(OCT2DEC(C88),'PDP8'!$E$71),'PDP8'!$D$71:$F$73,3,0))),IF(_xlfn.BITAND(OCT2DEC(C88),'PDP8'!$E$75)='PDP8'!$D$75,CONCATENATE(IF(LEN(F88)&gt;4,", ",""),'PDP8'!$F$75,""),IF(_xlfn.BITAND(OCT2DEC(C88),'PDP8'!$E$74),"",'PDP8'!$F$74))),"")</f>
        <v/>
      </c>
      <c r="AD88" s="119" t="str">
        <f>IF(N88=15,VLOOKUP(Z88,'PDP8'!$D$111:$F$238,3,0),"")</f>
        <v/>
      </c>
      <c r="AE88" s="119" t="str">
        <f>IF(N88=20,CONCATENATE(VLOOKUP(F88,'PDP8'!$I$5:$M$389,3,0),": ",VLOOKUP(F88,'PDP8'!$I$5:$M$389,5,0)),"")</f>
        <v/>
      </c>
      <c r="AF88" s="119" t="str">
        <f t="shared" si="29"/>
        <v/>
      </c>
      <c r="AG88" s="126"/>
      <c r="AH88" s="126"/>
    </row>
    <row r="89" spans="1:34" x14ac:dyDescent="0.2">
      <c r="A89" s="126"/>
      <c r="B89" s="55" t="str">
        <f t="shared" si="17"/>
        <v>0411</v>
      </c>
      <c r="C89" s="56" t="str">
        <f>IF(N89&lt;10,"",IF(N89=10,O89,IF(N89=12,IF(LEN(X89)&gt;0,X89,DEC2OCT(VLOOKUP(F89,'PDP8'!$C$6:$D$12,2,0)+IF(LEN(G89)&gt;0,256,0)+W89+IF(LEN(V89)=0,0,_xlfn.BITAND(V89,127)),4)),IF(N89=13,DEC2OCT('PDP8'!$D$13+_xlfn.BITOR(VLOOKUP(O89,'PDP8'!$C$17:$D$52,2,0),_xlfn.BITOR(IF(S89&gt;1,VLOOKUP(P89,'PDP8'!$C$17:$D$52,2,0),0),_xlfn.BITOR(IF(S89&gt;2,VLOOKUP(Q89,'PDP8'!$C$17:$D$52,2,0),0),IF(S89&gt;3,VLOOKUP(R89,'PDP8'!$C$17:$D$52,2,0),0)))),4),IF(N89=14,DEC2OCT(_xlfn.BITOR('PDP8'!$D$13+256+VLOOKUP(O89,'PDP8'!$C$56:$D$75,2,0),_xlfn.BITOR(IF(S89&gt;1,VLOOKUP(P89,'PDP8'!$C$56:$D$75,2,0),0),_xlfn.BITOR(IF(S89&gt;2,VLOOKUP(Q89,'PDP8'!$C$56:$D$75,2,0),0),IF(S89&gt;3,VLOOKUP(R89,'PDP8'!$C$56:$D$75,2,0),0)))),4),IF(N89=15,DEC2OCT('PDP8'!$D$13+257+VLOOKUP(O89,'PDP8'!$C$80:$D$107,2,0)+IF(S89&gt;1,VLOOKUP(P89,'PDP8'!$C$80:$D$107,2,0),0)+IF(S89&gt;2,VLOOKUP(Q89,'PDP8'!$C$80:$D$107,2,0),0),4),IF(N89=20,VLOOKUP(F89,'PDP8'!$I$5:$J$389,2,0),"???")))))))</f>
        <v/>
      </c>
      <c r="D89" s="177"/>
      <c r="E89" s="118"/>
      <c r="F89" s="118"/>
      <c r="G89" s="76"/>
      <c r="H89" s="118"/>
      <c r="I89" s="179"/>
      <c r="J89" s="188" t="str">
        <f t="shared" si="18"/>
        <v/>
      </c>
      <c r="K89" s="211"/>
      <c r="L89" s="126"/>
      <c r="M89" s="119">
        <f>IF(LEN(F89)&lt;1,0,IF(OR(LEFT(F89)="/",F89="$"),0,IF(LEFT(F89)="*",1,IF(NOT(ISERR(VALUE(F89))),10,IF(LEFT(F89,4)="PAGE",2,IF(ISNA(VLOOKUP(F89,'PDP8'!$C$6:$C$11,1,0)),IF(ISNA(VLOOKUP(LEFT(F89,3),'PDP8'!$C$17:$C$52,1,0)),IF(ISNA(VLOOKUP(LEFT(F89,3),'PDP8'!$C$56:$C$75,1,0)),IF(ISNA(VLOOKUP(LEFT(F89,IF(OR(LEN(F89)=3,MID(F89,4,1)=" "),3,4)),'PDP8'!$C$80:$C$107,1,0)),IF(ISNA(VLOOKUP(F89,'PDP8'!$I$5:$I$389,1,0)),"???",20),15),14),13),12))))))</f>
        <v>0</v>
      </c>
      <c r="N89" s="119">
        <f>IF(AND(O89="CLA",S89&gt;1),IF(ISNA(VLOOKUP(P89,'PDP8'!$C$17:$C$52,1,0)),IF(ISNA(VLOOKUP(P89,'PDP8'!$C$56:$C$75,1,0)),15,14),13),IF(LEN(F89)=0,0,M89))</f>
        <v>0</v>
      </c>
      <c r="O89" s="119" t="str">
        <f t="shared" si="19"/>
        <v/>
      </c>
      <c r="P89" s="119" t="str">
        <f t="shared" si="20"/>
        <v/>
      </c>
      <c r="Q89" s="119" t="str">
        <f t="shared" si="21"/>
        <v/>
      </c>
      <c r="R89" s="119" t="str">
        <f t="shared" si="22"/>
        <v/>
      </c>
      <c r="S89" s="119">
        <f t="shared" si="23"/>
        <v>0</v>
      </c>
      <c r="T89" s="187" t="str">
        <f t="shared" si="24"/>
        <v/>
      </c>
      <c r="U89" s="119" t="str">
        <f t="shared" si="25"/>
        <v/>
      </c>
      <c r="V89" s="120" t="str">
        <f t="shared" si="26"/>
        <v/>
      </c>
      <c r="W89" s="124" t="str">
        <f t="shared" si="27"/>
        <v/>
      </c>
      <c r="X89" s="124" t="str">
        <f t="shared" si="28"/>
        <v/>
      </c>
      <c r="Y89" s="119" t="str">
        <f t="shared" si="15"/>
        <v/>
      </c>
      <c r="Z89" s="119">
        <f t="shared" si="16"/>
        <v>0</v>
      </c>
      <c r="AA89" s="119" t="str">
        <f>IF(N89=12,VLOOKUP(F89,'PDP8'!$C$6:$F$11,4,0),"")</f>
        <v/>
      </c>
      <c r="AB89" s="119" t="str">
        <f>IF(N89=13,IF(_xlfn.BITAND(OCT2DEC(C89),'PDP8'!$E$17)='PDP8'!$D$17,'PDP8'!$F$17,CONCATENATE(IF(ISNA(MATCH(_xlfn.BITAND(OCT2DEC(C89),'PDP8'!$E$18),'PDP8'!$D$18:$D$20,0)),"",VLOOKUP(_xlfn.BITAND(OCT2DEC(C89),'PDP8'!$E$18),'PDP8'!$D$18:$F$20,3,0)),IF(ISNA(MATCH(_xlfn.BITAND(OCT2DEC(C89),'PDP8'!$E$21),'PDP8'!$D$21:$D$52,0)),"",CONCATENATE(IF(ISNA(MATCH(_xlfn.BITAND(OCT2DEC(C89),'PDP8'!$E$18),'PDP8'!$D$18:$D$20,0)),"",", "),VLOOKUP(_xlfn.BITAND(OCT2DEC(C89),'PDP8'!$E$21),'PDP8'!$D$21:$F$52,3,0))))),"")</f>
        <v/>
      </c>
      <c r="AC89" s="119" t="str">
        <f>IF(N89=14,CONCATENATE(IF(ISNA(MATCH(_xlfn.BITAND(OCT2DEC(C89),'PDP8'!$E$56),'PDP8'!$D$56:$D$70,0)),"",VLOOKUP(_xlfn.BITAND(OCT2DEC(C89),'PDP8'!$E$56),'PDP8'!$D$56:$F$70,3,0)),IF(ISNA(MATCH(_xlfn.BITAND(OCT2DEC(C89),'PDP8'!$E$71),'PDP8'!$D$71:$D$73,0)),"",CONCATENATE(IF(ISNA(MATCH(_xlfn.BITAND(OCT2DEC(C89),'PDP8'!$E$56),'PDP8'!$D$56:$D$70,0)),"",", "),VLOOKUP(_xlfn.BITAND(OCT2DEC(C89),'PDP8'!$E$71),'PDP8'!$D$71:$F$73,3,0))),IF(_xlfn.BITAND(OCT2DEC(C89),'PDP8'!$E$75)='PDP8'!$D$75,CONCATENATE(IF(LEN(F89)&gt;4,", ",""),'PDP8'!$F$75,""),IF(_xlfn.BITAND(OCT2DEC(C89),'PDP8'!$E$74),"",'PDP8'!$F$74))),"")</f>
        <v/>
      </c>
      <c r="AD89" s="119" t="str">
        <f>IF(N89=15,VLOOKUP(Z89,'PDP8'!$D$111:$F$238,3,0),"")</f>
        <v/>
      </c>
      <c r="AE89" s="119" t="str">
        <f>IF(N89=20,CONCATENATE(VLOOKUP(F89,'PDP8'!$I$5:$M$389,3,0),": ",VLOOKUP(F89,'PDP8'!$I$5:$M$389,5,0)),"")</f>
        <v/>
      </c>
      <c r="AF89" s="119" t="str">
        <f t="shared" si="29"/>
        <v/>
      </c>
      <c r="AG89" s="126"/>
      <c r="AH89" s="126"/>
    </row>
    <row r="90" spans="1:34" x14ac:dyDescent="0.2">
      <c r="A90" s="126"/>
      <c r="B90" s="55" t="str">
        <f t="shared" si="17"/>
        <v>0411</v>
      </c>
      <c r="C90" s="56" t="str">
        <f>IF(N90&lt;10,"",IF(N90=10,O90,IF(N90=12,IF(LEN(X90)&gt;0,X90,DEC2OCT(VLOOKUP(F90,'PDP8'!$C$6:$D$12,2,0)+IF(LEN(G90)&gt;0,256,0)+W90+IF(LEN(V90)=0,0,_xlfn.BITAND(V90,127)),4)),IF(N90=13,DEC2OCT('PDP8'!$D$13+_xlfn.BITOR(VLOOKUP(O90,'PDP8'!$C$17:$D$52,2,0),_xlfn.BITOR(IF(S90&gt;1,VLOOKUP(P90,'PDP8'!$C$17:$D$52,2,0),0),_xlfn.BITOR(IF(S90&gt;2,VLOOKUP(Q90,'PDP8'!$C$17:$D$52,2,0),0),IF(S90&gt;3,VLOOKUP(R90,'PDP8'!$C$17:$D$52,2,0),0)))),4),IF(N90=14,DEC2OCT(_xlfn.BITOR('PDP8'!$D$13+256+VLOOKUP(O90,'PDP8'!$C$56:$D$75,2,0),_xlfn.BITOR(IF(S90&gt;1,VLOOKUP(P90,'PDP8'!$C$56:$D$75,2,0),0),_xlfn.BITOR(IF(S90&gt;2,VLOOKUP(Q90,'PDP8'!$C$56:$D$75,2,0),0),IF(S90&gt;3,VLOOKUP(R90,'PDP8'!$C$56:$D$75,2,0),0)))),4),IF(N90=15,DEC2OCT('PDP8'!$D$13+257+VLOOKUP(O90,'PDP8'!$C$80:$D$107,2,0)+IF(S90&gt;1,VLOOKUP(P90,'PDP8'!$C$80:$D$107,2,0),0)+IF(S90&gt;2,VLOOKUP(Q90,'PDP8'!$C$80:$D$107,2,0),0),4),IF(N90=20,VLOOKUP(F90,'PDP8'!$I$5:$J$389,2,0),"???")))))))</f>
        <v/>
      </c>
      <c r="D90" s="177"/>
      <c r="E90" s="118"/>
      <c r="F90" s="118"/>
      <c r="G90" s="76"/>
      <c r="H90" s="118"/>
      <c r="I90" s="179"/>
      <c r="J90" s="188" t="str">
        <f t="shared" si="18"/>
        <v/>
      </c>
      <c r="K90" s="211"/>
      <c r="L90" s="126"/>
      <c r="M90" s="119">
        <f>IF(LEN(F90)&lt;1,0,IF(OR(LEFT(F90)="/",F90="$"),0,IF(LEFT(F90)="*",1,IF(NOT(ISERR(VALUE(F90))),10,IF(LEFT(F90,4)="PAGE",2,IF(ISNA(VLOOKUP(F90,'PDP8'!$C$6:$C$11,1,0)),IF(ISNA(VLOOKUP(LEFT(F90,3),'PDP8'!$C$17:$C$52,1,0)),IF(ISNA(VLOOKUP(LEFT(F90,3),'PDP8'!$C$56:$C$75,1,0)),IF(ISNA(VLOOKUP(LEFT(F90,IF(OR(LEN(F90)=3,MID(F90,4,1)=" "),3,4)),'PDP8'!$C$80:$C$107,1,0)),IF(ISNA(VLOOKUP(F90,'PDP8'!$I$5:$I$389,1,0)),"???",20),15),14),13),12))))))</f>
        <v>0</v>
      </c>
      <c r="N90" s="119">
        <f>IF(AND(O90="CLA",S90&gt;1),IF(ISNA(VLOOKUP(P90,'PDP8'!$C$17:$C$52,1,0)),IF(ISNA(VLOOKUP(P90,'PDP8'!$C$56:$C$75,1,0)),15,14),13),IF(LEN(F90)=0,0,M90))</f>
        <v>0</v>
      </c>
      <c r="O90" s="119" t="str">
        <f t="shared" si="19"/>
        <v/>
      </c>
      <c r="P90" s="119" t="str">
        <f t="shared" si="20"/>
        <v/>
      </c>
      <c r="Q90" s="119" t="str">
        <f t="shared" si="21"/>
        <v/>
      </c>
      <c r="R90" s="119" t="str">
        <f t="shared" si="22"/>
        <v/>
      </c>
      <c r="S90" s="119">
        <f t="shared" si="23"/>
        <v>0</v>
      </c>
      <c r="T90" s="187" t="str">
        <f t="shared" si="24"/>
        <v/>
      </c>
      <c r="U90" s="119" t="str">
        <f t="shared" si="25"/>
        <v/>
      </c>
      <c r="V90" s="120" t="str">
        <f t="shared" si="26"/>
        <v/>
      </c>
      <c r="W90" s="124" t="str">
        <f t="shared" si="27"/>
        <v/>
      </c>
      <c r="X90" s="124" t="str">
        <f t="shared" si="28"/>
        <v/>
      </c>
      <c r="Y90" s="119" t="str">
        <f t="shared" si="15"/>
        <v/>
      </c>
      <c r="Z90" s="119">
        <f t="shared" si="16"/>
        <v>0</v>
      </c>
      <c r="AA90" s="119" t="str">
        <f>IF(N90=12,VLOOKUP(F90,'PDP8'!$C$6:$F$11,4,0),"")</f>
        <v/>
      </c>
      <c r="AB90" s="119" t="str">
        <f>IF(N90=13,IF(_xlfn.BITAND(OCT2DEC(C90),'PDP8'!$E$17)='PDP8'!$D$17,'PDP8'!$F$17,CONCATENATE(IF(ISNA(MATCH(_xlfn.BITAND(OCT2DEC(C90),'PDP8'!$E$18),'PDP8'!$D$18:$D$20,0)),"",VLOOKUP(_xlfn.BITAND(OCT2DEC(C90),'PDP8'!$E$18),'PDP8'!$D$18:$F$20,3,0)),IF(ISNA(MATCH(_xlfn.BITAND(OCT2DEC(C90),'PDP8'!$E$21),'PDP8'!$D$21:$D$52,0)),"",CONCATENATE(IF(ISNA(MATCH(_xlfn.BITAND(OCT2DEC(C90),'PDP8'!$E$18),'PDP8'!$D$18:$D$20,0)),"",", "),VLOOKUP(_xlfn.BITAND(OCT2DEC(C90),'PDP8'!$E$21),'PDP8'!$D$21:$F$52,3,0))))),"")</f>
        <v/>
      </c>
      <c r="AC90" s="119" t="str">
        <f>IF(N90=14,CONCATENATE(IF(ISNA(MATCH(_xlfn.BITAND(OCT2DEC(C90),'PDP8'!$E$56),'PDP8'!$D$56:$D$70,0)),"",VLOOKUP(_xlfn.BITAND(OCT2DEC(C90),'PDP8'!$E$56),'PDP8'!$D$56:$F$70,3,0)),IF(ISNA(MATCH(_xlfn.BITAND(OCT2DEC(C90),'PDP8'!$E$71),'PDP8'!$D$71:$D$73,0)),"",CONCATENATE(IF(ISNA(MATCH(_xlfn.BITAND(OCT2DEC(C90),'PDP8'!$E$56),'PDP8'!$D$56:$D$70,0)),"",", "),VLOOKUP(_xlfn.BITAND(OCT2DEC(C90),'PDP8'!$E$71),'PDP8'!$D$71:$F$73,3,0))),IF(_xlfn.BITAND(OCT2DEC(C90),'PDP8'!$E$75)='PDP8'!$D$75,CONCATENATE(IF(LEN(F90)&gt;4,", ",""),'PDP8'!$F$75,""),IF(_xlfn.BITAND(OCT2DEC(C90),'PDP8'!$E$74),"",'PDP8'!$F$74))),"")</f>
        <v/>
      </c>
      <c r="AD90" s="119" t="str">
        <f>IF(N90=15,VLOOKUP(Z90,'PDP8'!$D$111:$F$238,3,0),"")</f>
        <v/>
      </c>
      <c r="AE90" s="119" t="str">
        <f>IF(N90=20,CONCATENATE(VLOOKUP(F90,'PDP8'!$I$5:$M$389,3,0),": ",VLOOKUP(F90,'PDP8'!$I$5:$M$389,5,0)),"")</f>
        <v/>
      </c>
      <c r="AF90" s="119" t="str">
        <f t="shared" si="29"/>
        <v/>
      </c>
      <c r="AG90" s="126"/>
      <c r="AH90" s="126"/>
    </row>
    <row r="91" spans="1:34" x14ac:dyDescent="0.2">
      <c r="A91" s="126"/>
      <c r="B91" s="55" t="str">
        <f t="shared" si="17"/>
        <v>0411</v>
      </c>
      <c r="C91" s="56" t="str">
        <f>IF(N91&lt;10,"",IF(N91=10,O91,IF(N91=12,IF(LEN(X91)&gt;0,X91,DEC2OCT(VLOOKUP(F91,'PDP8'!$C$6:$D$12,2,0)+IF(LEN(G91)&gt;0,256,0)+W91+IF(LEN(V91)=0,0,_xlfn.BITAND(V91,127)),4)),IF(N91=13,DEC2OCT('PDP8'!$D$13+_xlfn.BITOR(VLOOKUP(O91,'PDP8'!$C$17:$D$52,2,0),_xlfn.BITOR(IF(S91&gt;1,VLOOKUP(P91,'PDP8'!$C$17:$D$52,2,0),0),_xlfn.BITOR(IF(S91&gt;2,VLOOKUP(Q91,'PDP8'!$C$17:$D$52,2,0),0),IF(S91&gt;3,VLOOKUP(R91,'PDP8'!$C$17:$D$52,2,0),0)))),4),IF(N91=14,DEC2OCT(_xlfn.BITOR('PDP8'!$D$13+256+VLOOKUP(O91,'PDP8'!$C$56:$D$75,2,0),_xlfn.BITOR(IF(S91&gt;1,VLOOKUP(P91,'PDP8'!$C$56:$D$75,2,0),0),_xlfn.BITOR(IF(S91&gt;2,VLOOKUP(Q91,'PDP8'!$C$56:$D$75,2,0),0),IF(S91&gt;3,VLOOKUP(R91,'PDP8'!$C$56:$D$75,2,0),0)))),4),IF(N91=15,DEC2OCT('PDP8'!$D$13+257+VLOOKUP(O91,'PDP8'!$C$80:$D$107,2,0)+IF(S91&gt;1,VLOOKUP(P91,'PDP8'!$C$80:$D$107,2,0),0)+IF(S91&gt;2,VLOOKUP(Q91,'PDP8'!$C$80:$D$107,2,0),0),4),IF(N91=20,VLOOKUP(F91,'PDP8'!$I$5:$J$389,2,0),"???")))))))</f>
        <v/>
      </c>
      <c r="D91" s="177"/>
      <c r="E91" s="118"/>
      <c r="F91" s="118"/>
      <c r="G91" s="76"/>
      <c r="H91" s="118"/>
      <c r="I91" s="179"/>
      <c r="J91" s="188" t="str">
        <f t="shared" si="18"/>
        <v/>
      </c>
      <c r="K91" s="211"/>
      <c r="L91" s="126"/>
      <c r="M91" s="119">
        <f>IF(LEN(F91)&lt;1,0,IF(OR(LEFT(F91)="/",F91="$"),0,IF(LEFT(F91)="*",1,IF(NOT(ISERR(VALUE(F91))),10,IF(LEFT(F91,4)="PAGE",2,IF(ISNA(VLOOKUP(F91,'PDP8'!$C$6:$C$11,1,0)),IF(ISNA(VLOOKUP(LEFT(F91,3),'PDP8'!$C$17:$C$52,1,0)),IF(ISNA(VLOOKUP(LEFT(F91,3),'PDP8'!$C$56:$C$75,1,0)),IF(ISNA(VLOOKUP(LEFT(F91,IF(OR(LEN(F91)=3,MID(F91,4,1)=" "),3,4)),'PDP8'!$C$80:$C$107,1,0)),IF(ISNA(VLOOKUP(F91,'PDP8'!$I$5:$I$389,1,0)),"???",20),15),14),13),12))))))</f>
        <v>0</v>
      </c>
      <c r="N91" s="119">
        <f>IF(AND(O91="CLA",S91&gt;1),IF(ISNA(VLOOKUP(P91,'PDP8'!$C$17:$C$52,1,0)),IF(ISNA(VLOOKUP(P91,'PDP8'!$C$56:$C$75,1,0)),15,14),13),IF(LEN(F91)=0,0,M91))</f>
        <v>0</v>
      </c>
      <c r="O91" s="119" t="str">
        <f t="shared" si="19"/>
        <v/>
      </c>
      <c r="P91" s="119" t="str">
        <f t="shared" si="20"/>
        <v/>
      </c>
      <c r="Q91" s="119" t="str">
        <f t="shared" si="21"/>
        <v/>
      </c>
      <c r="R91" s="119" t="str">
        <f t="shared" si="22"/>
        <v/>
      </c>
      <c r="S91" s="119">
        <f t="shared" si="23"/>
        <v>0</v>
      </c>
      <c r="T91" s="187" t="str">
        <f t="shared" si="24"/>
        <v/>
      </c>
      <c r="U91" s="119" t="str">
        <f t="shared" si="25"/>
        <v/>
      </c>
      <c r="V91" s="120" t="str">
        <f t="shared" si="26"/>
        <v/>
      </c>
      <c r="W91" s="124" t="str">
        <f t="shared" si="27"/>
        <v/>
      </c>
      <c r="X91" s="124" t="str">
        <f t="shared" si="28"/>
        <v/>
      </c>
      <c r="Y91" s="119" t="str">
        <f t="shared" si="15"/>
        <v/>
      </c>
      <c r="Z91" s="119">
        <f t="shared" si="16"/>
        <v>0</v>
      </c>
      <c r="AA91" s="119" t="str">
        <f>IF(N91=12,VLOOKUP(F91,'PDP8'!$C$6:$F$11,4,0),"")</f>
        <v/>
      </c>
      <c r="AB91" s="119" t="str">
        <f>IF(N91=13,IF(_xlfn.BITAND(OCT2DEC(C91),'PDP8'!$E$17)='PDP8'!$D$17,'PDP8'!$F$17,CONCATENATE(IF(ISNA(MATCH(_xlfn.BITAND(OCT2DEC(C91),'PDP8'!$E$18),'PDP8'!$D$18:$D$20,0)),"",VLOOKUP(_xlfn.BITAND(OCT2DEC(C91),'PDP8'!$E$18),'PDP8'!$D$18:$F$20,3,0)),IF(ISNA(MATCH(_xlfn.BITAND(OCT2DEC(C91),'PDP8'!$E$21),'PDP8'!$D$21:$D$52,0)),"",CONCATENATE(IF(ISNA(MATCH(_xlfn.BITAND(OCT2DEC(C91),'PDP8'!$E$18),'PDP8'!$D$18:$D$20,0)),"",", "),VLOOKUP(_xlfn.BITAND(OCT2DEC(C91),'PDP8'!$E$21),'PDP8'!$D$21:$F$52,3,0))))),"")</f>
        <v/>
      </c>
      <c r="AC91" s="119" t="str">
        <f>IF(N91=14,CONCATENATE(IF(ISNA(MATCH(_xlfn.BITAND(OCT2DEC(C91),'PDP8'!$E$56),'PDP8'!$D$56:$D$70,0)),"",VLOOKUP(_xlfn.BITAND(OCT2DEC(C91),'PDP8'!$E$56),'PDP8'!$D$56:$F$70,3,0)),IF(ISNA(MATCH(_xlfn.BITAND(OCT2DEC(C91),'PDP8'!$E$71),'PDP8'!$D$71:$D$73,0)),"",CONCATENATE(IF(ISNA(MATCH(_xlfn.BITAND(OCT2DEC(C91),'PDP8'!$E$56),'PDP8'!$D$56:$D$70,0)),"",", "),VLOOKUP(_xlfn.BITAND(OCT2DEC(C91),'PDP8'!$E$71),'PDP8'!$D$71:$F$73,3,0))),IF(_xlfn.BITAND(OCT2DEC(C91),'PDP8'!$E$75)='PDP8'!$D$75,CONCATENATE(IF(LEN(F91)&gt;4,", ",""),'PDP8'!$F$75,""),IF(_xlfn.BITAND(OCT2DEC(C91),'PDP8'!$E$74),"",'PDP8'!$F$74))),"")</f>
        <v/>
      </c>
      <c r="AD91" s="119" t="str">
        <f>IF(N91=15,VLOOKUP(Z91,'PDP8'!$D$111:$F$238,3,0),"")</f>
        <v/>
      </c>
      <c r="AE91" s="119" t="str">
        <f>IF(N91=20,CONCATENATE(VLOOKUP(F91,'PDP8'!$I$5:$M$389,3,0),": ",VLOOKUP(F91,'PDP8'!$I$5:$M$389,5,0)),"")</f>
        <v/>
      </c>
      <c r="AF91" s="119" t="str">
        <f t="shared" si="29"/>
        <v/>
      </c>
      <c r="AG91" s="126"/>
      <c r="AH91" s="126"/>
    </row>
    <row r="92" spans="1:34" x14ac:dyDescent="0.2">
      <c r="A92" s="126"/>
      <c r="B92" s="55" t="str">
        <f t="shared" si="17"/>
        <v>0411</v>
      </c>
      <c r="C92" s="56" t="str">
        <f>IF(N92&lt;10,"",IF(N92=10,O92,IF(N92=12,IF(LEN(X92)&gt;0,X92,DEC2OCT(VLOOKUP(F92,'PDP8'!$C$6:$D$12,2,0)+IF(LEN(G92)&gt;0,256,0)+W92+IF(LEN(V92)=0,0,_xlfn.BITAND(V92,127)),4)),IF(N92=13,DEC2OCT('PDP8'!$D$13+_xlfn.BITOR(VLOOKUP(O92,'PDP8'!$C$17:$D$52,2,0),_xlfn.BITOR(IF(S92&gt;1,VLOOKUP(P92,'PDP8'!$C$17:$D$52,2,0),0),_xlfn.BITOR(IF(S92&gt;2,VLOOKUP(Q92,'PDP8'!$C$17:$D$52,2,0),0),IF(S92&gt;3,VLOOKUP(R92,'PDP8'!$C$17:$D$52,2,0),0)))),4),IF(N92=14,DEC2OCT(_xlfn.BITOR('PDP8'!$D$13+256+VLOOKUP(O92,'PDP8'!$C$56:$D$75,2,0),_xlfn.BITOR(IF(S92&gt;1,VLOOKUP(P92,'PDP8'!$C$56:$D$75,2,0),0),_xlfn.BITOR(IF(S92&gt;2,VLOOKUP(Q92,'PDP8'!$C$56:$D$75,2,0),0),IF(S92&gt;3,VLOOKUP(R92,'PDP8'!$C$56:$D$75,2,0),0)))),4),IF(N92=15,DEC2OCT('PDP8'!$D$13+257+VLOOKUP(O92,'PDP8'!$C$80:$D$107,2,0)+IF(S92&gt;1,VLOOKUP(P92,'PDP8'!$C$80:$D$107,2,0),0)+IF(S92&gt;2,VLOOKUP(Q92,'PDP8'!$C$80:$D$107,2,0),0),4),IF(N92=20,VLOOKUP(F92,'PDP8'!$I$5:$J$389,2,0),"???")))))))</f>
        <v/>
      </c>
      <c r="D92" s="177"/>
      <c r="E92" s="118"/>
      <c r="F92" s="118"/>
      <c r="G92" s="76"/>
      <c r="H92" s="118"/>
      <c r="I92" s="179"/>
      <c r="J92" s="188" t="str">
        <f t="shared" si="18"/>
        <v/>
      </c>
      <c r="K92" s="211"/>
      <c r="L92" s="126"/>
      <c r="M92" s="119">
        <f>IF(LEN(F92)&lt;1,0,IF(OR(LEFT(F92)="/",F92="$"),0,IF(LEFT(F92)="*",1,IF(NOT(ISERR(VALUE(F92))),10,IF(LEFT(F92,4)="PAGE",2,IF(ISNA(VLOOKUP(F92,'PDP8'!$C$6:$C$11,1,0)),IF(ISNA(VLOOKUP(LEFT(F92,3),'PDP8'!$C$17:$C$52,1,0)),IF(ISNA(VLOOKUP(LEFT(F92,3),'PDP8'!$C$56:$C$75,1,0)),IF(ISNA(VLOOKUP(LEFT(F92,IF(OR(LEN(F92)=3,MID(F92,4,1)=" "),3,4)),'PDP8'!$C$80:$C$107,1,0)),IF(ISNA(VLOOKUP(F92,'PDP8'!$I$5:$I$389,1,0)),"???",20),15),14),13),12))))))</f>
        <v>0</v>
      </c>
      <c r="N92" s="119">
        <f>IF(AND(O92="CLA",S92&gt;1),IF(ISNA(VLOOKUP(P92,'PDP8'!$C$17:$C$52,1,0)),IF(ISNA(VLOOKUP(P92,'PDP8'!$C$56:$C$75,1,0)),15,14),13),IF(LEN(F92)=0,0,M92))</f>
        <v>0</v>
      </c>
      <c r="O92" s="119" t="str">
        <f t="shared" si="19"/>
        <v/>
      </c>
      <c r="P92" s="119" t="str">
        <f t="shared" si="20"/>
        <v/>
      </c>
      <c r="Q92" s="119" t="str">
        <f t="shared" si="21"/>
        <v/>
      </c>
      <c r="R92" s="119" t="str">
        <f t="shared" si="22"/>
        <v/>
      </c>
      <c r="S92" s="119">
        <f t="shared" si="23"/>
        <v>0</v>
      </c>
      <c r="T92" s="187" t="str">
        <f t="shared" si="24"/>
        <v/>
      </c>
      <c r="U92" s="119" t="str">
        <f t="shared" si="25"/>
        <v/>
      </c>
      <c r="V92" s="120" t="str">
        <f t="shared" si="26"/>
        <v/>
      </c>
      <c r="W92" s="124" t="str">
        <f t="shared" si="27"/>
        <v/>
      </c>
      <c r="X92" s="124" t="str">
        <f t="shared" si="28"/>
        <v/>
      </c>
      <c r="Y92" s="119" t="str">
        <f t="shared" si="15"/>
        <v/>
      </c>
      <c r="Z92" s="119">
        <f t="shared" si="16"/>
        <v>0</v>
      </c>
      <c r="AA92" s="119" t="str">
        <f>IF(N92=12,VLOOKUP(F92,'PDP8'!$C$6:$F$11,4,0),"")</f>
        <v/>
      </c>
      <c r="AB92" s="119" t="str">
        <f>IF(N92=13,IF(_xlfn.BITAND(OCT2DEC(C92),'PDP8'!$E$17)='PDP8'!$D$17,'PDP8'!$F$17,CONCATENATE(IF(ISNA(MATCH(_xlfn.BITAND(OCT2DEC(C92),'PDP8'!$E$18),'PDP8'!$D$18:$D$20,0)),"",VLOOKUP(_xlfn.BITAND(OCT2DEC(C92),'PDP8'!$E$18),'PDP8'!$D$18:$F$20,3,0)),IF(ISNA(MATCH(_xlfn.BITAND(OCT2DEC(C92),'PDP8'!$E$21),'PDP8'!$D$21:$D$52,0)),"",CONCATENATE(IF(ISNA(MATCH(_xlfn.BITAND(OCT2DEC(C92),'PDP8'!$E$18),'PDP8'!$D$18:$D$20,0)),"",", "),VLOOKUP(_xlfn.BITAND(OCT2DEC(C92),'PDP8'!$E$21),'PDP8'!$D$21:$F$52,3,0))))),"")</f>
        <v/>
      </c>
      <c r="AC92" s="119" t="str">
        <f>IF(N92=14,CONCATENATE(IF(ISNA(MATCH(_xlfn.BITAND(OCT2DEC(C92),'PDP8'!$E$56),'PDP8'!$D$56:$D$70,0)),"",VLOOKUP(_xlfn.BITAND(OCT2DEC(C92),'PDP8'!$E$56),'PDP8'!$D$56:$F$70,3,0)),IF(ISNA(MATCH(_xlfn.BITAND(OCT2DEC(C92),'PDP8'!$E$71),'PDP8'!$D$71:$D$73,0)),"",CONCATENATE(IF(ISNA(MATCH(_xlfn.BITAND(OCT2DEC(C92),'PDP8'!$E$56),'PDP8'!$D$56:$D$70,0)),"",", "),VLOOKUP(_xlfn.BITAND(OCT2DEC(C92),'PDP8'!$E$71),'PDP8'!$D$71:$F$73,3,0))),IF(_xlfn.BITAND(OCT2DEC(C92),'PDP8'!$E$75)='PDP8'!$D$75,CONCATENATE(IF(LEN(F92)&gt;4,", ",""),'PDP8'!$F$75,""),IF(_xlfn.BITAND(OCT2DEC(C92),'PDP8'!$E$74),"",'PDP8'!$F$74))),"")</f>
        <v/>
      </c>
      <c r="AD92" s="119" t="str">
        <f>IF(N92=15,VLOOKUP(Z92,'PDP8'!$D$111:$F$238,3,0),"")</f>
        <v/>
      </c>
      <c r="AE92" s="119" t="str">
        <f>IF(N92=20,CONCATENATE(VLOOKUP(F92,'PDP8'!$I$5:$M$389,3,0),": ",VLOOKUP(F92,'PDP8'!$I$5:$M$389,5,0)),"")</f>
        <v/>
      </c>
      <c r="AF92" s="119" t="str">
        <f t="shared" si="29"/>
        <v/>
      </c>
      <c r="AG92" s="126"/>
      <c r="AH92" s="126"/>
    </row>
    <row r="93" spans="1:34" x14ac:dyDescent="0.2">
      <c r="A93" s="126"/>
      <c r="B93" s="55" t="str">
        <f t="shared" si="17"/>
        <v>0411</v>
      </c>
      <c r="C93" s="56" t="str">
        <f>IF(N93&lt;10,"",IF(N93=10,O93,IF(N93=12,IF(LEN(X93)&gt;0,X93,DEC2OCT(VLOOKUP(F93,'PDP8'!$C$6:$D$12,2,0)+IF(LEN(G93)&gt;0,256,0)+W93+IF(LEN(V93)=0,0,_xlfn.BITAND(V93,127)),4)),IF(N93=13,DEC2OCT('PDP8'!$D$13+_xlfn.BITOR(VLOOKUP(O93,'PDP8'!$C$17:$D$52,2,0),_xlfn.BITOR(IF(S93&gt;1,VLOOKUP(P93,'PDP8'!$C$17:$D$52,2,0),0),_xlfn.BITOR(IF(S93&gt;2,VLOOKUP(Q93,'PDP8'!$C$17:$D$52,2,0),0),IF(S93&gt;3,VLOOKUP(R93,'PDP8'!$C$17:$D$52,2,0),0)))),4),IF(N93=14,DEC2OCT(_xlfn.BITOR('PDP8'!$D$13+256+VLOOKUP(O93,'PDP8'!$C$56:$D$75,2,0),_xlfn.BITOR(IF(S93&gt;1,VLOOKUP(P93,'PDP8'!$C$56:$D$75,2,0),0),_xlfn.BITOR(IF(S93&gt;2,VLOOKUP(Q93,'PDP8'!$C$56:$D$75,2,0),0),IF(S93&gt;3,VLOOKUP(R93,'PDP8'!$C$56:$D$75,2,0),0)))),4),IF(N93=15,DEC2OCT('PDP8'!$D$13+257+VLOOKUP(O93,'PDP8'!$C$80:$D$107,2,0)+IF(S93&gt;1,VLOOKUP(P93,'PDP8'!$C$80:$D$107,2,0),0)+IF(S93&gt;2,VLOOKUP(Q93,'PDP8'!$C$80:$D$107,2,0),0),4),IF(N93=20,VLOOKUP(F93,'PDP8'!$I$5:$J$389,2,0),"???")))))))</f>
        <v/>
      </c>
      <c r="D93" s="177"/>
      <c r="E93" s="118"/>
      <c r="F93" s="118"/>
      <c r="G93" s="76"/>
      <c r="H93" s="118"/>
      <c r="I93" s="179"/>
      <c r="J93" s="188" t="str">
        <f t="shared" si="18"/>
        <v/>
      </c>
      <c r="K93" s="211"/>
      <c r="L93" s="126"/>
      <c r="M93" s="119">
        <f>IF(LEN(F93)&lt;1,0,IF(OR(LEFT(F93)="/",F93="$"),0,IF(LEFT(F93)="*",1,IF(NOT(ISERR(VALUE(F93))),10,IF(LEFT(F93,4)="PAGE",2,IF(ISNA(VLOOKUP(F93,'PDP8'!$C$6:$C$11,1,0)),IF(ISNA(VLOOKUP(LEFT(F93,3),'PDP8'!$C$17:$C$52,1,0)),IF(ISNA(VLOOKUP(LEFT(F93,3),'PDP8'!$C$56:$C$75,1,0)),IF(ISNA(VLOOKUP(LEFT(F93,IF(OR(LEN(F93)=3,MID(F93,4,1)=" "),3,4)),'PDP8'!$C$80:$C$107,1,0)),IF(ISNA(VLOOKUP(F93,'PDP8'!$I$5:$I$389,1,0)),"???",20),15),14),13),12))))))</f>
        <v>0</v>
      </c>
      <c r="N93" s="119">
        <f>IF(AND(O93="CLA",S93&gt;1),IF(ISNA(VLOOKUP(P93,'PDP8'!$C$17:$C$52,1,0)),IF(ISNA(VLOOKUP(P93,'PDP8'!$C$56:$C$75,1,0)),15,14),13),IF(LEN(F93)=0,0,M93))</f>
        <v>0</v>
      </c>
      <c r="O93" s="119" t="str">
        <f t="shared" si="19"/>
        <v/>
      </c>
      <c r="P93" s="119" t="str">
        <f t="shared" si="20"/>
        <v/>
      </c>
      <c r="Q93" s="119" t="str">
        <f t="shared" si="21"/>
        <v/>
      </c>
      <c r="R93" s="119" t="str">
        <f t="shared" si="22"/>
        <v/>
      </c>
      <c r="S93" s="119">
        <f t="shared" si="23"/>
        <v>0</v>
      </c>
      <c r="T93" s="187" t="str">
        <f t="shared" si="24"/>
        <v/>
      </c>
      <c r="U93" s="119" t="str">
        <f t="shared" si="25"/>
        <v/>
      </c>
      <c r="V93" s="120" t="str">
        <f t="shared" si="26"/>
        <v/>
      </c>
      <c r="W93" s="124" t="str">
        <f t="shared" si="27"/>
        <v/>
      </c>
      <c r="X93" s="124" t="str">
        <f t="shared" si="28"/>
        <v/>
      </c>
      <c r="Y93" s="119" t="str">
        <f t="shared" si="15"/>
        <v/>
      </c>
      <c r="Z93" s="119">
        <f t="shared" si="16"/>
        <v>0</v>
      </c>
      <c r="AA93" s="119" t="str">
        <f>IF(N93=12,VLOOKUP(F93,'PDP8'!$C$6:$F$11,4,0),"")</f>
        <v/>
      </c>
      <c r="AB93" s="119" t="str">
        <f>IF(N93=13,IF(_xlfn.BITAND(OCT2DEC(C93),'PDP8'!$E$17)='PDP8'!$D$17,'PDP8'!$F$17,CONCATENATE(IF(ISNA(MATCH(_xlfn.BITAND(OCT2DEC(C93),'PDP8'!$E$18),'PDP8'!$D$18:$D$20,0)),"",VLOOKUP(_xlfn.BITAND(OCT2DEC(C93),'PDP8'!$E$18),'PDP8'!$D$18:$F$20,3,0)),IF(ISNA(MATCH(_xlfn.BITAND(OCT2DEC(C93),'PDP8'!$E$21),'PDP8'!$D$21:$D$52,0)),"",CONCATENATE(IF(ISNA(MATCH(_xlfn.BITAND(OCT2DEC(C93),'PDP8'!$E$18),'PDP8'!$D$18:$D$20,0)),"",", "),VLOOKUP(_xlfn.BITAND(OCT2DEC(C93),'PDP8'!$E$21),'PDP8'!$D$21:$F$52,3,0))))),"")</f>
        <v/>
      </c>
      <c r="AC93" s="119" t="str">
        <f>IF(N93=14,CONCATENATE(IF(ISNA(MATCH(_xlfn.BITAND(OCT2DEC(C93),'PDP8'!$E$56),'PDP8'!$D$56:$D$70,0)),"",VLOOKUP(_xlfn.BITAND(OCT2DEC(C93),'PDP8'!$E$56),'PDP8'!$D$56:$F$70,3,0)),IF(ISNA(MATCH(_xlfn.BITAND(OCT2DEC(C93),'PDP8'!$E$71),'PDP8'!$D$71:$D$73,0)),"",CONCATENATE(IF(ISNA(MATCH(_xlfn.BITAND(OCT2DEC(C93),'PDP8'!$E$56),'PDP8'!$D$56:$D$70,0)),"",", "),VLOOKUP(_xlfn.BITAND(OCT2DEC(C93),'PDP8'!$E$71),'PDP8'!$D$71:$F$73,3,0))),IF(_xlfn.BITAND(OCT2DEC(C93),'PDP8'!$E$75)='PDP8'!$D$75,CONCATENATE(IF(LEN(F93)&gt;4,", ",""),'PDP8'!$F$75,""),IF(_xlfn.BITAND(OCT2DEC(C93),'PDP8'!$E$74),"",'PDP8'!$F$74))),"")</f>
        <v/>
      </c>
      <c r="AD93" s="119" t="str">
        <f>IF(N93=15,VLOOKUP(Z93,'PDP8'!$D$111:$F$238,3,0),"")</f>
        <v/>
      </c>
      <c r="AE93" s="119" t="str">
        <f>IF(N93=20,CONCATENATE(VLOOKUP(F93,'PDP8'!$I$5:$M$389,3,0),": ",VLOOKUP(F93,'PDP8'!$I$5:$M$389,5,0)),"")</f>
        <v/>
      </c>
      <c r="AF93" s="119" t="str">
        <f t="shared" si="29"/>
        <v/>
      </c>
      <c r="AG93" s="126"/>
      <c r="AH93" s="126"/>
    </row>
    <row r="94" spans="1:34" x14ac:dyDescent="0.2">
      <c r="A94" s="126"/>
      <c r="B94" s="55" t="str">
        <f t="shared" si="17"/>
        <v>0411</v>
      </c>
      <c r="C94" s="56" t="str">
        <f>IF(N94&lt;10,"",IF(N94=10,O94,IF(N94=12,IF(LEN(X94)&gt;0,X94,DEC2OCT(VLOOKUP(F94,'PDP8'!$C$6:$D$12,2,0)+IF(LEN(G94)&gt;0,256,0)+W94+IF(LEN(V94)=0,0,_xlfn.BITAND(V94,127)),4)),IF(N94=13,DEC2OCT('PDP8'!$D$13+_xlfn.BITOR(VLOOKUP(O94,'PDP8'!$C$17:$D$52,2,0),_xlfn.BITOR(IF(S94&gt;1,VLOOKUP(P94,'PDP8'!$C$17:$D$52,2,0),0),_xlfn.BITOR(IF(S94&gt;2,VLOOKUP(Q94,'PDP8'!$C$17:$D$52,2,0),0),IF(S94&gt;3,VLOOKUP(R94,'PDP8'!$C$17:$D$52,2,0),0)))),4),IF(N94=14,DEC2OCT(_xlfn.BITOR('PDP8'!$D$13+256+VLOOKUP(O94,'PDP8'!$C$56:$D$75,2,0),_xlfn.BITOR(IF(S94&gt;1,VLOOKUP(P94,'PDP8'!$C$56:$D$75,2,0),0),_xlfn.BITOR(IF(S94&gt;2,VLOOKUP(Q94,'PDP8'!$C$56:$D$75,2,0),0),IF(S94&gt;3,VLOOKUP(R94,'PDP8'!$C$56:$D$75,2,0),0)))),4),IF(N94=15,DEC2OCT('PDP8'!$D$13+257+VLOOKUP(O94,'PDP8'!$C$80:$D$107,2,0)+IF(S94&gt;1,VLOOKUP(P94,'PDP8'!$C$80:$D$107,2,0),0)+IF(S94&gt;2,VLOOKUP(Q94,'PDP8'!$C$80:$D$107,2,0),0),4),IF(N94=20,VLOOKUP(F94,'PDP8'!$I$5:$J$389,2,0),"???")))))))</f>
        <v/>
      </c>
      <c r="D94" s="177"/>
      <c r="E94" s="118"/>
      <c r="F94" s="118"/>
      <c r="G94" s="76"/>
      <c r="H94" s="118"/>
      <c r="I94" s="179"/>
      <c r="J94" s="188" t="str">
        <f t="shared" si="18"/>
        <v/>
      </c>
      <c r="K94" s="211"/>
      <c r="L94" s="126"/>
      <c r="M94" s="119">
        <f>IF(LEN(F94)&lt;1,0,IF(OR(LEFT(F94)="/",F94="$"),0,IF(LEFT(F94)="*",1,IF(NOT(ISERR(VALUE(F94))),10,IF(LEFT(F94,4)="PAGE",2,IF(ISNA(VLOOKUP(F94,'PDP8'!$C$6:$C$11,1,0)),IF(ISNA(VLOOKUP(LEFT(F94,3),'PDP8'!$C$17:$C$52,1,0)),IF(ISNA(VLOOKUP(LEFT(F94,3),'PDP8'!$C$56:$C$75,1,0)),IF(ISNA(VLOOKUP(LEFT(F94,IF(OR(LEN(F94)=3,MID(F94,4,1)=" "),3,4)),'PDP8'!$C$80:$C$107,1,0)),IF(ISNA(VLOOKUP(F94,'PDP8'!$I$5:$I$389,1,0)),"???",20),15),14),13),12))))))</f>
        <v>0</v>
      </c>
      <c r="N94" s="119">
        <f>IF(AND(O94="CLA",S94&gt;1),IF(ISNA(VLOOKUP(P94,'PDP8'!$C$17:$C$52,1,0)),IF(ISNA(VLOOKUP(P94,'PDP8'!$C$56:$C$75,1,0)),15,14),13),IF(LEN(F94)=0,0,M94))</f>
        <v>0</v>
      </c>
      <c r="O94" s="119" t="str">
        <f t="shared" si="19"/>
        <v/>
      </c>
      <c r="P94" s="119" t="str">
        <f t="shared" si="20"/>
        <v/>
      </c>
      <c r="Q94" s="119" t="str">
        <f t="shared" si="21"/>
        <v/>
      </c>
      <c r="R94" s="119" t="str">
        <f t="shared" si="22"/>
        <v/>
      </c>
      <c r="S94" s="119">
        <f t="shared" si="23"/>
        <v>0</v>
      </c>
      <c r="T94" s="187" t="str">
        <f t="shared" si="24"/>
        <v/>
      </c>
      <c r="U94" s="119" t="str">
        <f t="shared" si="25"/>
        <v/>
      </c>
      <c r="V94" s="120" t="str">
        <f t="shared" si="26"/>
        <v/>
      </c>
      <c r="W94" s="124" t="str">
        <f t="shared" si="27"/>
        <v/>
      </c>
      <c r="X94" s="124" t="str">
        <f t="shared" si="28"/>
        <v/>
      </c>
      <c r="Y94" s="119" t="str">
        <f t="shared" si="15"/>
        <v/>
      </c>
      <c r="Z94" s="119">
        <f t="shared" si="16"/>
        <v>0</v>
      </c>
      <c r="AA94" s="119" t="str">
        <f>IF(N94=12,VLOOKUP(F94,'PDP8'!$C$6:$F$11,4,0),"")</f>
        <v/>
      </c>
      <c r="AB94" s="119" t="str">
        <f>IF(N94=13,IF(_xlfn.BITAND(OCT2DEC(C94),'PDP8'!$E$17)='PDP8'!$D$17,'PDP8'!$F$17,CONCATENATE(IF(ISNA(MATCH(_xlfn.BITAND(OCT2DEC(C94),'PDP8'!$E$18),'PDP8'!$D$18:$D$20,0)),"",VLOOKUP(_xlfn.BITAND(OCT2DEC(C94),'PDP8'!$E$18),'PDP8'!$D$18:$F$20,3,0)),IF(ISNA(MATCH(_xlfn.BITAND(OCT2DEC(C94),'PDP8'!$E$21),'PDP8'!$D$21:$D$52,0)),"",CONCATENATE(IF(ISNA(MATCH(_xlfn.BITAND(OCT2DEC(C94),'PDP8'!$E$18),'PDP8'!$D$18:$D$20,0)),"",", "),VLOOKUP(_xlfn.BITAND(OCT2DEC(C94),'PDP8'!$E$21),'PDP8'!$D$21:$F$52,3,0))))),"")</f>
        <v/>
      </c>
      <c r="AC94" s="119" t="str">
        <f>IF(N94=14,CONCATENATE(IF(ISNA(MATCH(_xlfn.BITAND(OCT2DEC(C94),'PDP8'!$E$56),'PDP8'!$D$56:$D$70,0)),"",VLOOKUP(_xlfn.BITAND(OCT2DEC(C94),'PDP8'!$E$56),'PDP8'!$D$56:$F$70,3,0)),IF(ISNA(MATCH(_xlfn.BITAND(OCT2DEC(C94),'PDP8'!$E$71),'PDP8'!$D$71:$D$73,0)),"",CONCATENATE(IF(ISNA(MATCH(_xlfn.BITAND(OCT2DEC(C94),'PDP8'!$E$56),'PDP8'!$D$56:$D$70,0)),"",", "),VLOOKUP(_xlfn.BITAND(OCT2DEC(C94),'PDP8'!$E$71),'PDP8'!$D$71:$F$73,3,0))),IF(_xlfn.BITAND(OCT2DEC(C94),'PDP8'!$E$75)='PDP8'!$D$75,CONCATENATE(IF(LEN(F94)&gt;4,", ",""),'PDP8'!$F$75,""),IF(_xlfn.BITAND(OCT2DEC(C94),'PDP8'!$E$74),"",'PDP8'!$F$74))),"")</f>
        <v/>
      </c>
      <c r="AD94" s="119" t="str">
        <f>IF(N94=15,VLOOKUP(Z94,'PDP8'!$D$111:$F$238,3,0),"")</f>
        <v/>
      </c>
      <c r="AE94" s="119" t="str">
        <f>IF(N94=20,CONCATENATE(VLOOKUP(F94,'PDP8'!$I$5:$M$389,3,0),": ",VLOOKUP(F94,'PDP8'!$I$5:$M$389,5,0)),"")</f>
        <v/>
      </c>
      <c r="AF94" s="119" t="str">
        <f t="shared" si="29"/>
        <v/>
      </c>
      <c r="AG94" s="126"/>
      <c r="AH94" s="126"/>
    </row>
    <row r="95" spans="1:34" x14ac:dyDescent="0.2">
      <c r="A95" s="126"/>
      <c r="B95" s="55" t="str">
        <f t="shared" si="17"/>
        <v>0411</v>
      </c>
      <c r="C95" s="56" t="str">
        <f>IF(N95&lt;10,"",IF(N95=10,O95,IF(N95=12,IF(LEN(X95)&gt;0,X95,DEC2OCT(VLOOKUP(F95,'PDP8'!$C$6:$D$12,2,0)+IF(LEN(G95)&gt;0,256,0)+W95+IF(LEN(V95)=0,0,_xlfn.BITAND(V95,127)),4)),IF(N95=13,DEC2OCT('PDP8'!$D$13+_xlfn.BITOR(VLOOKUP(O95,'PDP8'!$C$17:$D$52,2,0),_xlfn.BITOR(IF(S95&gt;1,VLOOKUP(P95,'PDP8'!$C$17:$D$52,2,0),0),_xlfn.BITOR(IF(S95&gt;2,VLOOKUP(Q95,'PDP8'!$C$17:$D$52,2,0),0),IF(S95&gt;3,VLOOKUP(R95,'PDP8'!$C$17:$D$52,2,0),0)))),4),IF(N95=14,DEC2OCT(_xlfn.BITOR('PDP8'!$D$13+256+VLOOKUP(O95,'PDP8'!$C$56:$D$75,2,0),_xlfn.BITOR(IF(S95&gt;1,VLOOKUP(P95,'PDP8'!$C$56:$D$75,2,0),0),_xlfn.BITOR(IF(S95&gt;2,VLOOKUP(Q95,'PDP8'!$C$56:$D$75,2,0),0),IF(S95&gt;3,VLOOKUP(R95,'PDP8'!$C$56:$D$75,2,0),0)))),4),IF(N95=15,DEC2OCT('PDP8'!$D$13+257+VLOOKUP(O95,'PDP8'!$C$80:$D$107,2,0)+IF(S95&gt;1,VLOOKUP(P95,'PDP8'!$C$80:$D$107,2,0),0)+IF(S95&gt;2,VLOOKUP(Q95,'PDP8'!$C$80:$D$107,2,0),0),4),IF(N95=20,VLOOKUP(F95,'PDP8'!$I$5:$J$389,2,0),"???")))))))</f>
        <v/>
      </c>
      <c r="D95" s="177"/>
      <c r="E95" s="118"/>
      <c r="F95" s="118"/>
      <c r="G95" s="76"/>
      <c r="H95" s="118"/>
      <c r="I95" s="179"/>
      <c r="J95" s="188" t="str">
        <f t="shared" si="18"/>
        <v/>
      </c>
      <c r="K95" s="211"/>
      <c r="L95" s="126"/>
      <c r="M95" s="119">
        <f>IF(LEN(F95)&lt;1,0,IF(OR(LEFT(F95)="/",F95="$"),0,IF(LEFT(F95)="*",1,IF(NOT(ISERR(VALUE(F95))),10,IF(LEFT(F95,4)="PAGE",2,IF(ISNA(VLOOKUP(F95,'PDP8'!$C$6:$C$11,1,0)),IF(ISNA(VLOOKUP(LEFT(F95,3),'PDP8'!$C$17:$C$52,1,0)),IF(ISNA(VLOOKUP(LEFT(F95,3),'PDP8'!$C$56:$C$75,1,0)),IF(ISNA(VLOOKUP(LEFT(F95,IF(OR(LEN(F95)=3,MID(F95,4,1)=" "),3,4)),'PDP8'!$C$80:$C$107,1,0)),IF(ISNA(VLOOKUP(F95,'PDP8'!$I$5:$I$389,1,0)),"???",20),15),14),13),12))))))</f>
        <v>0</v>
      </c>
      <c r="N95" s="119">
        <f>IF(AND(O95="CLA",S95&gt;1),IF(ISNA(VLOOKUP(P95,'PDP8'!$C$17:$C$52,1,0)),IF(ISNA(VLOOKUP(P95,'PDP8'!$C$56:$C$75,1,0)),15,14),13),IF(LEN(F95)=0,0,M95))</f>
        <v>0</v>
      </c>
      <c r="O95" s="119" t="str">
        <f t="shared" si="19"/>
        <v/>
      </c>
      <c r="P95" s="119" t="str">
        <f t="shared" si="20"/>
        <v/>
      </c>
      <c r="Q95" s="119" t="str">
        <f t="shared" si="21"/>
        <v/>
      </c>
      <c r="R95" s="119" t="str">
        <f t="shared" si="22"/>
        <v/>
      </c>
      <c r="S95" s="119">
        <f t="shared" si="23"/>
        <v>0</v>
      </c>
      <c r="T95" s="187" t="str">
        <f t="shared" si="24"/>
        <v/>
      </c>
      <c r="U95" s="119" t="str">
        <f t="shared" si="25"/>
        <v/>
      </c>
      <c r="V95" s="120" t="str">
        <f t="shared" si="26"/>
        <v/>
      </c>
      <c r="W95" s="124" t="str">
        <f t="shared" si="27"/>
        <v/>
      </c>
      <c r="X95" s="124" t="str">
        <f t="shared" si="28"/>
        <v/>
      </c>
      <c r="Y95" s="119" t="str">
        <f t="shared" si="15"/>
        <v/>
      </c>
      <c r="Z95" s="119">
        <f t="shared" si="16"/>
        <v>0</v>
      </c>
      <c r="AA95" s="119" t="str">
        <f>IF(N95=12,VLOOKUP(F95,'PDP8'!$C$6:$F$11,4,0),"")</f>
        <v/>
      </c>
      <c r="AB95" s="119" t="str">
        <f>IF(N95=13,IF(_xlfn.BITAND(OCT2DEC(C95),'PDP8'!$E$17)='PDP8'!$D$17,'PDP8'!$F$17,CONCATENATE(IF(ISNA(MATCH(_xlfn.BITAND(OCT2DEC(C95),'PDP8'!$E$18),'PDP8'!$D$18:$D$20,0)),"",VLOOKUP(_xlfn.BITAND(OCT2DEC(C95),'PDP8'!$E$18),'PDP8'!$D$18:$F$20,3,0)),IF(ISNA(MATCH(_xlfn.BITAND(OCT2DEC(C95),'PDP8'!$E$21),'PDP8'!$D$21:$D$52,0)),"",CONCATENATE(IF(ISNA(MATCH(_xlfn.BITAND(OCT2DEC(C95),'PDP8'!$E$18),'PDP8'!$D$18:$D$20,0)),"",", "),VLOOKUP(_xlfn.BITAND(OCT2DEC(C95),'PDP8'!$E$21),'PDP8'!$D$21:$F$52,3,0))))),"")</f>
        <v/>
      </c>
      <c r="AC95" s="119" t="str">
        <f>IF(N95=14,CONCATENATE(IF(ISNA(MATCH(_xlfn.BITAND(OCT2DEC(C95),'PDP8'!$E$56),'PDP8'!$D$56:$D$70,0)),"",VLOOKUP(_xlfn.BITAND(OCT2DEC(C95),'PDP8'!$E$56),'PDP8'!$D$56:$F$70,3,0)),IF(ISNA(MATCH(_xlfn.BITAND(OCT2DEC(C95),'PDP8'!$E$71),'PDP8'!$D$71:$D$73,0)),"",CONCATENATE(IF(ISNA(MATCH(_xlfn.BITAND(OCT2DEC(C95),'PDP8'!$E$56),'PDP8'!$D$56:$D$70,0)),"",", "),VLOOKUP(_xlfn.BITAND(OCT2DEC(C95),'PDP8'!$E$71),'PDP8'!$D$71:$F$73,3,0))),IF(_xlfn.BITAND(OCT2DEC(C95),'PDP8'!$E$75)='PDP8'!$D$75,CONCATENATE(IF(LEN(F95)&gt;4,", ",""),'PDP8'!$F$75,""),IF(_xlfn.BITAND(OCT2DEC(C95),'PDP8'!$E$74),"",'PDP8'!$F$74))),"")</f>
        <v/>
      </c>
      <c r="AD95" s="119" t="str">
        <f>IF(N95=15,VLOOKUP(Z95,'PDP8'!$D$111:$F$238,3,0),"")</f>
        <v/>
      </c>
      <c r="AE95" s="119" t="str">
        <f>IF(N95=20,CONCATENATE(VLOOKUP(F95,'PDP8'!$I$5:$M$389,3,0),": ",VLOOKUP(F95,'PDP8'!$I$5:$M$389,5,0)),"")</f>
        <v/>
      </c>
      <c r="AF95" s="119" t="str">
        <f t="shared" si="29"/>
        <v/>
      </c>
      <c r="AG95" s="126"/>
      <c r="AH95" s="126"/>
    </row>
    <row r="96" spans="1:34" x14ac:dyDescent="0.2">
      <c r="A96" s="126"/>
      <c r="B96" s="55" t="str">
        <f t="shared" si="17"/>
        <v>0411</v>
      </c>
      <c r="C96" s="56" t="str">
        <f>IF(N96&lt;10,"",IF(N96=10,O96,IF(N96=12,IF(LEN(X96)&gt;0,X96,DEC2OCT(VLOOKUP(F96,'PDP8'!$C$6:$D$12,2,0)+IF(LEN(G96)&gt;0,256,0)+W96+IF(LEN(V96)=0,0,_xlfn.BITAND(V96,127)),4)),IF(N96=13,DEC2OCT('PDP8'!$D$13+_xlfn.BITOR(VLOOKUP(O96,'PDP8'!$C$17:$D$52,2,0),_xlfn.BITOR(IF(S96&gt;1,VLOOKUP(P96,'PDP8'!$C$17:$D$52,2,0),0),_xlfn.BITOR(IF(S96&gt;2,VLOOKUP(Q96,'PDP8'!$C$17:$D$52,2,0),0),IF(S96&gt;3,VLOOKUP(R96,'PDP8'!$C$17:$D$52,2,0),0)))),4),IF(N96=14,DEC2OCT(_xlfn.BITOR('PDP8'!$D$13+256+VLOOKUP(O96,'PDP8'!$C$56:$D$75,2,0),_xlfn.BITOR(IF(S96&gt;1,VLOOKUP(P96,'PDP8'!$C$56:$D$75,2,0),0),_xlfn.BITOR(IF(S96&gt;2,VLOOKUP(Q96,'PDP8'!$C$56:$D$75,2,0),0),IF(S96&gt;3,VLOOKUP(R96,'PDP8'!$C$56:$D$75,2,0),0)))),4),IF(N96=15,DEC2OCT('PDP8'!$D$13+257+VLOOKUP(O96,'PDP8'!$C$80:$D$107,2,0)+IF(S96&gt;1,VLOOKUP(P96,'PDP8'!$C$80:$D$107,2,0),0)+IF(S96&gt;2,VLOOKUP(Q96,'PDP8'!$C$80:$D$107,2,0),0),4),IF(N96=20,VLOOKUP(F96,'PDP8'!$I$5:$J$389,2,0),"???")))))))</f>
        <v/>
      </c>
      <c r="D96" s="177"/>
      <c r="E96" s="118"/>
      <c r="F96" s="118"/>
      <c r="G96" s="76"/>
      <c r="H96" s="118"/>
      <c r="I96" s="179"/>
      <c r="J96" s="188" t="str">
        <f t="shared" si="18"/>
        <v/>
      </c>
      <c r="K96" s="211"/>
      <c r="L96" s="126"/>
      <c r="M96" s="119">
        <f>IF(LEN(F96)&lt;1,0,IF(OR(LEFT(F96)="/",F96="$"),0,IF(LEFT(F96)="*",1,IF(NOT(ISERR(VALUE(F96))),10,IF(LEFT(F96,4)="PAGE",2,IF(ISNA(VLOOKUP(F96,'PDP8'!$C$6:$C$11,1,0)),IF(ISNA(VLOOKUP(LEFT(F96,3),'PDP8'!$C$17:$C$52,1,0)),IF(ISNA(VLOOKUP(LEFT(F96,3),'PDP8'!$C$56:$C$75,1,0)),IF(ISNA(VLOOKUP(LEFT(F96,IF(OR(LEN(F96)=3,MID(F96,4,1)=" "),3,4)),'PDP8'!$C$80:$C$107,1,0)),IF(ISNA(VLOOKUP(F96,'PDP8'!$I$5:$I$389,1,0)),"???",20),15),14),13),12))))))</f>
        <v>0</v>
      </c>
      <c r="N96" s="119">
        <f>IF(AND(O96="CLA",S96&gt;1),IF(ISNA(VLOOKUP(P96,'PDP8'!$C$17:$C$52,1,0)),IF(ISNA(VLOOKUP(P96,'PDP8'!$C$56:$C$75,1,0)),15,14),13),IF(LEN(F96)=0,0,M96))</f>
        <v>0</v>
      </c>
      <c r="O96" s="119" t="str">
        <f t="shared" si="19"/>
        <v/>
      </c>
      <c r="P96" s="119" t="str">
        <f t="shared" si="20"/>
        <v/>
      </c>
      <c r="Q96" s="119" t="str">
        <f t="shared" si="21"/>
        <v/>
      </c>
      <c r="R96" s="119" t="str">
        <f t="shared" si="22"/>
        <v/>
      </c>
      <c r="S96" s="119">
        <f t="shared" si="23"/>
        <v>0</v>
      </c>
      <c r="T96" s="187" t="str">
        <f t="shared" si="24"/>
        <v/>
      </c>
      <c r="U96" s="119" t="str">
        <f t="shared" si="25"/>
        <v/>
      </c>
      <c r="V96" s="120" t="str">
        <f t="shared" si="26"/>
        <v/>
      </c>
      <c r="W96" s="124" t="str">
        <f t="shared" si="27"/>
        <v/>
      </c>
      <c r="X96" s="124" t="str">
        <f t="shared" si="28"/>
        <v/>
      </c>
      <c r="Y96" s="119" t="str">
        <f t="shared" si="15"/>
        <v/>
      </c>
      <c r="Z96" s="119">
        <f t="shared" si="16"/>
        <v>0</v>
      </c>
      <c r="AA96" s="119" t="str">
        <f>IF(N96=12,VLOOKUP(F96,'PDP8'!$C$6:$F$11,4,0),"")</f>
        <v/>
      </c>
      <c r="AB96" s="119" t="str">
        <f>IF(N96=13,IF(_xlfn.BITAND(OCT2DEC(C96),'PDP8'!$E$17)='PDP8'!$D$17,'PDP8'!$F$17,CONCATENATE(IF(ISNA(MATCH(_xlfn.BITAND(OCT2DEC(C96),'PDP8'!$E$18),'PDP8'!$D$18:$D$20,0)),"",VLOOKUP(_xlfn.BITAND(OCT2DEC(C96),'PDP8'!$E$18),'PDP8'!$D$18:$F$20,3,0)),IF(ISNA(MATCH(_xlfn.BITAND(OCT2DEC(C96),'PDP8'!$E$21),'PDP8'!$D$21:$D$52,0)),"",CONCATENATE(IF(ISNA(MATCH(_xlfn.BITAND(OCT2DEC(C96),'PDP8'!$E$18),'PDP8'!$D$18:$D$20,0)),"",", "),VLOOKUP(_xlfn.BITAND(OCT2DEC(C96),'PDP8'!$E$21),'PDP8'!$D$21:$F$52,3,0))))),"")</f>
        <v/>
      </c>
      <c r="AC96" s="119" t="str">
        <f>IF(N96=14,CONCATENATE(IF(ISNA(MATCH(_xlfn.BITAND(OCT2DEC(C96),'PDP8'!$E$56),'PDP8'!$D$56:$D$70,0)),"",VLOOKUP(_xlfn.BITAND(OCT2DEC(C96),'PDP8'!$E$56),'PDP8'!$D$56:$F$70,3,0)),IF(ISNA(MATCH(_xlfn.BITAND(OCT2DEC(C96),'PDP8'!$E$71),'PDP8'!$D$71:$D$73,0)),"",CONCATENATE(IF(ISNA(MATCH(_xlfn.BITAND(OCT2DEC(C96),'PDP8'!$E$56),'PDP8'!$D$56:$D$70,0)),"",", "),VLOOKUP(_xlfn.BITAND(OCT2DEC(C96),'PDP8'!$E$71),'PDP8'!$D$71:$F$73,3,0))),IF(_xlfn.BITAND(OCT2DEC(C96),'PDP8'!$E$75)='PDP8'!$D$75,CONCATENATE(IF(LEN(F96)&gt;4,", ",""),'PDP8'!$F$75,""),IF(_xlfn.BITAND(OCT2DEC(C96),'PDP8'!$E$74),"",'PDP8'!$F$74))),"")</f>
        <v/>
      </c>
      <c r="AD96" s="119" t="str">
        <f>IF(N96=15,VLOOKUP(Z96,'PDP8'!$D$111:$F$238,3,0),"")</f>
        <v/>
      </c>
      <c r="AE96" s="119" t="str">
        <f>IF(N96=20,CONCATENATE(VLOOKUP(F96,'PDP8'!$I$5:$M$389,3,0),": ",VLOOKUP(F96,'PDP8'!$I$5:$M$389,5,0)),"")</f>
        <v/>
      </c>
      <c r="AF96" s="119" t="str">
        <f t="shared" si="29"/>
        <v/>
      </c>
      <c r="AG96" s="126"/>
      <c r="AH96" s="126"/>
    </row>
    <row r="97" spans="1:34" x14ac:dyDescent="0.2">
      <c r="A97" s="126"/>
      <c r="B97" s="55" t="str">
        <f t="shared" si="17"/>
        <v>0411</v>
      </c>
      <c r="C97" s="56" t="str">
        <f>IF(N97&lt;10,"",IF(N97=10,O97,IF(N97=12,IF(LEN(X97)&gt;0,X97,DEC2OCT(VLOOKUP(F97,'PDP8'!$C$6:$D$12,2,0)+IF(LEN(G97)&gt;0,256,0)+W97+IF(LEN(V97)=0,0,_xlfn.BITAND(V97,127)),4)),IF(N97=13,DEC2OCT('PDP8'!$D$13+_xlfn.BITOR(VLOOKUP(O97,'PDP8'!$C$17:$D$52,2,0),_xlfn.BITOR(IF(S97&gt;1,VLOOKUP(P97,'PDP8'!$C$17:$D$52,2,0),0),_xlfn.BITOR(IF(S97&gt;2,VLOOKUP(Q97,'PDP8'!$C$17:$D$52,2,0),0),IF(S97&gt;3,VLOOKUP(R97,'PDP8'!$C$17:$D$52,2,0),0)))),4),IF(N97=14,DEC2OCT(_xlfn.BITOR('PDP8'!$D$13+256+VLOOKUP(O97,'PDP8'!$C$56:$D$75,2,0),_xlfn.BITOR(IF(S97&gt;1,VLOOKUP(P97,'PDP8'!$C$56:$D$75,2,0),0),_xlfn.BITOR(IF(S97&gt;2,VLOOKUP(Q97,'PDP8'!$C$56:$D$75,2,0),0),IF(S97&gt;3,VLOOKUP(R97,'PDP8'!$C$56:$D$75,2,0),0)))),4),IF(N97=15,DEC2OCT('PDP8'!$D$13+257+VLOOKUP(O97,'PDP8'!$C$80:$D$107,2,0)+IF(S97&gt;1,VLOOKUP(P97,'PDP8'!$C$80:$D$107,2,0),0)+IF(S97&gt;2,VLOOKUP(Q97,'PDP8'!$C$80:$D$107,2,0),0),4),IF(N97=20,VLOOKUP(F97,'PDP8'!$I$5:$J$389,2,0),"???")))))))</f>
        <v/>
      </c>
      <c r="D97" s="177"/>
      <c r="E97" s="118"/>
      <c r="F97" s="118"/>
      <c r="G97" s="76"/>
      <c r="H97" s="118"/>
      <c r="I97" s="179"/>
      <c r="J97" s="188" t="str">
        <f t="shared" si="18"/>
        <v/>
      </c>
      <c r="K97" s="211"/>
      <c r="L97" s="126"/>
      <c r="M97" s="119">
        <f>IF(LEN(F97)&lt;1,0,IF(OR(LEFT(F97)="/",F97="$"),0,IF(LEFT(F97)="*",1,IF(NOT(ISERR(VALUE(F97))),10,IF(LEFT(F97,4)="PAGE",2,IF(ISNA(VLOOKUP(F97,'PDP8'!$C$6:$C$11,1,0)),IF(ISNA(VLOOKUP(LEFT(F97,3),'PDP8'!$C$17:$C$52,1,0)),IF(ISNA(VLOOKUP(LEFT(F97,3),'PDP8'!$C$56:$C$75,1,0)),IF(ISNA(VLOOKUP(LEFT(F97,IF(OR(LEN(F97)=3,MID(F97,4,1)=" "),3,4)),'PDP8'!$C$80:$C$107,1,0)),IF(ISNA(VLOOKUP(F97,'PDP8'!$I$5:$I$389,1,0)),"???",20),15),14),13),12))))))</f>
        <v>0</v>
      </c>
      <c r="N97" s="119">
        <f>IF(AND(O97="CLA",S97&gt;1),IF(ISNA(VLOOKUP(P97,'PDP8'!$C$17:$C$52,1,0)),IF(ISNA(VLOOKUP(P97,'PDP8'!$C$56:$C$75,1,0)),15,14),13),IF(LEN(F97)=0,0,M97))</f>
        <v>0</v>
      </c>
      <c r="O97" s="119" t="str">
        <f t="shared" si="19"/>
        <v/>
      </c>
      <c r="P97" s="119" t="str">
        <f t="shared" si="20"/>
        <v/>
      </c>
      <c r="Q97" s="119" t="str">
        <f t="shared" si="21"/>
        <v/>
      </c>
      <c r="R97" s="119" t="str">
        <f t="shared" si="22"/>
        <v/>
      </c>
      <c r="S97" s="119">
        <f t="shared" si="23"/>
        <v>0</v>
      </c>
      <c r="T97" s="187" t="str">
        <f t="shared" si="24"/>
        <v/>
      </c>
      <c r="U97" s="119" t="str">
        <f t="shared" si="25"/>
        <v/>
      </c>
      <c r="V97" s="120" t="str">
        <f t="shared" si="26"/>
        <v/>
      </c>
      <c r="W97" s="124" t="str">
        <f t="shared" si="27"/>
        <v/>
      </c>
      <c r="X97" s="124" t="str">
        <f t="shared" si="28"/>
        <v/>
      </c>
      <c r="Y97" s="119" t="str">
        <f t="shared" si="15"/>
        <v/>
      </c>
      <c r="Z97" s="119">
        <f t="shared" si="16"/>
        <v>0</v>
      </c>
      <c r="AA97" s="119" t="str">
        <f>IF(N97=12,VLOOKUP(F97,'PDP8'!$C$6:$F$11,4,0),"")</f>
        <v/>
      </c>
      <c r="AB97" s="119" t="str">
        <f>IF(N97=13,IF(_xlfn.BITAND(OCT2DEC(C97),'PDP8'!$E$17)='PDP8'!$D$17,'PDP8'!$F$17,CONCATENATE(IF(ISNA(MATCH(_xlfn.BITAND(OCT2DEC(C97),'PDP8'!$E$18),'PDP8'!$D$18:$D$20,0)),"",VLOOKUP(_xlfn.BITAND(OCT2DEC(C97),'PDP8'!$E$18),'PDP8'!$D$18:$F$20,3,0)),IF(ISNA(MATCH(_xlfn.BITAND(OCT2DEC(C97),'PDP8'!$E$21),'PDP8'!$D$21:$D$52,0)),"",CONCATENATE(IF(ISNA(MATCH(_xlfn.BITAND(OCT2DEC(C97),'PDP8'!$E$18),'PDP8'!$D$18:$D$20,0)),"",", "),VLOOKUP(_xlfn.BITAND(OCT2DEC(C97),'PDP8'!$E$21),'PDP8'!$D$21:$F$52,3,0))))),"")</f>
        <v/>
      </c>
      <c r="AC97" s="119" t="str">
        <f>IF(N97=14,CONCATENATE(IF(ISNA(MATCH(_xlfn.BITAND(OCT2DEC(C97),'PDP8'!$E$56),'PDP8'!$D$56:$D$70,0)),"",VLOOKUP(_xlfn.BITAND(OCT2DEC(C97),'PDP8'!$E$56),'PDP8'!$D$56:$F$70,3,0)),IF(ISNA(MATCH(_xlfn.BITAND(OCT2DEC(C97),'PDP8'!$E$71),'PDP8'!$D$71:$D$73,0)),"",CONCATENATE(IF(ISNA(MATCH(_xlfn.BITAND(OCT2DEC(C97),'PDP8'!$E$56),'PDP8'!$D$56:$D$70,0)),"",", "),VLOOKUP(_xlfn.BITAND(OCT2DEC(C97),'PDP8'!$E$71),'PDP8'!$D$71:$F$73,3,0))),IF(_xlfn.BITAND(OCT2DEC(C97),'PDP8'!$E$75)='PDP8'!$D$75,CONCATENATE(IF(LEN(F97)&gt;4,", ",""),'PDP8'!$F$75,""),IF(_xlfn.BITAND(OCT2DEC(C97),'PDP8'!$E$74),"",'PDP8'!$F$74))),"")</f>
        <v/>
      </c>
      <c r="AD97" s="119" t="str">
        <f>IF(N97=15,VLOOKUP(Z97,'PDP8'!$D$111:$F$238,3,0),"")</f>
        <v/>
      </c>
      <c r="AE97" s="119" t="str">
        <f>IF(N97=20,CONCATENATE(VLOOKUP(F97,'PDP8'!$I$5:$M$389,3,0),": ",VLOOKUP(F97,'PDP8'!$I$5:$M$389,5,0)),"")</f>
        <v/>
      </c>
      <c r="AF97" s="119" t="str">
        <f t="shared" si="29"/>
        <v/>
      </c>
      <c r="AG97" s="126"/>
      <c r="AH97" s="126"/>
    </row>
    <row r="98" spans="1:34" x14ac:dyDescent="0.2">
      <c r="A98" s="126"/>
      <c r="B98" s="55" t="str">
        <f t="shared" si="17"/>
        <v>0411</v>
      </c>
      <c r="C98" s="56" t="str">
        <f>IF(N98&lt;10,"",IF(N98=10,O98,IF(N98=12,IF(LEN(X98)&gt;0,X98,DEC2OCT(VLOOKUP(F98,'PDP8'!$C$6:$D$12,2,0)+IF(LEN(G98)&gt;0,256,0)+W98+IF(LEN(V98)=0,0,_xlfn.BITAND(V98,127)),4)),IF(N98=13,DEC2OCT('PDP8'!$D$13+_xlfn.BITOR(VLOOKUP(O98,'PDP8'!$C$17:$D$52,2,0),_xlfn.BITOR(IF(S98&gt;1,VLOOKUP(P98,'PDP8'!$C$17:$D$52,2,0),0),_xlfn.BITOR(IF(S98&gt;2,VLOOKUP(Q98,'PDP8'!$C$17:$D$52,2,0),0),IF(S98&gt;3,VLOOKUP(R98,'PDP8'!$C$17:$D$52,2,0),0)))),4),IF(N98=14,DEC2OCT(_xlfn.BITOR('PDP8'!$D$13+256+VLOOKUP(O98,'PDP8'!$C$56:$D$75,2,0),_xlfn.BITOR(IF(S98&gt;1,VLOOKUP(P98,'PDP8'!$C$56:$D$75,2,0),0),_xlfn.BITOR(IF(S98&gt;2,VLOOKUP(Q98,'PDP8'!$C$56:$D$75,2,0),0),IF(S98&gt;3,VLOOKUP(R98,'PDP8'!$C$56:$D$75,2,0),0)))),4),IF(N98=15,DEC2OCT('PDP8'!$D$13+257+VLOOKUP(O98,'PDP8'!$C$80:$D$107,2,0)+IF(S98&gt;1,VLOOKUP(P98,'PDP8'!$C$80:$D$107,2,0),0)+IF(S98&gt;2,VLOOKUP(Q98,'PDP8'!$C$80:$D$107,2,0),0),4),IF(N98=20,VLOOKUP(F98,'PDP8'!$I$5:$J$389,2,0),"???")))))))</f>
        <v/>
      </c>
      <c r="D98" s="177"/>
      <c r="E98" s="118"/>
      <c r="F98" s="118"/>
      <c r="G98" s="76"/>
      <c r="H98" s="118"/>
      <c r="I98" s="179"/>
      <c r="J98" s="188" t="str">
        <f t="shared" si="18"/>
        <v/>
      </c>
      <c r="K98" s="211"/>
      <c r="L98" s="126"/>
      <c r="M98" s="119">
        <f>IF(LEN(F98)&lt;1,0,IF(OR(LEFT(F98)="/",F98="$"),0,IF(LEFT(F98)="*",1,IF(NOT(ISERR(VALUE(F98))),10,IF(LEFT(F98,4)="PAGE",2,IF(ISNA(VLOOKUP(F98,'PDP8'!$C$6:$C$11,1,0)),IF(ISNA(VLOOKUP(LEFT(F98,3),'PDP8'!$C$17:$C$52,1,0)),IF(ISNA(VLOOKUP(LEFT(F98,3),'PDP8'!$C$56:$C$75,1,0)),IF(ISNA(VLOOKUP(LEFT(F98,IF(OR(LEN(F98)=3,MID(F98,4,1)=" "),3,4)),'PDP8'!$C$80:$C$107,1,0)),IF(ISNA(VLOOKUP(F98,'PDP8'!$I$5:$I$389,1,0)),"???",20),15),14),13),12))))))</f>
        <v>0</v>
      </c>
      <c r="N98" s="119">
        <f>IF(AND(O98="CLA",S98&gt;1),IF(ISNA(VLOOKUP(P98,'PDP8'!$C$17:$C$52,1,0)),IF(ISNA(VLOOKUP(P98,'PDP8'!$C$56:$C$75,1,0)),15,14),13),IF(LEN(F98)=0,0,M98))</f>
        <v>0</v>
      </c>
      <c r="O98" s="119" t="str">
        <f t="shared" si="19"/>
        <v/>
      </c>
      <c r="P98" s="119" t="str">
        <f t="shared" si="20"/>
        <v/>
      </c>
      <c r="Q98" s="119" t="str">
        <f t="shared" si="21"/>
        <v/>
      </c>
      <c r="R98" s="119" t="str">
        <f t="shared" si="22"/>
        <v/>
      </c>
      <c r="S98" s="119">
        <f t="shared" si="23"/>
        <v>0</v>
      </c>
      <c r="T98" s="187" t="str">
        <f t="shared" si="24"/>
        <v/>
      </c>
      <c r="U98" s="119" t="str">
        <f t="shared" si="25"/>
        <v/>
      </c>
      <c r="V98" s="120" t="str">
        <f t="shared" si="26"/>
        <v/>
      </c>
      <c r="W98" s="124" t="str">
        <f t="shared" si="27"/>
        <v/>
      </c>
      <c r="X98" s="124" t="str">
        <f t="shared" si="28"/>
        <v/>
      </c>
      <c r="Y98" s="119" t="str">
        <f t="shared" si="15"/>
        <v/>
      </c>
      <c r="Z98" s="119">
        <f t="shared" si="16"/>
        <v>0</v>
      </c>
      <c r="AA98" s="119" t="str">
        <f>IF(N98=12,VLOOKUP(F98,'PDP8'!$C$6:$F$11,4,0),"")</f>
        <v/>
      </c>
      <c r="AB98" s="119" t="str">
        <f>IF(N98=13,IF(_xlfn.BITAND(OCT2DEC(C98),'PDP8'!$E$17)='PDP8'!$D$17,'PDP8'!$F$17,CONCATENATE(IF(ISNA(MATCH(_xlfn.BITAND(OCT2DEC(C98),'PDP8'!$E$18),'PDP8'!$D$18:$D$20,0)),"",VLOOKUP(_xlfn.BITAND(OCT2DEC(C98),'PDP8'!$E$18),'PDP8'!$D$18:$F$20,3,0)),IF(ISNA(MATCH(_xlfn.BITAND(OCT2DEC(C98),'PDP8'!$E$21),'PDP8'!$D$21:$D$52,0)),"",CONCATENATE(IF(ISNA(MATCH(_xlfn.BITAND(OCT2DEC(C98),'PDP8'!$E$18),'PDP8'!$D$18:$D$20,0)),"",", "),VLOOKUP(_xlfn.BITAND(OCT2DEC(C98),'PDP8'!$E$21),'PDP8'!$D$21:$F$52,3,0))))),"")</f>
        <v/>
      </c>
      <c r="AC98" s="119" t="str">
        <f>IF(N98=14,CONCATENATE(IF(ISNA(MATCH(_xlfn.BITAND(OCT2DEC(C98),'PDP8'!$E$56),'PDP8'!$D$56:$D$70,0)),"",VLOOKUP(_xlfn.BITAND(OCT2DEC(C98),'PDP8'!$E$56),'PDP8'!$D$56:$F$70,3,0)),IF(ISNA(MATCH(_xlfn.BITAND(OCT2DEC(C98),'PDP8'!$E$71),'PDP8'!$D$71:$D$73,0)),"",CONCATENATE(IF(ISNA(MATCH(_xlfn.BITAND(OCT2DEC(C98),'PDP8'!$E$56),'PDP8'!$D$56:$D$70,0)),"",", "),VLOOKUP(_xlfn.BITAND(OCT2DEC(C98),'PDP8'!$E$71),'PDP8'!$D$71:$F$73,3,0))),IF(_xlfn.BITAND(OCT2DEC(C98),'PDP8'!$E$75)='PDP8'!$D$75,CONCATENATE(IF(LEN(F98)&gt;4,", ",""),'PDP8'!$F$75,""),IF(_xlfn.BITAND(OCT2DEC(C98),'PDP8'!$E$74),"",'PDP8'!$F$74))),"")</f>
        <v/>
      </c>
      <c r="AD98" s="119" t="str">
        <f>IF(N98=15,VLOOKUP(Z98,'PDP8'!$D$111:$F$238,3,0),"")</f>
        <v/>
      </c>
      <c r="AE98" s="119" t="str">
        <f>IF(N98=20,CONCATENATE(VLOOKUP(F98,'PDP8'!$I$5:$M$389,3,0),": ",VLOOKUP(F98,'PDP8'!$I$5:$M$389,5,0)),"")</f>
        <v/>
      </c>
      <c r="AF98" s="119" t="str">
        <f t="shared" si="29"/>
        <v/>
      </c>
      <c r="AG98" s="126"/>
      <c r="AH98" s="126"/>
    </row>
    <row r="99" spans="1:34" x14ac:dyDescent="0.2">
      <c r="A99" s="126"/>
      <c r="B99" s="55" t="str">
        <f t="shared" si="17"/>
        <v>0411</v>
      </c>
      <c r="C99" s="56" t="str">
        <f>IF(N99&lt;10,"",IF(N99=10,O99,IF(N99=12,IF(LEN(X99)&gt;0,X99,DEC2OCT(VLOOKUP(F99,'PDP8'!$C$6:$D$12,2,0)+IF(LEN(G99)&gt;0,256,0)+W99+IF(LEN(V99)=0,0,_xlfn.BITAND(V99,127)),4)),IF(N99=13,DEC2OCT('PDP8'!$D$13+_xlfn.BITOR(VLOOKUP(O99,'PDP8'!$C$17:$D$52,2,0),_xlfn.BITOR(IF(S99&gt;1,VLOOKUP(P99,'PDP8'!$C$17:$D$52,2,0),0),_xlfn.BITOR(IF(S99&gt;2,VLOOKUP(Q99,'PDP8'!$C$17:$D$52,2,0),0),IF(S99&gt;3,VLOOKUP(R99,'PDP8'!$C$17:$D$52,2,0),0)))),4),IF(N99=14,DEC2OCT(_xlfn.BITOR('PDP8'!$D$13+256+VLOOKUP(O99,'PDP8'!$C$56:$D$75,2,0),_xlfn.BITOR(IF(S99&gt;1,VLOOKUP(P99,'PDP8'!$C$56:$D$75,2,0),0),_xlfn.BITOR(IF(S99&gt;2,VLOOKUP(Q99,'PDP8'!$C$56:$D$75,2,0),0),IF(S99&gt;3,VLOOKUP(R99,'PDP8'!$C$56:$D$75,2,0),0)))),4),IF(N99=15,DEC2OCT('PDP8'!$D$13+257+VLOOKUP(O99,'PDP8'!$C$80:$D$107,2,0)+IF(S99&gt;1,VLOOKUP(P99,'PDP8'!$C$80:$D$107,2,0),0)+IF(S99&gt;2,VLOOKUP(Q99,'PDP8'!$C$80:$D$107,2,0),0),4),IF(N99=20,VLOOKUP(F99,'PDP8'!$I$5:$J$389,2,0),"???")))))))</f>
        <v/>
      </c>
      <c r="D99" s="177"/>
      <c r="E99" s="118"/>
      <c r="F99" s="118"/>
      <c r="G99" s="76"/>
      <c r="H99" s="118"/>
      <c r="I99" s="179"/>
      <c r="J99" s="188" t="str">
        <f t="shared" si="18"/>
        <v/>
      </c>
      <c r="K99" s="211"/>
      <c r="L99" s="126"/>
      <c r="M99" s="119">
        <f>IF(LEN(F99)&lt;1,0,IF(OR(LEFT(F99)="/",F99="$"),0,IF(LEFT(F99)="*",1,IF(NOT(ISERR(VALUE(F99))),10,IF(LEFT(F99,4)="PAGE",2,IF(ISNA(VLOOKUP(F99,'PDP8'!$C$6:$C$11,1,0)),IF(ISNA(VLOOKUP(LEFT(F99,3),'PDP8'!$C$17:$C$52,1,0)),IF(ISNA(VLOOKUP(LEFT(F99,3),'PDP8'!$C$56:$C$75,1,0)),IF(ISNA(VLOOKUP(LEFT(F99,IF(OR(LEN(F99)=3,MID(F99,4,1)=" "),3,4)),'PDP8'!$C$80:$C$107,1,0)),IF(ISNA(VLOOKUP(F99,'PDP8'!$I$5:$I$389,1,0)),"???",20),15),14),13),12))))))</f>
        <v>0</v>
      </c>
      <c r="N99" s="119">
        <f>IF(AND(O99="CLA",S99&gt;1),IF(ISNA(VLOOKUP(P99,'PDP8'!$C$17:$C$52,1,0)),IF(ISNA(VLOOKUP(P99,'PDP8'!$C$56:$C$75,1,0)),15,14),13),IF(LEN(F99)=0,0,M99))</f>
        <v>0</v>
      </c>
      <c r="O99" s="119" t="str">
        <f t="shared" si="19"/>
        <v/>
      </c>
      <c r="P99" s="119" t="str">
        <f t="shared" si="20"/>
        <v/>
      </c>
      <c r="Q99" s="119" t="str">
        <f t="shared" si="21"/>
        <v/>
      </c>
      <c r="R99" s="119" t="str">
        <f t="shared" si="22"/>
        <v/>
      </c>
      <c r="S99" s="119">
        <f t="shared" si="23"/>
        <v>0</v>
      </c>
      <c r="T99" s="187" t="str">
        <f t="shared" si="24"/>
        <v/>
      </c>
      <c r="U99" s="119" t="str">
        <f t="shared" si="25"/>
        <v/>
      </c>
      <c r="V99" s="120" t="str">
        <f t="shared" si="26"/>
        <v/>
      </c>
      <c r="W99" s="124" t="str">
        <f t="shared" si="27"/>
        <v/>
      </c>
      <c r="X99" s="124" t="str">
        <f t="shared" si="28"/>
        <v/>
      </c>
      <c r="Y99" s="119" t="str">
        <f t="shared" si="15"/>
        <v/>
      </c>
      <c r="Z99" s="119">
        <f t="shared" si="16"/>
        <v>0</v>
      </c>
      <c r="AA99" s="119" t="str">
        <f>IF(N99=12,VLOOKUP(F99,'PDP8'!$C$6:$F$11,4,0),"")</f>
        <v/>
      </c>
      <c r="AB99" s="119" t="str">
        <f>IF(N99=13,IF(_xlfn.BITAND(OCT2DEC(C99),'PDP8'!$E$17)='PDP8'!$D$17,'PDP8'!$F$17,CONCATENATE(IF(ISNA(MATCH(_xlfn.BITAND(OCT2DEC(C99),'PDP8'!$E$18),'PDP8'!$D$18:$D$20,0)),"",VLOOKUP(_xlfn.BITAND(OCT2DEC(C99),'PDP8'!$E$18),'PDP8'!$D$18:$F$20,3,0)),IF(ISNA(MATCH(_xlfn.BITAND(OCT2DEC(C99),'PDP8'!$E$21),'PDP8'!$D$21:$D$52,0)),"",CONCATENATE(IF(ISNA(MATCH(_xlfn.BITAND(OCT2DEC(C99),'PDP8'!$E$18),'PDP8'!$D$18:$D$20,0)),"",", "),VLOOKUP(_xlfn.BITAND(OCT2DEC(C99),'PDP8'!$E$21),'PDP8'!$D$21:$F$52,3,0))))),"")</f>
        <v/>
      </c>
      <c r="AC99" s="119" t="str">
        <f>IF(N99=14,CONCATENATE(IF(ISNA(MATCH(_xlfn.BITAND(OCT2DEC(C99),'PDP8'!$E$56),'PDP8'!$D$56:$D$70,0)),"",VLOOKUP(_xlfn.BITAND(OCT2DEC(C99),'PDP8'!$E$56),'PDP8'!$D$56:$F$70,3,0)),IF(ISNA(MATCH(_xlfn.BITAND(OCT2DEC(C99),'PDP8'!$E$71),'PDP8'!$D$71:$D$73,0)),"",CONCATENATE(IF(ISNA(MATCH(_xlfn.BITAND(OCT2DEC(C99),'PDP8'!$E$56),'PDP8'!$D$56:$D$70,0)),"",", "),VLOOKUP(_xlfn.BITAND(OCT2DEC(C99),'PDP8'!$E$71),'PDP8'!$D$71:$F$73,3,0))),IF(_xlfn.BITAND(OCT2DEC(C99),'PDP8'!$E$75)='PDP8'!$D$75,CONCATENATE(IF(LEN(F99)&gt;4,", ",""),'PDP8'!$F$75,""),IF(_xlfn.BITAND(OCT2DEC(C99),'PDP8'!$E$74),"",'PDP8'!$F$74))),"")</f>
        <v/>
      </c>
      <c r="AD99" s="119" t="str">
        <f>IF(N99=15,VLOOKUP(Z99,'PDP8'!$D$111:$F$238,3,0),"")</f>
        <v/>
      </c>
      <c r="AE99" s="119" t="str">
        <f>IF(N99=20,CONCATENATE(VLOOKUP(F99,'PDP8'!$I$5:$M$389,3,0),": ",VLOOKUP(F99,'PDP8'!$I$5:$M$389,5,0)),"")</f>
        <v/>
      </c>
      <c r="AF99" s="119" t="str">
        <f t="shared" si="29"/>
        <v/>
      </c>
      <c r="AG99" s="126"/>
      <c r="AH99" s="126"/>
    </row>
    <row r="100" spans="1:34" x14ac:dyDescent="0.2">
      <c r="A100" s="126"/>
      <c r="B100" s="55" t="str">
        <f t="shared" si="17"/>
        <v>0411</v>
      </c>
      <c r="C100" s="56" t="str">
        <f>IF(N100&lt;10,"",IF(N100=10,O100,IF(N100=12,IF(LEN(X100)&gt;0,X100,DEC2OCT(VLOOKUP(F100,'PDP8'!$C$6:$D$12,2,0)+IF(LEN(G100)&gt;0,256,0)+W100+IF(LEN(V100)=0,0,_xlfn.BITAND(V100,127)),4)),IF(N100=13,DEC2OCT('PDP8'!$D$13+_xlfn.BITOR(VLOOKUP(O100,'PDP8'!$C$17:$D$52,2,0),_xlfn.BITOR(IF(S100&gt;1,VLOOKUP(P100,'PDP8'!$C$17:$D$52,2,0),0),_xlfn.BITOR(IF(S100&gt;2,VLOOKUP(Q100,'PDP8'!$C$17:$D$52,2,0),0),IF(S100&gt;3,VLOOKUP(R100,'PDP8'!$C$17:$D$52,2,0),0)))),4),IF(N100=14,DEC2OCT(_xlfn.BITOR('PDP8'!$D$13+256+VLOOKUP(O100,'PDP8'!$C$56:$D$75,2,0),_xlfn.BITOR(IF(S100&gt;1,VLOOKUP(P100,'PDP8'!$C$56:$D$75,2,0),0),_xlfn.BITOR(IF(S100&gt;2,VLOOKUP(Q100,'PDP8'!$C$56:$D$75,2,0),0),IF(S100&gt;3,VLOOKUP(R100,'PDP8'!$C$56:$D$75,2,0),0)))),4),IF(N100=15,DEC2OCT('PDP8'!$D$13+257+VLOOKUP(O100,'PDP8'!$C$80:$D$107,2,0)+IF(S100&gt;1,VLOOKUP(P100,'PDP8'!$C$80:$D$107,2,0),0)+IF(S100&gt;2,VLOOKUP(Q100,'PDP8'!$C$80:$D$107,2,0),0),4),IF(N100=20,VLOOKUP(F100,'PDP8'!$I$5:$J$389,2,0),"???")))))))</f>
        <v/>
      </c>
      <c r="D100" s="177"/>
      <c r="E100" s="118"/>
      <c r="F100" s="118"/>
      <c r="G100" s="76"/>
      <c r="H100" s="118"/>
      <c r="I100" s="179"/>
      <c r="J100" s="188" t="str">
        <f t="shared" si="18"/>
        <v/>
      </c>
      <c r="K100" s="211"/>
      <c r="L100" s="126"/>
      <c r="M100" s="119">
        <f>IF(LEN(F100)&lt;1,0,IF(OR(LEFT(F100)="/",F100="$"),0,IF(LEFT(F100)="*",1,IF(NOT(ISERR(VALUE(F100))),10,IF(LEFT(F100,4)="PAGE",2,IF(ISNA(VLOOKUP(F100,'PDP8'!$C$6:$C$11,1,0)),IF(ISNA(VLOOKUP(LEFT(F100,3),'PDP8'!$C$17:$C$52,1,0)),IF(ISNA(VLOOKUP(LEFT(F100,3),'PDP8'!$C$56:$C$75,1,0)),IF(ISNA(VLOOKUP(LEFT(F100,IF(OR(LEN(F100)=3,MID(F100,4,1)=" "),3,4)),'PDP8'!$C$80:$C$107,1,0)),IF(ISNA(VLOOKUP(F100,'PDP8'!$I$5:$I$389,1,0)),"???",20),15),14),13),12))))))</f>
        <v>0</v>
      </c>
      <c r="N100" s="119">
        <f>IF(AND(O100="CLA",S100&gt;1),IF(ISNA(VLOOKUP(P100,'PDP8'!$C$17:$C$52,1,0)),IF(ISNA(VLOOKUP(P100,'PDP8'!$C$56:$C$75,1,0)),15,14),13),IF(LEN(F100)=0,0,M100))</f>
        <v>0</v>
      </c>
      <c r="O100" s="119" t="str">
        <f t="shared" si="19"/>
        <v/>
      </c>
      <c r="P100" s="119" t="str">
        <f t="shared" si="20"/>
        <v/>
      </c>
      <c r="Q100" s="119" t="str">
        <f t="shared" si="21"/>
        <v/>
      </c>
      <c r="R100" s="119" t="str">
        <f t="shared" si="22"/>
        <v/>
      </c>
      <c r="S100" s="119">
        <f t="shared" si="23"/>
        <v>0</v>
      </c>
      <c r="T100" s="187" t="str">
        <f t="shared" si="24"/>
        <v/>
      </c>
      <c r="U100" s="119" t="str">
        <f t="shared" si="25"/>
        <v/>
      </c>
      <c r="V100" s="120" t="str">
        <f t="shared" si="26"/>
        <v/>
      </c>
      <c r="W100" s="124" t="str">
        <f t="shared" si="27"/>
        <v/>
      </c>
      <c r="X100" s="124" t="str">
        <f t="shared" si="28"/>
        <v/>
      </c>
      <c r="Y100" s="119" t="str">
        <f t="shared" si="15"/>
        <v/>
      </c>
      <c r="Z100" s="119">
        <f t="shared" si="16"/>
        <v>0</v>
      </c>
      <c r="AA100" s="119" t="str">
        <f>IF(N100=12,VLOOKUP(F100,'PDP8'!$C$6:$F$11,4,0),"")</f>
        <v/>
      </c>
      <c r="AB100" s="119" t="str">
        <f>IF(N100=13,IF(_xlfn.BITAND(OCT2DEC(C100),'PDP8'!$E$17)='PDP8'!$D$17,'PDP8'!$F$17,CONCATENATE(IF(ISNA(MATCH(_xlfn.BITAND(OCT2DEC(C100),'PDP8'!$E$18),'PDP8'!$D$18:$D$20,0)),"",VLOOKUP(_xlfn.BITAND(OCT2DEC(C100),'PDP8'!$E$18),'PDP8'!$D$18:$F$20,3,0)),IF(ISNA(MATCH(_xlfn.BITAND(OCT2DEC(C100),'PDP8'!$E$21),'PDP8'!$D$21:$D$52,0)),"",CONCATENATE(IF(ISNA(MATCH(_xlfn.BITAND(OCT2DEC(C100),'PDP8'!$E$18),'PDP8'!$D$18:$D$20,0)),"",", "),VLOOKUP(_xlfn.BITAND(OCT2DEC(C100),'PDP8'!$E$21),'PDP8'!$D$21:$F$52,3,0))))),"")</f>
        <v/>
      </c>
      <c r="AC100" s="119" t="str">
        <f>IF(N100=14,CONCATENATE(IF(ISNA(MATCH(_xlfn.BITAND(OCT2DEC(C100),'PDP8'!$E$56),'PDP8'!$D$56:$D$70,0)),"",VLOOKUP(_xlfn.BITAND(OCT2DEC(C100),'PDP8'!$E$56),'PDP8'!$D$56:$F$70,3,0)),IF(ISNA(MATCH(_xlfn.BITAND(OCT2DEC(C100),'PDP8'!$E$71),'PDP8'!$D$71:$D$73,0)),"",CONCATENATE(IF(ISNA(MATCH(_xlfn.BITAND(OCT2DEC(C100),'PDP8'!$E$56),'PDP8'!$D$56:$D$70,0)),"",", "),VLOOKUP(_xlfn.BITAND(OCT2DEC(C100),'PDP8'!$E$71),'PDP8'!$D$71:$F$73,3,0))),IF(_xlfn.BITAND(OCT2DEC(C100),'PDP8'!$E$75)='PDP8'!$D$75,CONCATENATE(IF(LEN(F100)&gt;4,", ",""),'PDP8'!$F$75,""),IF(_xlfn.BITAND(OCT2DEC(C100),'PDP8'!$E$74),"",'PDP8'!$F$74))),"")</f>
        <v/>
      </c>
      <c r="AD100" s="119" t="str">
        <f>IF(N100=15,VLOOKUP(Z100,'PDP8'!$D$111:$F$238,3,0),"")</f>
        <v/>
      </c>
      <c r="AE100" s="119" t="str">
        <f>IF(N100=20,CONCATENATE(VLOOKUP(F100,'PDP8'!$I$5:$M$389,3,0),": ",VLOOKUP(F100,'PDP8'!$I$5:$M$389,5,0)),"")</f>
        <v/>
      </c>
      <c r="AF100" s="119" t="str">
        <f t="shared" si="29"/>
        <v/>
      </c>
      <c r="AG100" s="126"/>
      <c r="AH100" s="126"/>
    </row>
    <row r="101" spans="1:34" x14ac:dyDescent="0.2">
      <c r="A101" s="126"/>
      <c r="B101" s="55" t="str">
        <f t="shared" si="17"/>
        <v>0411</v>
      </c>
      <c r="C101" s="56" t="str">
        <f>IF(N101&lt;10,"",IF(N101=10,O101,IF(N101=12,IF(LEN(X101)&gt;0,X101,DEC2OCT(VLOOKUP(F101,'PDP8'!$C$6:$D$12,2,0)+IF(LEN(G101)&gt;0,256,0)+W101+IF(LEN(V101)=0,0,_xlfn.BITAND(V101,127)),4)),IF(N101=13,DEC2OCT('PDP8'!$D$13+_xlfn.BITOR(VLOOKUP(O101,'PDP8'!$C$17:$D$52,2,0),_xlfn.BITOR(IF(S101&gt;1,VLOOKUP(P101,'PDP8'!$C$17:$D$52,2,0),0),_xlfn.BITOR(IF(S101&gt;2,VLOOKUP(Q101,'PDP8'!$C$17:$D$52,2,0),0),IF(S101&gt;3,VLOOKUP(R101,'PDP8'!$C$17:$D$52,2,0),0)))),4),IF(N101=14,DEC2OCT(_xlfn.BITOR('PDP8'!$D$13+256+VLOOKUP(O101,'PDP8'!$C$56:$D$75,2,0),_xlfn.BITOR(IF(S101&gt;1,VLOOKUP(P101,'PDP8'!$C$56:$D$75,2,0),0),_xlfn.BITOR(IF(S101&gt;2,VLOOKUP(Q101,'PDP8'!$C$56:$D$75,2,0),0),IF(S101&gt;3,VLOOKUP(R101,'PDP8'!$C$56:$D$75,2,0),0)))),4),IF(N101=15,DEC2OCT('PDP8'!$D$13+257+VLOOKUP(O101,'PDP8'!$C$80:$D$107,2,0)+IF(S101&gt;1,VLOOKUP(P101,'PDP8'!$C$80:$D$107,2,0),0)+IF(S101&gt;2,VLOOKUP(Q101,'PDP8'!$C$80:$D$107,2,0),0),4),IF(N101=20,VLOOKUP(F101,'PDP8'!$I$5:$J$389,2,0),"???")))))))</f>
        <v/>
      </c>
      <c r="D101" s="177"/>
      <c r="E101" s="118"/>
      <c r="F101" s="118"/>
      <c r="G101" s="76"/>
      <c r="H101" s="118"/>
      <c r="I101" s="179"/>
      <c r="J101" s="188" t="str">
        <f t="shared" si="18"/>
        <v/>
      </c>
      <c r="K101" s="211"/>
      <c r="L101" s="126"/>
      <c r="M101" s="119">
        <f>IF(LEN(F101)&lt;1,0,IF(OR(LEFT(F101)="/",F101="$"),0,IF(LEFT(F101)="*",1,IF(NOT(ISERR(VALUE(F101))),10,IF(LEFT(F101,4)="PAGE",2,IF(ISNA(VLOOKUP(F101,'PDP8'!$C$6:$C$11,1,0)),IF(ISNA(VLOOKUP(LEFT(F101,3),'PDP8'!$C$17:$C$52,1,0)),IF(ISNA(VLOOKUP(LEFT(F101,3),'PDP8'!$C$56:$C$75,1,0)),IF(ISNA(VLOOKUP(LEFT(F101,IF(OR(LEN(F101)=3,MID(F101,4,1)=" "),3,4)),'PDP8'!$C$80:$C$107,1,0)),IF(ISNA(VLOOKUP(F101,'PDP8'!$I$5:$I$389,1,0)),"???",20),15),14),13),12))))))</f>
        <v>0</v>
      </c>
      <c r="N101" s="119">
        <f>IF(AND(O101="CLA",S101&gt;1),IF(ISNA(VLOOKUP(P101,'PDP8'!$C$17:$C$52,1,0)),IF(ISNA(VLOOKUP(P101,'PDP8'!$C$56:$C$75,1,0)),15,14),13),IF(LEN(F101)=0,0,M101))</f>
        <v>0</v>
      </c>
      <c r="O101" s="119" t="str">
        <f t="shared" si="19"/>
        <v/>
      </c>
      <c r="P101" s="119" t="str">
        <f t="shared" si="20"/>
        <v/>
      </c>
      <c r="Q101" s="119" t="str">
        <f t="shared" si="21"/>
        <v/>
      </c>
      <c r="R101" s="119" t="str">
        <f t="shared" si="22"/>
        <v/>
      </c>
      <c r="S101" s="119">
        <f t="shared" si="23"/>
        <v>0</v>
      </c>
      <c r="T101" s="187" t="str">
        <f t="shared" si="24"/>
        <v/>
      </c>
      <c r="U101" s="119" t="str">
        <f t="shared" si="25"/>
        <v/>
      </c>
      <c r="V101" s="120" t="str">
        <f t="shared" si="26"/>
        <v/>
      </c>
      <c r="W101" s="124" t="str">
        <f t="shared" si="27"/>
        <v/>
      </c>
      <c r="X101" s="124" t="str">
        <f t="shared" si="28"/>
        <v/>
      </c>
      <c r="Y101" s="119" t="str">
        <f t="shared" si="15"/>
        <v/>
      </c>
      <c r="Z101" s="119">
        <f t="shared" si="16"/>
        <v>0</v>
      </c>
      <c r="AA101" s="119" t="str">
        <f>IF(N101=12,VLOOKUP(F101,'PDP8'!$C$6:$F$11,4,0),"")</f>
        <v/>
      </c>
      <c r="AB101" s="119" t="str">
        <f>IF(N101=13,IF(_xlfn.BITAND(OCT2DEC(C101),'PDP8'!$E$17)='PDP8'!$D$17,'PDP8'!$F$17,CONCATENATE(IF(ISNA(MATCH(_xlfn.BITAND(OCT2DEC(C101),'PDP8'!$E$18),'PDP8'!$D$18:$D$20,0)),"",VLOOKUP(_xlfn.BITAND(OCT2DEC(C101),'PDP8'!$E$18),'PDP8'!$D$18:$F$20,3,0)),IF(ISNA(MATCH(_xlfn.BITAND(OCT2DEC(C101),'PDP8'!$E$21),'PDP8'!$D$21:$D$52,0)),"",CONCATENATE(IF(ISNA(MATCH(_xlfn.BITAND(OCT2DEC(C101),'PDP8'!$E$18),'PDP8'!$D$18:$D$20,0)),"",", "),VLOOKUP(_xlfn.BITAND(OCT2DEC(C101),'PDP8'!$E$21),'PDP8'!$D$21:$F$52,3,0))))),"")</f>
        <v/>
      </c>
      <c r="AC101" s="119" t="str">
        <f>IF(N101=14,CONCATENATE(IF(ISNA(MATCH(_xlfn.BITAND(OCT2DEC(C101),'PDP8'!$E$56),'PDP8'!$D$56:$D$70,0)),"",VLOOKUP(_xlfn.BITAND(OCT2DEC(C101),'PDP8'!$E$56),'PDP8'!$D$56:$F$70,3,0)),IF(ISNA(MATCH(_xlfn.BITAND(OCT2DEC(C101),'PDP8'!$E$71),'PDP8'!$D$71:$D$73,0)),"",CONCATENATE(IF(ISNA(MATCH(_xlfn.BITAND(OCT2DEC(C101),'PDP8'!$E$56),'PDP8'!$D$56:$D$70,0)),"",", "),VLOOKUP(_xlfn.BITAND(OCT2DEC(C101),'PDP8'!$E$71),'PDP8'!$D$71:$F$73,3,0))),IF(_xlfn.BITAND(OCT2DEC(C101),'PDP8'!$E$75)='PDP8'!$D$75,CONCATENATE(IF(LEN(F101)&gt;4,", ",""),'PDP8'!$F$75,""),IF(_xlfn.BITAND(OCT2DEC(C101),'PDP8'!$E$74),"",'PDP8'!$F$74))),"")</f>
        <v/>
      </c>
      <c r="AD101" s="119" t="str">
        <f>IF(N101=15,VLOOKUP(Z101,'PDP8'!$D$111:$F$238,3,0),"")</f>
        <v/>
      </c>
      <c r="AE101" s="119" t="str">
        <f>IF(N101=20,CONCATENATE(VLOOKUP(F101,'PDP8'!$I$5:$M$389,3,0),": ",VLOOKUP(F101,'PDP8'!$I$5:$M$389,5,0)),"")</f>
        <v/>
      </c>
      <c r="AF101" s="119" t="str">
        <f t="shared" si="29"/>
        <v/>
      </c>
      <c r="AG101" s="126"/>
      <c r="AH101" s="126"/>
    </row>
    <row r="102" spans="1:34" x14ac:dyDescent="0.2">
      <c r="A102" s="126"/>
      <c r="B102" s="55" t="str">
        <f t="shared" si="17"/>
        <v>0411</v>
      </c>
      <c r="C102" s="56" t="str">
        <f>IF(N102&lt;10,"",IF(N102=10,O102,IF(N102=12,IF(LEN(X102)&gt;0,X102,DEC2OCT(VLOOKUP(F102,'PDP8'!$C$6:$D$12,2,0)+IF(LEN(G102)&gt;0,256,0)+W102+IF(LEN(V102)=0,0,_xlfn.BITAND(V102,127)),4)),IF(N102=13,DEC2OCT('PDP8'!$D$13+_xlfn.BITOR(VLOOKUP(O102,'PDP8'!$C$17:$D$52,2,0),_xlfn.BITOR(IF(S102&gt;1,VLOOKUP(P102,'PDP8'!$C$17:$D$52,2,0),0),_xlfn.BITOR(IF(S102&gt;2,VLOOKUP(Q102,'PDP8'!$C$17:$D$52,2,0),0),IF(S102&gt;3,VLOOKUP(R102,'PDP8'!$C$17:$D$52,2,0),0)))),4),IF(N102=14,DEC2OCT(_xlfn.BITOR('PDP8'!$D$13+256+VLOOKUP(O102,'PDP8'!$C$56:$D$75,2,0),_xlfn.BITOR(IF(S102&gt;1,VLOOKUP(P102,'PDP8'!$C$56:$D$75,2,0),0),_xlfn.BITOR(IF(S102&gt;2,VLOOKUP(Q102,'PDP8'!$C$56:$D$75,2,0),0),IF(S102&gt;3,VLOOKUP(R102,'PDP8'!$C$56:$D$75,2,0),0)))),4),IF(N102=15,DEC2OCT('PDP8'!$D$13+257+VLOOKUP(O102,'PDP8'!$C$80:$D$107,2,0)+IF(S102&gt;1,VLOOKUP(P102,'PDP8'!$C$80:$D$107,2,0),0)+IF(S102&gt;2,VLOOKUP(Q102,'PDP8'!$C$80:$D$107,2,0),0),4),IF(N102=20,VLOOKUP(F102,'PDP8'!$I$5:$J$389,2,0),"???")))))))</f>
        <v/>
      </c>
      <c r="D102" s="177"/>
      <c r="E102" s="118"/>
      <c r="F102" s="118"/>
      <c r="G102" s="76"/>
      <c r="H102" s="118"/>
      <c r="I102" s="179"/>
      <c r="J102" s="188" t="str">
        <f t="shared" si="18"/>
        <v/>
      </c>
      <c r="K102" s="211"/>
      <c r="L102" s="126"/>
      <c r="M102" s="119">
        <f>IF(LEN(F102)&lt;1,0,IF(OR(LEFT(F102)="/",F102="$"),0,IF(LEFT(F102)="*",1,IF(NOT(ISERR(VALUE(F102))),10,IF(LEFT(F102,4)="PAGE",2,IF(ISNA(VLOOKUP(F102,'PDP8'!$C$6:$C$11,1,0)),IF(ISNA(VLOOKUP(LEFT(F102,3),'PDP8'!$C$17:$C$52,1,0)),IF(ISNA(VLOOKUP(LEFT(F102,3),'PDP8'!$C$56:$C$75,1,0)),IF(ISNA(VLOOKUP(LEFT(F102,IF(OR(LEN(F102)=3,MID(F102,4,1)=" "),3,4)),'PDP8'!$C$80:$C$107,1,0)),IF(ISNA(VLOOKUP(F102,'PDP8'!$I$5:$I$389,1,0)),"???",20),15),14),13),12))))))</f>
        <v>0</v>
      </c>
      <c r="N102" s="119">
        <f>IF(AND(O102="CLA",S102&gt;1),IF(ISNA(VLOOKUP(P102,'PDP8'!$C$17:$C$52,1,0)),IF(ISNA(VLOOKUP(P102,'PDP8'!$C$56:$C$75,1,0)),15,14),13),IF(LEN(F102)=0,0,M102))</f>
        <v>0</v>
      </c>
      <c r="O102" s="119" t="str">
        <f t="shared" si="19"/>
        <v/>
      </c>
      <c r="P102" s="119" t="str">
        <f t="shared" si="20"/>
        <v/>
      </c>
      <c r="Q102" s="119" t="str">
        <f t="shared" si="21"/>
        <v/>
      </c>
      <c r="R102" s="119" t="str">
        <f t="shared" si="22"/>
        <v/>
      </c>
      <c r="S102" s="119">
        <f t="shared" si="23"/>
        <v>0</v>
      </c>
      <c r="T102" s="187" t="str">
        <f t="shared" si="24"/>
        <v/>
      </c>
      <c r="U102" s="119" t="str">
        <f t="shared" si="25"/>
        <v/>
      </c>
      <c r="V102" s="120" t="str">
        <f t="shared" si="26"/>
        <v/>
      </c>
      <c r="W102" s="124" t="str">
        <f t="shared" si="27"/>
        <v/>
      </c>
      <c r="X102" s="124" t="str">
        <f t="shared" si="28"/>
        <v/>
      </c>
      <c r="Y102" s="119" t="str">
        <f t="shared" si="15"/>
        <v/>
      </c>
      <c r="Z102" s="119">
        <f t="shared" si="16"/>
        <v>0</v>
      </c>
      <c r="AA102" s="119" t="str">
        <f>IF(N102=12,VLOOKUP(F102,'PDP8'!$C$6:$F$11,4,0),"")</f>
        <v/>
      </c>
      <c r="AB102" s="119" t="str">
        <f>IF(N102=13,IF(_xlfn.BITAND(OCT2DEC(C102),'PDP8'!$E$17)='PDP8'!$D$17,'PDP8'!$F$17,CONCATENATE(IF(ISNA(MATCH(_xlfn.BITAND(OCT2DEC(C102),'PDP8'!$E$18),'PDP8'!$D$18:$D$20,0)),"",VLOOKUP(_xlfn.BITAND(OCT2DEC(C102),'PDP8'!$E$18),'PDP8'!$D$18:$F$20,3,0)),IF(ISNA(MATCH(_xlfn.BITAND(OCT2DEC(C102),'PDP8'!$E$21),'PDP8'!$D$21:$D$52,0)),"",CONCATENATE(IF(ISNA(MATCH(_xlfn.BITAND(OCT2DEC(C102),'PDP8'!$E$18),'PDP8'!$D$18:$D$20,0)),"",", "),VLOOKUP(_xlfn.BITAND(OCT2DEC(C102),'PDP8'!$E$21),'PDP8'!$D$21:$F$52,3,0))))),"")</f>
        <v/>
      </c>
      <c r="AC102" s="119" t="str">
        <f>IF(N102=14,CONCATENATE(IF(ISNA(MATCH(_xlfn.BITAND(OCT2DEC(C102),'PDP8'!$E$56),'PDP8'!$D$56:$D$70,0)),"",VLOOKUP(_xlfn.BITAND(OCT2DEC(C102),'PDP8'!$E$56),'PDP8'!$D$56:$F$70,3,0)),IF(ISNA(MATCH(_xlfn.BITAND(OCT2DEC(C102),'PDP8'!$E$71),'PDP8'!$D$71:$D$73,0)),"",CONCATENATE(IF(ISNA(MATCH(_xlfn.BITAND(OCT2DEC(C102),'PDP8'!$E$56),'PDP8'!$D$56:$D$70,0)),"",", "),VLOOKUP(_xlfn.BITAND(OCT2DEC(C102),'PDP8'!$E$71),'PDP8'!$D$71:$F$73,3,0))),IF(_xlfn.BITAND(OCT2DEC(C102),'PDP8'!$E$75)='PDP8'!$D$75,CONCATENATE(IF(LEN(F102)&gt;4,", ",""),'PDP8'!$F$75,""),IF(_xlfn.BITAND(OCT2DEC(C102),'PDP8'!$E$74),"",'PDP8'!$F$74))),"")</f>
        <v/>
      </c>
      <c r="AD102" s="119" t="str">
        <f>IF(N102=15,VLOOKUP(Z102,'PDP8'!$D$111:$F$238,3,0),"")</f>
        <v/>
      </c>
      <c r="AE102" s="119" t="str">
        <f>IF(N102=20,CONCATENATE(VLOOKUP(F102,'PDP8'!$I$5:$M$389,3,0),": ",VLOOKUP(F102,'PDP8'!$I$5:$M$389,5,0)),"")</f>
        <v/>
      </c>
      <c r="AF102" s="119" t="str">
        <f t="shared" si="29"/>
        <v/>
      </c>
      <c r="AG102" s="126"/>
      <c r="AH102" s="126"/>
    </row>
    <row r="103" spans="1:34" x14ac:dyDescent="0.2">
      <c r="A103" s="126"/>
      <c r="B103" s="55" t="str">
        <f t="shared" si="17"/>
        <v>0411</v>
      </c>
      <c r="C103" s="56" t="str">
        <f>IF(N103&lt;10,"",IF(N103=10,O103,IF(N103=12,IF(LEN(X103)&gt;0,X103,DEC2OCT(VLOOKUP(F103,'PDP8'!$C$6:$D$12,2,0)+IF(LEN(G103)&gt;0,256,0)+W103+IF(LEN(V103)=0,0,_xlfn.BITAND(V103,127)),4)),IF(N103=13,DEC2OCT('PDP8'!$D$13+_xlfn.BITOR(VLOOKUP(O103,'PDP8'!$C$17:$D$52,2,0),_xlfn.BITOR(IF(S103&gt;1,VLOOKUP(P103,'PDP8'!$C$17:$D$52,2,0),0),_xlfn.BITOR(IF(S103&gt;2,VLOOKUP(Q103,'PDP8'!$C$17:$D$52,2,0),0),IF(S103&gt;3,VLOOKUP(R103,'PDP8'!$C$17:$D$52,2,0),0)))),4),IF(N103=14,DEC2OCT(_xlfn.BITOR('PDP8'!$D$13+256+VLOOKUP(O103,'PDP8'!$C$56:$D$75,2,0),_xlfn.BITOR(IF(S103&gt;1,VLOOKUP(P103,'PDP8'!$C$56:$D$75,2,0),0),_xlfn.BITOR(IF(S103&gt;2,VLOOKUP(Q103,'PDP8'!$C$56:$D$75,2,0),0),IF(S103&gt;3,VLOOKUP(R103,'PDP8'!$C$56:$D$75,2,0),0)))),4),IF(N103=15,DEC2OCT('PDP8'!$D$13+257+VLOOKUP(O103,'PDP8'!$C$80:$D$107,2,0)+IF(S103&gt;1,VLOOKUP(P103,'PDP8'!$C$80:$D$107,2,0),0)+IF(S103&gt;2,VLOOKUP(Q103,'PDP8'!$C$80:$D$107,2,0),0),4),IF(N103=20,VLOOKUP(F103,'PDP8'!$I$5:$J$389,2,0),"???")))))))</f>
        <v/>
      </c>
      <c r="D103" s="177"/>
      <c r="E103" s="118"/>
      <c r="F103" s="118"/>
      <c r="G103" s="76"/>
      <c r="H103" s="118"/>
      <c r="I103" s="179"/>
      <c r="J103" s="188" t="str">
        <f t="shared" si="18"/>
        <v/>
      </c>
      <c r="K103" s="211"/>
      <c r="L103" s="126"/>
      <c r="M103" s="119">
        <f>IF(LEN(F103)&lt;1,0,IF(OR(LEFT(F103)="/",F103="$"),0,IF(LEFT(F103)="*",1,IF(NOT(ISERR(VALUE(F103))),10,IF(LEFT(F103,4)="PAGE",2,IF(ISNA(VLOOKUP(F103,'PDP8'!$C$6:$C$11,1,0)),IF(ISNA(VLOOKUP(LEFT(F103,3),'PDP8'!$C$17:$C$52,1,0)),IF(ISNA(VLOOKUP(LEFT(F103,3),'PDP8'!$C$56:$C$75,1,0)),IF(ISNA(VLOOKUP(LEFT(F103,IF(OR(LEN(F103)=3,MID(F103,4,1)=" "),3,4)),'PDP8'!$C$80:$C$107,1,0)),IF(ISNA(VLOOKUP(F103,'PDP8'!$I$5:$I$389,1,0)),"???",20),15),14),13),12))))))</f>
        <v>0</v>
      </c>
      <c r="N103" s="119">
        <f>IF(AND(O103="CLA",S103&gt;1),IF(ISNA(VLOOKUP(P103,'PDP8'!$C$17:$C$52,1,0)),IF(ISNA(VLOOKUP(P103,'PDP8'!$C$56:$C$75,1,0)),15,14),13),IF(LEN(F103)=0,0,M103))</f>
        <v>0</v>
      </c>
      <c r="O103" s="119" t="str">
        <f t="shared" si="19"/>
        <v/>
      </c>
      <c r="P103" s="119" t="str">
        <f t="shared" si="20"/>
        <v/>
      </c>
      <c r="Q103" s="119" t="str">
        <f t="shared" si="21"/>
        <v/>
      </c>
      <c r="R103" s="119" t="str">
        <f t="shared" si="22"/>
        <v/>
      </c>
      <c r="S103" s="119">
        <f t="shared" si="23"/>
        <v>0</v>
      </c>
      <c r="T103" s="187" t="str">
        <f t="shared" si="24"/>
        <v/>
      </c>
      <c r="U103" s="119" t="str">
        <f t="shared" si="25"/>
        <v/>
      </c>
      <c r="V103" s="120" t="str">
        <f t="shared" si="26"/>
        <v/>
      </c>
      <c r="W103" s="124" t="str">
        <f t="shared" si="27"/>
        <v/>
      </c>
      <c r="X103" s="124" t="str">
        <f t="shared" si="28"/>
        <v/>
      </c>
      <c r="Y103" s="119" t="str">
        <f t="shared" si="15"/>
        <v/>
      </c>
      <c r="Z103" s="119">
        <f t="shared" si="16"/>
        <v>0</v>
      </c>
      <c r="AA103" s="119" t="str">
        <f>IF(N103=12,VLOOKUP(F103,'PDP8'!$C$6:$F$11,4,0),"")</f>
        <v/>
      </c>
      <c r="AB103" s="119" t="str">
        <f>IF(N103=13,IF(_xlfn.BITAND(OCT2DEC(C103),'PDP8'!$E$17)='PDP8'!$D$17,'PDP8'!$F$17,CONCATENATE(IF(ISNA(MATCH(_xlfn.BITAND(OCT2DEC(C103),'PDP8'!$E$18),'PDP8'!$D$18:$D$20,0)),"",VLOOKUP(_xlfn.BITAND(OCT2DEC(C103),'PDP8'!$E$18),'PDP8'!$D$18:$F$20,3,0)),IF(ISNA(MATCH(_xlfn.BITAND(OCT2DEC(C103),'PDP8'!$E$21),'PDP8'!$D$21:$D$52,0)),"",CONCATENATE(IF(ISNA(MATCH(_xlfn.BITAND(OCT2DEC(C103),'PDP8'!$E$18),'PDP8'!$D$18:$D$20,0)),"",", "),VLOOKUP(_xlfn.BITAND(OCT2DEC(C103),'PDP8'!$E$21),'PDP8'!$D$21:$F$52,3,0))))),"")</f>
        <v/>
      </c>
      <c r="AC103" s="119" t="str">
        <f>IF(N103=14,CONCATENATE(IF(ISNA(MATCH(_xlfn.BITAND(OCT2DEC(C103),'PDP8'!$E$56),'PDP8'!$D$56:$D$70,0)),"",VLOOKUP(_xlfn.BITAND(OCT2DEC(C103),'PDP8'!$E$56),'PDP8'!$D$56:$F$70,3,0)),IF(ISNA(MATCH(_xlfn.BITAND(OCT2DEC(C103),'PDP8'!$E$71),'PDP8'!$D$71:$D$73,0)),"",CONCATENATE(IF(ISNA(MATCH(_xlfn.BITAND(OCT2DEC(C103),'PDP8'!$E$56),'PDP8'!$D$56:$D$70,0)),"",", "),VLOOKUP(_xlfn.BITAND(OCT2DEC(C103),'PDP8'!$E$71),'PDP8'!$D$71:$F$73,3,0))),IF(_xlfn.BITAND(OCT2DEC(C103),'PDP8'!$E$75)='PDP8'!$D$75,CONCATENATE(IF(LEN(F103)&gt;4,", ",""),'PDP8'!$F$75,""),IF(_xlfn.BITAND(OCT2DEC(C103),'PDP8'!$E$74),"",'PDP8'!$F$74))),"")</f>
        <v/>
      </c>
      <c r="AD103" s="119" t="str">
        <f>IF(N103=15,VLOOKUP(Z103,'PDP8'!$D$111:$F$238,3,0),"")</f>
        <v/>
      </c>
      <c r="AE103" s="119" t="str">
        <f>IF(N103=20,CONCATENATE(VLOOKUP(F103,'PDP8'!$I$5:$M$389,3,0),": ",VLOOKUP(F103,'PDP8'!$I$5:$M$389,5,0)),"")</f>
        <v/>
      </c>
      <c r="AF103" s="119" t="str">
        <f t="shared" si="29"/>
        <v/>
      </c>
      <c r="AG103" s="126"/>
      <c r="AH103" s="126"/>
    </row>
    <row r="104" spans="1:34" x14ac:dyDescent="0.2">
      <c r="A104" s="126"/>
      <c r="B104" s="55" t="str">
        <f t="shared" si="17"/>
        <v>0411</v>
      </c>
      <c r="C104" s="56" t="str">
        <f>IF(N104&lt;10,"",IF(N104=10,O104,IF(N104=12,IF(LEN(X104)&gt;0,X104,DEC2OCT(VLOOKUP(F104,'PDP8'!$C$6:$D$12,2,0)+IF(LEN(G104)&gt;0,256,0)+W104+IF(LEN(V104)=0,0,_xlfn.BITAND(V104,127)),4)),IF(N104=13,DEC2OCT('PDP8'!$D$13+_xlfn.BITOR(VLOOKUP(O104,'PDP8'!$C$17:$D$52,2,0),_xlfn.BITOR(IF(S104&gt;1,VLOOKUP(P104,'PDP8'!$C$17:$D$52,2,0),0),_xlfn.BITOR(IF(S104&gt;2,VLOOKUP(Q104,'PDP8'!$C$17:$D$52,2,0),0),IF(S104&gt;3,VLOOKUP(R104,'PDP8'!$C$17:$D$52,2,0),0)))),4),IF(N104=14,DEC2OCT(_xlfn.BITOR('PDP8'!$D$13+256+VLOOKUP(O104,'PDP8'!$C$56:$D$75,2,0),_xlfn.BITOR(IF(S104&gt;1,VLOOKUP(P104,'PDP8'!$C$56:$D$75,2,0),0),_xlfn.BITOR(IF(S104&gt;2,VLOOKUP(Q104,'PDP8'!$C$56:$D$75,2,0),0),IF(S104&gt;3,VLOOKUP(R104,'PDP8'!$C$56:$D$75,2,0),0)))),4),IF(N104=15,DEC2OCT('PDP8'!$D$13+257+VLOOKUP(O104,'PDP8'!$C$80:$D$107,2,0)+IF(S104&gt;1,VLOOKUP(P104,'PDP8'!$C$80:$D$107,2,0),0)+IF(S104&gt;2,VLOOKUP(Q104,'PDP8'!$C$80:$D$107,2,0),0),4),IF(N104=20,VLOOKUP(F104,'PDP8'!$I$5:$J$389,2,0),"???")))))))</f>
        <v/>
      </c>
      <c r="D104" s="177"/>
      <c r="E104" s="118"/>
      <c r="F104" s="118"/>
      <c r="G104" s="76"/>
      <c r="H104" s="118"/>
      <c r="I104" s="179"/>
      <c r="J104" s="188" t="str">
        <f t="shared" si="18"/>
        <v/>
      </c>
      <c r="K104" s="211"/>
      <c r="L104" s="126"/>
      <c r="M104" s="119">
        <f>IF(LEN(F104)&lt;1,0,IF(OR(LEFT(F104)="/",F104="$"),0,IF(LEFT(F104)="*",1,IF(NOT(ISERR(VALUE(F104))),10,IF(LEFT(F104,4)="PAGE",2,IF(ISNA(VLOOKUP(F104,'PDP8'!$C$6:$C$11,1,0)),IF(ISNA(VLOOKUP(LEFT(F104,3),'PDP8'!$C$17:$C$52,1,0)),IF(ISNA(VLOOKUP(LEFT(F104,3),'PDP8'!$C$56:$C$75,1,0)),IF(ISNA(VLOOKUP(LEFT(F104,IF(OR(LEN(F104)=3,MID(F104,4,1)=" "),3,4)),'PDP8'!$C$80:$C$107,1,0)),IF(ISNA(VLOOKUP(F104,'PDP8'!$I$5:$I$389,1,0)),"???",20),15),14),13),12))))))</f>
        <v>0</v>
      </c>
      <c r="N104" s="119">
        <f>IF(AND(O104="CLA",S104&gt;1),IF(ISNA(VLOOKUP(P104,'PDP8'!$C$17:$C$52,1,0)),IF(ISNA(VLOOKUP(P104,'PDP8'!$C$56:$C$75,1,0)),15,14),13),IF(LEN(F104)=0,0,M104))</f>
        <v>0</v>
      </c>
      <c r="O104" s="119" t="str">
        <f t="shared" si="19"/>
        <v/>
      </c>
      <c r="P104" s="119" t="str">
        <f t="shared" si="20"/>
        <v/>
      </c>
      <c r="Q104" s="119" t="str">
        <f t="shared" si="21"/>
        <v/>
      </c>
      <c r="R104" s="119" t="str">
        <f t="shared" si="22"/>
        <v/>
      </c>
      <c r="S104" s="119">
        <f t="shared" si="23"/>
        <v>0</v>
      </c>
      <c r="T104" s="187" t="str">
        <f t="shared" si="24"/>
        <v/>
      </c>
      <c r="U104" s="119" t="str">
        <f t="shared" si="25"/>
        <v/>
      </c>
      <c r="V104" s="120" t="str">
        <f t="shared" si="26"/>
        <v/>
      </c>
      <c r="W104" s="124" t="str">
        <f t="shared" si="27"/>
        <v/>
      </c>
      <c r="X104" s="124" t="str">
        <f t="shared" si="28"/>
        <v/>
      </c>
      <c r="Y104" s="119" t="str">
        <f t="shared" si="15"/>
        <v/>
      </c>
      <c r="Z104" s="119">
        <f t="shared" si="16"/>
        <v>0</v>
      </c>
      <c r="AA104" s="119" t="str">
        <f>IF(N104=12,VLOOKUP(F104,'PDP8'!$C$6:$F$11,4,0),"")</f>
        <v/>
      </c>
      <c r="AB104" s="119" t="str">
        <f>IF(N104=13,IF(_xlfn.BITAND(OCT2DEC(C104),'PDP8'!$E$17)='PDP8'!$D$17,'PDP8'!$F$17,CONCATENATE(IF(ISNA(MATCH(_xlfn.BITAND(OCT2DEC(C104),'PDP8'!$E$18),'PDP8'!$D$18:$D$20,0)),"",VLOOKUP(_xlfn.BITAND(OCT2DEC(C104),'PDP8'!$E$18),'PDP8'!$D$18:$F$20,3,0)),IF(ISNA(MATCH(_xlfn.BITAND(OCT2DEC(C104),'PDP8'!$E$21),'PDP8'!$D$21:$D$52,0)),"",CONCATENATE(IF(ISNA(MATCH(_xlfn.BITAND(OCT2DEC(C104),'PDP8'!$E$18),'PDP8'!$D$18:$D$20,0)),"",", "),VLOOKUP(_xlfn.BITAND(OCT2DEC(C104),'PDP8'!$E$21),'PDP8'!$D$21:$F$52,3,0))))),"")</f>
        <v/>
      </c>
      <c r="AC104" s="119" t="str">
        <f>IF(N104=14,CONCATENATE(IF(ISNA(MATCH(_xlfn.BITAND(OCT2DEC(C104),'PDP8'!$E$56),'PDP8'!$D$56:$D$70,0)),"",VLOOKUP(_xlfn.BITAND(OCT2DEC(C104),'PDP8'!$E$56),'PDP8'!$D$56:$F$70,3,0)),IF(ISNA(MATCH(_xlfn.BITAND(OCT2DEC(C104),'PDP8'!$E$71),'PDP8'!$D$71:$D$73,0)),"",CONCATENATE(IF(ISNA(MATCH(_xlfn.BITAND(OCT2DEC(C104),'PDP8'!$E$56),'PDP8'!$D$56:$D$70,0)),"",", "),VLOOKUP(_xlfn.BITAND(OCT2DEC(C104),'PDP8'!$E$71),'PDP8'!$D$71:$F$73,3,0))),IF(_xlfn.BITAND(OCT2DEC(C104),'PDP8'!$E$75)='PDP8'!$D$75,CONCATENATE(IF(LEN(F104)&gt;4,", ",""),'PDP8'!$F$75,""),IF(_xlfn.BITAND(OCT2DEC(C104),'PDP8'!$E$74),"",'PDP8'!$F$74))),"")</f>
        <v/>
      </c>
      <c r="AD104" s="119" t="str">
        <f>IF(N104=15,VLOOKUP(Z104,'PDP8'!$D$111:$F$238,3,0),"")</f>
        <v/>
      </c>
      <c r="AE104" s="119" t="str">
        <f>IF(N104=20,CONCATENATE(VLOOKUP(F104,'PDP8'!$I$5:$M$389,3,0),": ",VLOOKUP(F104,'PDP8'!$I$5:$M$389,5,0)),"")</f>
        <v/>
      </c>
      <c r="AF104" s="119" t="str">
        <f t="shared" si="29"/>
        <v/>
      </c>
      <c r="AG104" s="126"/>
      <c r="AH104" s="126"/>
    </row>
    <row r="105" spans="1:34" x14ac:dyDescent="0.2">
      <c r="A105" s="126"/>
      <c r="B105" s="55" t="str">
        <f t="shared" si="17"/>
        <v>0411</v>
      </c>
      <c r="C105" s="56" t="str">
        <f>IF(N105&lt;10,"",IF(N105=10,O105,IF(N105=12,IF(LEN(X105)&gt;0,X105,DEC2OCT(VLOOKUP(F105,'PDP8'!$C$6:$D$12,2,0)+IF(LEN(G105)&gt;0,256,0)+W105+IF(LEN(V105)=0,0,_xlfn.BITAND(V105,127)),4)),IF(N105=13,DEC2OCT('PDP8'!$D$13+_xlfn.BITOR(VLOOKUP(O105,'PDP8'!$C$17:$D$52,2,0),_xlfn.BITOR(IF(S105&gt;1,VLOOKUP(P105,'PDP8'!$C$17:$D$52,2,0),0),_xlfn.BITOR(IF(S105&gt;2,VLOOKUP(Q105,'PDP8'!$C$17:$D$52,2,0),0),IF(S105&gt;3,VLOOKUP(R105,'PDP8'!$C$17:$D$52,2,0),0)))),4),IF(N105=14,DEC2OCT(_xlfn.BITOR('PDP8'!$D$13+256+VLOOKUP(O105,'PDP8'!$C$56:$D$75,2,0),_xlfn.BITOR(IF(S105&gt;1,VLOOKUP(P105,'PDP8'!$C$56:$D$75,2,0),0),_xlfn.BITOR(IF(S105&gt;2,VLOOKUP(Q105,'PDP8'!$C$56:$D$75,2,0),0),IF(S105&gt;3,VLOOKUP(R105,'PDP8'!$C$56:$D$75,2,0),0)))),4),IF(N105=15,DEC2OCT('PDP8'!$D$13+257+VLOOKUP(O105,'PDP8'!$C$80:$D$107,2,0)+IF(S105&gt;1,VLOOKUP(P105,'PDP8'!$C$80:$D$107,2,0),0)+IF(S105&gt;2,VLOOKUP(Q105,'PDP8'!$C$80:$D$107,2,0),0),4),IF(N105=20,VLOOKUP(F105,'PDP8'!$I$5:$J$389,2,0),"???")))))))</f>
        <v/>
      </c>
      <c r="D105" s="177"/>
      <c r="E105" s="118"/>
      <c r="F105" s="118"/>
      <c r="G105" s="76"/>
      <c r="H105" s="118"/>
      <c r="I105" s="179"/>
      <c r="J105" s="188" t="str">
        <f t="shared" si="18"/>
        <v/>
      </c>
      <c r="K105" s="211"/>
      <c r="L105" s="126"/>
      <c r="M105" s="119">
        <f>IF(LEN(F105)&lt;1,0,IF(OR(LEFT(F105)="/",F105="$"),0,IF(LEFT(F105)="*",1,IF(NOT(ISERR(VALUE(F105))),10,IF(LEFT(F105,4)="PAGE",2,IF(ISNA(VLOOKUP(F105,'PDP8'!$C$6:$C$11,1,0)),IF(ISNA(VLOOKUP(LEFT(F105,3),'PDP8'!$C$17:$C$52,1,0)),IF(ISNA(VLOOKUP(LEFT(F105,3),'PDP8'!$C$56:$C$75,1,0)),IF(ISNA(VLOOKUP(LEFT(F105,IF(OR(LEN(F105)=3,MID(F105,4,1)=" "),3,4)),'PDP8'!$C$80:$C$107,1,0)),IF(ISNA(VLOOKUP(F105,'PDP8'!$I$5:$I$389,1,0)),"???",20),15),14),13),12))))))</f>
        <v>0</v>
      </c>
      <c r="N105" s="119">
        <f>IF(AND(O105="CLA",S105&gt;1),IF(ISNA(VLOOKUP(P105,'PDP8'!$C$17:$C$52,1,0)),IF(ISNA(VLOOKUP(P105,'PDP8'!$C$56:$C$75,1,0)),15,14),13),IF(LEN(F105)=0,0,M105))</f>
        <v>0</v>
      </c>
      <c r="O105" s="119" t="str">
        <f t="shared" si="19"/>
        <v/>
      </c>
      <c r="P105" s="119" t="str">
        <f t="shared" si="20"/>
        <v/>
      </c>
      <c r="Q105" s="119" t="str">
        <f t="shared" si="21"/>
        <v/>
      </c>
      <c r="R105" s="119" t="str">
        <f t="shared" si="22"/>
        <v/>
      </c>
      <c r="S105" s="119">
        <f t="shared" si="23"/>
        <v>0</v>
      </c>
      <c r="T105" s="187" t="str">
        <f t="shared" si="24"/>
        <v/>
      </c>
      <c r="U105" s="119" t="str">
        <f t="shared" si="25"/>
        <v/>
      </c>
      <c r="V105" s="120" t="str">
        <f t="shared" si="26"/>
        <v/>
      </c>
      <c r="W105" s="124" t="str">
        <f t="shared" si="27"/>
        <v/>
      </c>
      <c r="X105" s="124" t="str">
        <f t="shared" si="28"/>
        <v/>
      </c>
      <c r="Y105" s="119" t="str">
        <f t="shared" si="15"/>
        <v/>
      </c>
      <c r="Z105" s="119">
        <f t="shared" si="16"/>
        <v>0</v>
      </c>
      <c r="AA105" s="119" t="str">
        <f>IF(N105=12,VLOOKUP(F105,'PDP8'!$C$6:$F$11,4,0),"")</f>
        <v/>
      </c>
      <c r="AB105" s="119" t="str">
        <f>IF(N105=13,IF(_xlfn.BITAND(OCT2DEC(C105),'PDP8'!$E$17)='PDP8'!$D$17,'PDP8'!$F$17,CONCATENATE(IF(ISNA(MATCH(_xlfn.BITAND(OCT2DEC(C105),'PDP8'!$E$18),'PDP8'!$D$18:$D$20,0)),"",VLOOKUP(_xlfn.BITAND(OCT2DEC(C105),'PDP8'!$E$18),'PDP8'!$D$18:$F$20,3,0)),IF(ISNA(MATCH(_xlfn.BITAND(OCT2DEC(C105),'PDP8'!$E$21),'PDP8'!$D$21:$D$52,0)),"",CONCATENATE(IF(ISNA(MATCH(_xlfn.BITAND(OCT2DEC(C105),'PDP8'!$E$18),'PDP8'!$D$18:$D$20,0)),"",", "),VLOOKUP(_xlfn.BITAND(OCT2DEC(C105),'PDP8'!$E$21),'PDP8'!$D$21:$F$52,3,0))))),"")</f>
        <v/>
      </c>
      <c r="AC105" s="119" t="str">
        <f>IF(N105=14,CONCATENATE(IF(ISNA(MATCH(_xlfn.BITAND(OCT2DEC(C105),'PDP8'!$E$56),'PDP8'!$D$56:$D$70,0)),"",VLOOKUP(_xlfn.BITAND(OCT2DEC(C105),'PDP8'!$E$56),'PDP8'!$D$56:$F$70,3,0)),IF(ISNA(MATCH(_xlfn.BITAND(OCT2DEC(C105),'PDP8'!$E$71),'PDP8'!$D$71:$D$73,0)),"",CONCATENATE(IF(ISNA(MATCH(_xlfn.BITAND(OCT2DEC(C105),'PDP8'!$E$56),'PDP8'!$D$56:$D$70,0)),"",", "),VLOOKUP(_xlfn.BITAND(OCT2DEC(C105),'PDP8'!$E$71),'PDP8'!$D$71:$F$73,3,0))),IF(_xlfn.BITAND(OCT2DEC(C105),'PDP8'!$E$75)='PDP8'!$D$75,CONCATENATE(IF(LEN(F105)&gt;4,", ",""),'PDP8'!$F$75,""),IF(_xlfn.BITAND(OCT2DEC(C105),'PDP8'!$E$74),"",'PDP8'!$F$74))),"")</f>
        <v/>
      </c>
      <c r="AD105" s="119" t="str">
        <f>IF(N105=15,VLOOKUP(Z105,'PDP8'!$D$111:$F$238,3,0),"")</f>
        <v/>
      </c>
      <c r="AE105" s="119" t="str">
        <f>IF(N105=20,CONCATENATE(VLOOKUP(F105,'PDP8'!$I$5:$M$389,3,0),": ",VLOOKUP(F105,'PDP8'!$I$5:$M$389,5,0)),"")</f>
        <v/>
      </c>
      <c r="AF105" s="119" t="str">
        <f t="shared" si="29"/>
        <v/>
      </c>
      <c r="AG105" s="126"/>
      <c r="AH105" s="126"/>
    </row>
    <row r="106" spans="1:34" x14ac:dyDescent="0.2">
      <c r="A106" s="126"/>
      <c r="B106" s="55" t="str">
        <f t="shared" si="17"/>
        <v>0411</v>
      </c>
      <c r="C106" s="56" t="str">
        <f>IF(N106&lt;10,"",IF(N106=10,O106,IF(N106=12,IF(LEN(X106)&gt;0,X106,DEC2OCT(VLOOKUP(F106,'PDP8'!$C$6:$D$12,2,0)+IF(LEN(G106)&gt;0,256,0)+W106+IF(LEN(V106)=0,0,_xlfn.BITAND(V106,127)),4)),IF(N106=13,DEC2OCT('PDP8'!$D$13+_xlfn.BITOR(VLOOKUP(O106,'PDP8'!$C$17:$D$52,2,0),_xlfn.BITOR(IF(S106&gt;1,VLOOKUP(P106,'PDP8'!$C$17:$D$52,2,0),0),_xlfn.BITOR(IF(S106&gt;2,VLOOKUP(Q106,'PDP8'!$C$17:$D$52,2,0),0),IF(S106&gt;3,VLOOKUP(R106,'PDP8'!$C$17:$D$52,2,0),0)))),4),IF(N106=14,DEC2OCT(_xlfn.BITOR('PDP8'!$D$13+256+VLOOKUP(O106,'PDP8'!$C$56:$D$75,2,0),_xlfn.BITOR(IF(S106&gt;1,VLOOKUP(P106,'PDP8'!$C$56:$D$75,2,0),0),_xlfn.BITOR(IF(S106&gt;2,VLOOKUP(Q106,'PDP8'!$C$56:$D$75,2,0),0),IF(S106&gt;3,VLOOKUP(R106,'PDP8'!$C$56:$D$75,2,0),0)))),4),IF(N106=15,DEC2OCT('PDP8'!$D$13+257+VLOOKUP(O106,'PDP8'!$C$80:$D$107,2,0)+IF(S106&gt;1,VLOOKUP(P106,'PDP8'!$C$80:$D$107,2,0),0)+IF(S106&gt;2,VLOOKUP(Q106,'PDP8'!$C$80:$D$107,2,0),0),4),IF(N106=20,VLOOKUP(F106,'PDP8'!$I$5:$J$389,2,0),"???")))))))</f>
        <v/>
      </c>
      <c r="D106" s="177"/>
      <c r="E106" s="118"/>
      <c r="F106" s="118"/>
      <c r="G106" s="76"/>
      <c r="H106" s="118"/>
      <c r="I106" s="179"/>
      <c r="J106" s="188" t="str">
        <f t="shared" si="18"/>
        <v/>
      </c>
      <c r="K106" s="211"/>
      <c r="L106" s="126"/>
      <c r="M106" s="119">
        <f>IF(LEN(F106)&lt;1,0,IF(OR(LEFT(F106)="/",F106="$"),0,IF(LEFT(F106)="*",1,IF(NOT(ISERR(VALUE(F106))),10,IF(LEFT(F106,4)="PAGE",2,IF(ISNA(VLOOKUP(F106,'PDP8'!$C$6:$C$11,1,0)),IF(ISNA(VLOOKUP(LEFT(F106,3),'PDP8'!$C$17:$C$52,1,0)),IF(ISNA(VLOOKUP(LEFT(F106,3),'PDP8'!$C$56:$C$75,1,0)),IF(ISNA(VLOOKUP(LEFT(F106,IF(OR(LEN(F106)=3,MID(F106,4,1)=" "),3,4)),'PDP8'!$C$80:$C$107,1,0)),IF(ISNA(VLOOKUP(F106,'PDP8'!$I$5:$I$389,1,0)),"???",20),15),14),13),12))))))</f>
        <v>0</v>
      </c>
      <c r="N106" s="119">
        <f>IF(AND(O106="CLA",S106&gt;1),IF(ISNA(VLOOKUP(P106,'PDP8'!$C$17:$C$52,1,0)),IF(ISNA(VLOOKUP(P106,'PDP8'!$C$56:$C$75,1,0)),15,14),13),IF(LEN(F106)=0,0,M106))</f>
        <v>0</v>
      </c>
      <c r="O106" s="119" t="str">
        <f t="shared" si="19"/>
        <v/>
      </c>
      <c r="P106" s="119" t="str">
        <f t="shared" si="20"/>
        <v/>
      </c>
      <c r="Q106" s="119" t="str">
        <f t="shared" si="21"/>
        <v/>
      </c>
      <c r="R106" s="119" t="str">
        <f t="shared" si="22"/>
        <v/>
      </c>
      <c r="S106" s="119">
        <f t="shared" si="23"/>
        <v>0</v>
      </c>
      <c r="T106" s="187" t="str">
        <f t="shared" si="24"/>
        <v/>
      </c>
      <c r="U106" s="119" t="str">
        <f t="shared" si="25"/>
        <v/>
      </c>
      <c r="V106" s="120" t="str">
        <f t="shared" si="26"/>
        <v/>
      </c>
      <c r="W106" s="124" t="str">
        <f t="shared" si="27"/>
        <v/>
      </c>
      <c r="X106" s="124" t="str">
        <f t="shared" si="28"/>
        <v/>
      </c>
      <c r="Y106" s="119" t="str">
        <f t="shared" si="15"/>
        <v/>
      </c>
      <c r="Z106" s="119">
        <f t="shared" si="16"/>
        <v>0</v>
      </c>
      <c r="AA106" s="119" t="str">
        <f>IF(N106=12,VLOOKUP(F106,'PDP8'!$C$6:$F$11,4,0),"")</f>
        <v/>
      </c>
      <c r="AB106" s="119" t="str">
        <f>IF(N106=13,IF(_xlfn.BITAND(OCT2DEC(C106),'PDP8'!$E$17)='PDP8'!$D$17,'PDP8'!$F$17,CONCATENATE(IF(ISNA(MATCH(_xlfn.BITAND(OCT2DEC(C106),'PDP8'!$E$18),'PDP8'!$D$18:$D$20,0)),"",VLOOKUP(_xlfn.BITAND(OCT2DEC(C106),'PDP8'!$E$18),'PDP8'!$D$18:$F$20,3,0)),IF(ISNA(MATCH(_xlfn.BITAND(OCT2DEC(C106),'PDP8'!$E$21),'PDP8'!$D$21:$D$52,0)),"",CONCATENATE(IF(ISNA(MATCH(_xlfn.BITAND(OCT2DEC(C106),'PDP8'!$E$18),'PDP8'!$D$18:$D$20,0)),"",", "),VLOOKUP(_xlfn.BITAND(OCT2DEC(C106),'PDP8'!$E$21),'PDP8'!$D$21:$F$52,3,0))))),"")</f>
        <v/>
      </c>
      <c r="AC106" s="119" t="str">
        <f>IF(N106=14,CONCATENATE(IF(ISNA(MATCH(_xlfn.BITAND(OCT2DEC(C106),'PDP8'!$E$56),'PDP8'!$D$56:$D$70,0)),"",VLOOKUP(_xlfn.BITAND(OCT2DEC(C106),'PDP8'!$E$56),'PDP8'!$D$56:$F$70,3,0)),IF(ISNA(MATCH(_xlfn.BITAND(OCT2DEC(C106),'PDP8'!$E$71),'PDP8'!$D$71:$D$73,0)),"",CONCATENATE(IF(ISNA(MATCH(_xlfn.BITAND(OCT2DEC(C106),'PDP8'!$E$56),'PDP8'!$D$56:$D$70,0)),"",", "),VLOOKUP(_xlfn.BITAND(OCT2DEC(C106),'PDP8'!$E$71),'PDP8'!$D$71:$F$73,3,0))),IF(_xlfn.BITAND(OCT2DEC(C106),'PDP8'!$E$75)='PDP8'!$D$75,CONCATENATE(IF(LEN(F106)&gt;4,", ",""),'PDP8'!$F$75,""),IF(_xlfn.BITAND(OCT2DEC(C106),'PDP8'!$E$74),"",'PDP8'!$F$74))),"")</f>
        <v/>
      </c>
      <c r="AD106" s="119" t="str">
        <f>IF(N106=15,VLOOKUP(Z106,'PDP8'!$D$111:$F$238,3,0),"")</f>
        <v/>
      </c>
      <c r="AE106" s="119" t="str">
        <f>IF(N106=20,CONCATENATE(VLOOKUP(F106,'PDP8'!$I$5:$M$389,3,0),": ",VLOOKUP(F106,'PDP8'!$I$5:$M$389,5,0)),"")</f>
        <v/>
      </c>
      <c r="AF106" s="119" t="str">
        <f t="shared" si="29"/>
        <v/>
      </c>
      <c r="AG106" s="126"/>
      <c r="AH106" s="126"/>
    </row>
    <row r="107" spans="1:34" x14ac:dyDescent="0.2">
      <c r="A107" s="126"/>
      <c r="B107" s="55" t="str">
        <f t="shared" si="17"/>
        <v>0411</v>
      </c>
      <c r="C107" s="56" t="str">
        <f>IF(N107&lt;10,"",IF(N107=10,O107,IF(N107=12,IF(LEN(X107)&gt;0,X107,DEC2OCT(VLOOKUP(F107,'PDP8'!$C$6:$D$12,2,0)+IF(LEN(G107)&gt;0,256,0)+W107+IF(LEN(V107)=0,0,_xlfn.BITAND(V107,127)),4)),IF(N107=13,DEC2OCT('PDP8'!$D$13+_xlfn.BITOR(VLOOKUP(O107,'PDP8'!$C$17:$D$52,2,0),_xlfn.BITOR(IF(S107&gt;1,VLOOKUP(P107,'PDP8'!$C$17:$D$52,2,0),0),_xlfn.BITOR(IF(S107&gt;2,VLOOKUP(Q107,'PDP8'!$C$17:$D$52,2,0),0),IF(S107&gt;3,VLOOKUP(R107,'PDP8'!$C$17:$D$52,2,0),0)))),4),IF(N107=14,DEC2OCT(_xlfn.BITOR('PDP8'!$D$13+256+VLOOKUP(O107,'PDP8'!$C$56:$D$75,2,0),_xlfn.BITOR(IF(S107&gt;1,VLOOKUP(P107,'PDP8'!$C$56:$D$75,2,0),0),_xlfn.BITOR(IF(S107&gt;2,VLOOKUP(Q107,'PDP8'!$C$56:$D$75,2,0),0),IF(S107&gt;3,VLOOKUP(R107,'PDP8'!$C$56:$D$75,2,0),0)))),4),IF(N107=15,DEC2OCT('PDP8'!$D$13+257+VLOOKUP(O107,'PDP8'!$C$80:$D$107,2,0)+IF(S107&gt;1,VLOOKUP(P107,'PDP8'!$C$80:$D$107,2,0),0)+IF(S107&gt;2,VLOOKUP(Q107,'PDP8'!$C$80:$D$107,2,0),0),4),IF(N107=20,VLOOKUP(F107,'PDP8'!$I$5:$J$389,2,0),"???")))))))</f>
        <v/>
      </c>
      <c r="D107" s="177"/>
      <c r="E107" s="118"/>
      <c r="F107" s="118"/>
      <c r="G107" s="76"/>
      <c r="H107" s="118"/>
      <c r="I107" s="179"/>
      <c r="J107" s="188" t="str">
        <f t="shared" si="18"/>
        <v/>
      </c>
      <c r="K107" s="211"/>
      <c r="L107" s="126"/>
      <c r="M107" s="119">
        <f>IF(LEN(F107)&lt;1,0,IF(OR(LEFT(F107)="/",F107="$"),0,IF(LEFT(F107)="*",1,IF(NOT(ISERR(VALUE(F107))),10,IF(LEFT(F107,4)="PAGE",2,IF(ISNA(VLOOKUP(F107,'PDP8'!$C$6:$C$11,1,0)),IF(ISNA(VLOOKUP(LEFT(F107,3),'PDP8'!$C$17:$C$52,1,0)),IF(ISNA(VLOOKUP(LEFT(F107,3),'PDP8'!$C$56:$C$75,1,0)),IF(ISNA(VLOOKUP(LEFT(F107,IF(OR(LEN(F107)=3,MID(F107,4,1)=" "),3,4)),'PDP8'!$C$80:$C$107,1,0)),IF(ISNA(VLOOKUP(F107,'PDP8'!$I$5:$I$389,1,0)),"???",20),15),14),13),12))))))</f>
        <v>0</v>
      </c>
      <c r="N107" s="119">
        <f>IF(AND(O107="CLA",S107&gt;1),IF(ISNA(VLOOKUP(P107,'PDP8'!$C$17:$C$52,1,0)),IF(ISNA(VLOOKUP(P107,'PDP8'!$C$56:$C$75,1,0)),15,14),13),IF(LEN(F107)=0,0,M107))</f>
        <v>0</v>
      </c>
      <c r="O107" s="119" t="str">
        <f t="shared" si="19"/>
        <v/>
      </c>
      <c r="P107" s="119" t="str">
        <f t="shared" si="20"/>
        <v/>
      </c>
      <c r="Q107" s="119" t="str">
        <f t="shared" si="21"/>
        <v/>
      </c>
      <c r="R107" s="119" t="str">
        <f t="shared" si="22"/>
        <v/>
      </c>
      <c r="S107" s="119">
        <f t="shared" si="23"/>
        <v>0</v>
      </c>
      <c r="T107" s="187" t="str">
        <f t="shared" si="24"/>
        <v/>
      </c>
      <c r="U107" s="119" t="str">
        <f t="shared" si="25"/>
        <v/>
      </c>
      <c r="V107" s="120" t="str">
        <f t="shared" si="26"/>
        <v/>
      </c>
      <c r="W107" s="124" t="str">
        <f t="shared" si="27"/>
        <v/>
      </c>
      <c r="X107" s="124" t="str">
        <f t="shared" si="28"/>
        <v/>
      </c>
      <c r="Y107" s="119" t="str">
        <f t="shared" si="15"/>
        <v/>
      </c>
      <c r="Z107" s="119">
        <f t="shared" si="16"/>
        <v>0</v>
      </c>
      <c r="AA107" s="119" t="str">
        <f>IF(N107=12,VLOOKUP(F107,'PDP8'!$C$6:$F$11,4,0),"")</f>
        <v/>
      </c>
      <c r="AB107" s="119" t="str">
        <f>IF(N107=13,IF(_xlfn.BITAND(OCT2DEC(C107),'PDP8'!$E$17)='PDP8'!$D$17,'PDP8'!$F$17,CONCATENATE(IF(ISNA(MATCH(_xlfn.BITAND(OCT2DEC(C107),'PDP8'!$E$18),'PDP8'!$D$18:$D$20,0)),"",VLOOKUP(_xlfn.BITAND(OCT2DEC(C107),'PDP8'!$E$18),'PDP8'!$D$18:$F$20,3,0)),IF(ISNA(MATCH(_xlfn.BITAND(OCT2DEC(C107),'PDP8'!$E$21),'PDP8'!$D$21:$D$52,0)),"",CONCATENATE(IF(ISNA(MATCH(_xlfn.BITAND(OCT2DEC(C107),'PDP8'!$E$18),'PDP8'!$D$18:$D$20,0)),"",", "),VLOOKUP(_xlfn.BITAND(OCT2DEC(C107),'PDP8'!$E$21),'PDP8'!$D$21:$F$52,3,0))))),"")</f>
        <v/>
      </c>
      <c r="AC107" s="119" t="str">
        <f>IF(N107=14,CONCATENATE(IF(ISNA(MATCH(_xlfn.BITAND(OCT2DEC(C107),'PDP8'!$E$56),'PDP8'!$D$56:$D$70,0)),"",VLOOKUP(_xlfn.BITAND(OCT2DEC(C107),'PDP8'!$E$56),'PDP8'!$D$56:$F$70,3,0)),IF(ISNA(MATCH(_xlfn.BITAND(OCT2DEC(C107),'PDP8'!$E$71),'PDP8'!$D$71:$D$73,0)),"",CONCATENATE(IF(ISNA(MATCH(_xlfn.BITAND(OCT2DEC(C107),'PDP8'!$E$56),'PDP8'!$D$56:$D$70,0)),"",", "),VLOOKUP(_xlfn.BITAND(OCT2DEC(C107),'PDP8'!$E$71),'PDP8'!$D$71:$F$73,3,0))),IF(_xlfn.BITAND(OCT2DEC(C107),'PDP8'!$E$75)='PDP8'!$D$75,CONCATENATE(IF(LEN(F107)&gt;4,", ",""),'PDP8'!$F$75,""),IF(_xlfn.BITAND(OCT2DEC(C107),'PDP8'!$E$74),"",'PDP8'!$F$74))),"")</f>
        <v/>
      </c>
      <c r="AD107" s="119" t="str">
        <f>IF(N107=15,VLOOKUP(Z107,'PDP8'!$D$111:$F$238,3,0),"")</f>
        <v/>
      </c>
      <c r="AE107" s="119" t="str">
        <f>IF(N107=20,CONCATENATE(VLOOKUP(F107,'PDP8'!$I$5:$M$389,3,0),": ",VLOOKUP(F107,'PDP8'!$I$5:$M$389,5,0)),"")</f>
        <v/>
      </c>
      <c r="AF107" s="119" t="str">
        <f t="shared" si="29"/>
        <v/>
      </c>
      <c r="AG107" s="126"/>
      <c r="AH107" s="126"/>
    </row>
    <row r="108" spans="1:34" x14ac:dyDescent="0.2">
      <c r="A108" s="126"/>
      <c r="B108" s="55" t="str">
        <f t="shared" si="17"/>
        <v>0411</v>
      </c>
      <c r="C108" s="56" t="str">
        <f>IF(N108&lt;10,"",IF(N108=10,O108,IF(N108=12,IF(LEN(X108)&gt;0,X108,DEC2OCT(VLOOKUP(F108,'PDP8'!$C$6:$D$12,2,0)+IF(LEN(G108)&gt;0,256,0)+W108+IF(LEN(V108)=0,0,_xlfn.BITAND(V108,127)),4)),IF(N108=13,DEC2OCT('PDP8'!$D$13+_xlfn.BITOR(VLOOKUP(O108,'PDP8'!$C$17:$D$52,2,0),_xlfn.BITOR(IF(S108&gt;1,VLOOKUP(P108,'PDP8'!$C$17:$D$52,2,0),0),_xlfn.BITOR(IF(S108&gt;2,VLOOKUP(Q108,'PDP8'!$C$17:$D$52,2,0),0),IF(S108&gt;3,VLOOKUP(R108,'PDP8'!$C$17:$D$52,2,0),0)))),4),IF(N108=14,DEC2OCT(_xlfn.BITOR('PDP8'!$D$13+256+VLOOKUP(O108,'PDP8'!$C$56:$D$75,2,0),_xlfn.BITOR(IF(S108&gt;1,VLOOKUP(P108,'PDP8'!$C$56:$D$75,2,0),0),_xlfn.BITOR(IF(S108&gt;2,VLOOKUP(Q108,'PDP8'!$C$56:$D$75,2,0),0),IF(S108&gt;3,VLOOKUP(R108,'PDP8'!$C$56:$D$75,2,0),0)))),4),IF(N108=15,DEC2OCT('PDP8'!$D$13+257+VLOOKUP(O108,'PDP8'!$C$80:$D$107,2,0)+IF(S108&gt;1,VLOOKUP(P108,'PDP8'!$C$80:$D$107,2,0),0)+IF(S108&gt;2,VLOOKUP(Q108,'PDP8'!$C$80:$D$107,2,0),0),4),IF(N108=20,VLOOKUP(F108,'PDP8'!$I$5:$J$389,2,0),"???")))))))</f>
        <v/>
      </c>
      <c r="D108" s="177"/>
      <c r="E108" s="118"/>
      <c r="F108" s="118"/>
      <c r="G108" s="76"/>
      <c r="H108" s="118"/>
      <c r="I108" s="179"/>
      <c r="J108" s="188" t="str">
        <f t="shared" si="18"/>
        <v/>
      </c>
      <c r="K108" s="211"/>
      <c r="L108" s="126"/>
      <c r="M108" s="119">
        <f>IF(LEN(F108)&lt;1,0,IF(OR(LEFT(F108)="/",F108="$"),0,IF(LEFT(F108)="*",1,IF(NOT(ISERR(VALUE(F108))),10,IF(LEFT(F108,4)="PAGE",2,IF(ISNA(VLOOKUP(F108,'PDP8'!$C$6:$C$11,1,0)),IF(ISNA(VLOOKUP(LEFT(F108,3),'PDP8'!$C$17:$C$52,1,0)),IF(ISNA(VLOOKUP(LEFT(F108,3),'PDP8'!$C$56:$C$75,1,0)),IF(ISNA(VLOOKUP(LEFT(F108,IF(OR(LEN(F108)=3,MID(F108,4,1)=" "),3,4)),'PDP8'!$C$80:$C$107,1,0)),IF(ISNA(VLOOKUP(F108,'PDP8'!$I$5:$I$389,1,0)),"???",20),15),14),13),12))))))</f>
        <v>0</v>
      </c>
      <c r="N108" s="119">
        <f>IF(AND(O108="CLA",S108&gt;1),IF(ISNA(VLOOKUP(P108,'PDP8'!$C$17:$C$52,1,0)),IF(ISNA(VLOOKUP(P108,'PDP8'!$C$56:$C$75,1,0)),15,14),13),IF(LEN(F108)=0,0,M108))</f>
        <v>0</v>
      </c>
      <c r="O108" s="119" t="str">
        <f t="shared" si="19"/>
        <v/>
      </c>
      <c r="P108" s="119" t="str">
        <f t="shared" si="20"/>
        <v/>
      </c>
      <c r="Q108" s="119" t="str">
        <f t="shared" si="21"/>
        <v/>
      </c>
      <c r="R108" s="119" t="str">
        <f t="shared" si="22"/>
        <v/>
      </c>
      <c r="S108" s="119">
        <f t="shared" si="23"/>
        <v>0</v>
      </c>
      <c r="T108" s="187" t="str">
        <f t="shared" si="24"/>
        <v/>
      </c>
      <c r="U108" s="119" t="str">
        <f t="shared" si="25"/>
        <v/>
      </c>
      <c r="V108" s="120" t="str">
        <f t="shared" si="26"/>
        <v/>
      </c>
      <c r="W108" s="124" t="str">
        <f t="shared" si="27"/>
        <v/>
      </c>
      <c r="X108" s="124" t="str">
        <f t="shared" si="28"/>
        <v/>
      </c>
      <c r="Y108" s="119" t="str">
        <f t="shared" si="15"/>
        <v/>
      </c>
      <c r="Z108" s="119">
        <f t="shared" si="16"/>
        <v>0</v>
      </c>
      <c r="AA108" s="119" t="str">
        <f>IF(N108=12,VLOOKUP(F108,'PDP8'!$C$6:$F$11,4,0),"")</f>
        <v/>
      </c>
      <c r="AB108" s="119" t="str">
        <f>IF(N108=13,IF(_xlfn.BITAND(OCT2DEC(C108),'PDP8'!$E$17)='PDP8'!$D$17,'PDP8'!$F$17,CONCATENATE(IF(ISNA(MATCH(_xlfn.BITAND(OCT2DEC(C108),'PDP8'!$E$18),'PDP8'!$D$18:$D$20,0)),"",VLOOKUP(_xlfn.BITAND(OCT2DEC(C108),'PDP8'!$E$18),'PDP8'!$D$18:$F$20,3,0)),IF(ISNA(MATCH(_xlfn.BITAND(OCT2DEC(C108),'PDP8'!$E$21),'PDP8'!$D$21:$D$52,0)),"",CONCATENATE(IF(ISNA(MATCH(_xlfn.BITAND(OCT2DEC(C108),'PDP8'!$E$18),'PDP8'!$D$18:$D$20,0)),"",", "),VLOOKUP(_xlfn.BITAND(OCT2DEC(C108),'PDP8'!$E$21),'PDP8'!$D$21:$F$52,3,0))))),"")</f>
        <v/>
      </c>
      <c r="AC108" s="119" t="str">
        <f>IF(N108=14,CONCATENATE(IF(ISNA(MATCH(_xlfn.BITAND(OCT2DEC(C108),'PDP8'!$E$56),'PDP8'!$D$56:$D$70,0)),"",VLOOKUP(_xlfn.BITAND(OCT2DEC(C108),'PDP8'!$E$56),'PDP8'!$D$56:$F$70,3,0)),IF(ISNA(MATCH(_xlfn.BITAND(OCT2DEC(C108),'PDP8'!$E$71),'PDP8'!$D$71:$D$73,0)),"",CONCATENATE(IF(ISNA(MATCH(_xlfn.BITAND(OCT2DEC(C108),'PDP8'!$E$56),'PDP8'!$D$56:$D$70,0)),"",", "),VLOOKUP(_xlfn.BITAND(OCT2DEC(C108),'PDP8'!$E$71),'PDP8'!$D$71:$F$73,3,0))),IF(_xlfn.BITAND(OCT2DEC(C108),'PDP8'!$E$75)='PDP8'!$D$75,CONCATENATE(IF(LEN(F108)&gt;4,", ",""),'PDP8'!$F$75,""),IF(_xlfn.BITAND(OCT2DEC(C108),'PDP8'!$E$74),"",'PDP8'!$F$74))),"")</f>
        <v/>
      </c>
      <c r="AD108" s="119" t="str">
        <f>IF(N108=15,VLOOKUP(Z108,'PDP8'!$D$111:$F$238,3,0),"")</f>
        <v/>
      </c>
      <c r="AE108" s="119" t="str">
        <f>IF(N108=20,CONCATENATE(VLOOKUP(F108,'PDP8'!$I$5:$M$389,3,0),": ",VLOOKUP(F108,'PDP8'!$I$5:$M$389,5,0)),"")</f>
        <v/>
      </c>
      <c r="AF108" s="119" t="str">
        <f t="shared" si="29"/>
        <v/>
      </c>
      <c r="AG108" s="126"/>
      <c r="AH108" s="126"/>
    </row>
    <row r="109" spans="1:34" x14ac:dyDescent="0.2">
      <c r="A109" s="126"/>
      <c r="B109" s="55" t="str">
        <f t="shared" si="17"/>
        <v>0411</v>
      </c>
      <c r="C109" s="56" t="str">
        <f>IF(N109&lt;10,"",IF(N109=10,O109,IF(N109=12,IF(LEN(X109)&gt;0,X109,DEC2OCT(VLOOKUP(F109,'PDP8'!$C$6:$D$12,2,0)+IF(LEN(G109)&gt;0,256,0)+W109+IF(LEN(V109)=0,0,_xlfn.BITAND(V109,127)),4)),IF(N109=13,DEC2OCT('PDP8'!$D$13+_xlfn.BITOR(VLOOKUP(O109,'PDP8'!$C$17:$D$52,2,0),_xlfn.BITOR(IF(S109&gt;1,VLOOKUP(P109,'PDP8'!$C$17:$D$52,2,0),0),_xlfn.BITOR(IF(S109&gt;2,VLOOKUP(Q109,'PDP8'!$C$17:$D$52,2,0),0),IF(S109&gt;3,VLOOKUP(R109,'PDP8'!$C$17:$D$52,2,0),0)))),4),IF(N109=14,DEC2OCT(_xlfn.BITOR('PDP8'!$D$13+256+VLOOKUP(O109,'PDP8'!$C$56:$D$75,2,0),_xlfn.BITOR(IF(S109&gt;1,VLOOKUP(P109,'PDP8'!$C$56:$D$75,2,0),0),_xlfn.BITOR(IF(S109&gt;2,VLOOKUP(Q109,'PDP8'!$C$56:$D$75,2,0),0),IF(S109&gt;3,VLOOKUP(R109,'PDP8'!$C$56:$D$75,2,0),0)))),4),IF(N109=15,DEC2OCT('PDP8'!$D$13+257+VLOOKUP(O109,'PDP8'!$C$80:$D$107,2,0)+IF(S109&gt;1,VLOOKUP(P109,'PDP8'!$C$80:$D$107,2,0),0)+IF(S109&gt;2,VLOOKUP(Q109,'PDP8'!$C$80:$D$107,2,0),0),4),IF(N109=20,VLOOKUP(F109,'PDP8'!$I$5:$J$389,2,0),"???")))))))</f>
        <v/>
      </c>
      <c r="D109" s="177"/>
      <c r="E109" s="118"/>
      <c r="F109" s="118"/>
      <c r="G109" s="76"/>
      <c r="H109" s="118"/>
      <c r="I109" s="179"/>
      <c r="J109" s="188" t="str">
        <f t="shared" si="18"/>
        <v/>
      </c>
      <c r="K109" s="211"/>
      <c r="L109" s="126"/>
      <c r="M109" s="119">
        <f>IF(LEN(F109)&lt;1,0,IF(OR(LEFT(F109)="/",F109="$"),0,IF(LEFT(F109)="*",1,IF(NOT(ISERR(VALUE(F109))),10,IF(LEFT(F109,4)="PAGE",2,IF(ISNA(VLOOKUP(F109,'PDP8'!$C$6:$C$11,1,0)),IF(ISNA(VLOOKUP(LEFT(F109,3),'PDP8'!$C$17:$C$52,1,0)),IF(ISNA(VLOOKUP(LEFT(F109,3),'PDP8'!$C$56:$C$75,1,0)),IF(ISNA(VLOOKUP(LEFT(F109,IF(OR(LEN(F109)=3,MID(F109,4,1)=" "),3,4)),'PDP8'!$C$80:$C$107,1,0)),IF(ISNA(VLOOKUP(F109,'PDP8'!$I$5:$I$389,1,0)),"???",20),15),14),13),12))))))</f>
        <v>0</v>
      </c>
      <c r="N109" s="119">
        <f>IF(AND(O109="CLA",S109&gt;1),IF(ISNA(VLOOKUP(P109,'PDP8'!$C$17:$C$52,1,0)),IF(ISNA(VLOOKUP(P109,'PDP8'!$C$56:$C$75,1,0)),15,14),13),IF(LEN(F109)=0,0,M109))</f>
        <v>0</v>
      </c>
      <c r="O109" s="119" t="str">
        <f t="shared" si="19"/>
        <v/>
      </c>
      <c r="P109" s="119" t="str">
        <f t="shared" si="20"/>
        <v/>
      </c>
      <c r="Q109" s="119" t="str">
        <f t="shared" si="21"/>
        <v/>
      </c>
      <c r="R109" s="119" t="str">
        <f t="shared" si="22"/>
        <v/>
      </c>
      <c r="S109" s="119">
        <f t="shared" si="23"/>
        <v>0</v>
      </c>
      <c r="T109" s="187" t="str">
        <f t="shared" si="24"/>
        <v/>
      </c>
      <c r="U109" s="119" t="str">
        <f t="shared" si="25"/>
        <v/>
      </c>
      <c r="V109" s="120" t="str">
        <f t="shared" si="26"/>
        <v/>
      </c>
      <c r="W109" s="124" t="str">
        <f t="shared" si="27"/>
        <v/>
      </c>
      <c r="X109" s="124" t="str">
        <f t="shared" si="28"/>
        <v/>
      </c>
      <c r="Y109" s="119" t="str">
        <f t="shared" si="15"/>
        <v/>
      </c>
      <c r="Z109" s="119">
        <f t="shared" si="16"/>
        <v>0</v>
      </c>
      <c r="AA109" s="119" t="str">
        <f>IF(N109=12,VLOOKUP(F109,'PDP8'!$C$6:$F$11,4,0),"")</f>
        <v/>
      </c>
      <c r="AB109" s="119" t="str">
        <f>IF(N109=13,IF(_xlfn.BITAND(OCT2DEC(C109),'PDP8'!$E$17)='PDP8'!$D$17,'PDP8'!$F$17,CONCATENATE(IF(ISNA(MATCH(_xlfn.BITAND(OCT2DEC(C109),'PDP8'!$E$18),'PDP8'!$D$18:$D$20,0)),"",VLOOKUP(_xlfn.BITAND(OCT2DEC(C109),'PDP8'!$E$18),'PDP8'!$D$18:$F$20,3,0)),IF(ISNA(MATCH(_xlfn.BITAND(OCT2DEC(C109),'PDP8'!$E$21),'PDP8'!$D$21:$D$52,0)),"",CONCATENATE(IF(ISNA(MATCH(_xlfn.BITAND(OCT2DEC(C109),'PDP8'!$E$18),'PDP8'!$D$18:$D$20,0)),"",", "),VLOOKUP(_xlfn.BITAND(OCT2DEC(C109),'PDP8'!$E$21),'PDP8'!$D$21:$F$52,3,0))))),"")</f>
        <v/>
      </c>
      <c r="AC109" s="119" t="str">
        <f>IF(N109=14,CONCATENATE(IF(ISNA(MATCH(_xlfn.BITAND(OCT2DEC(C109),'PDP8'!$E$56),'PDP8'!$D$56:$D$70,0)),"",VLOOKUP(_xlfn.BITAND(OCT2DEC(C109),'PDP8'!$E$56),'PDP8'!$D$56:$F$70,3,0)),IF(ISNA(MATCH(_xlfn.BITAND(OCT2DEC(C109),'PDP8'!$E$71),'PDP8'!$D$71:$D$73,0)),"",CONCATENATE(IF(ISNA(MATCH(_xlfn.BITAND(OCT2DEC(C109),'PDP8'!$E$56),'PDP8'!$D$56:$D$70,0)),"",", "),VLOOKUP(_xlfn.BITAND(OCT2DEC(C109),'PDP8'!$E$71),'PDP8'!$D$71:$F$73,3,0))),IF(_xlfn.BITAND(OCT2DEC(C109),'PDP8'!$E$75)='PDP8'!$D$75,CONCATENATE(IF(LEN(F109)&gt;4,", ",""),'PDP8'!$F$75,""),IF(_xlfn.BITAND(OCT2DEC(C109),'PDP8'!$E$74),"",'PDP8'!$F$74))),"")</f>
        <v/>
      </c>
      <c r="AD109" s="119" t="str">
        <f>IF(N109=15,VLOOKUP(Z109,'PDP8'!$D$111:$F$238,3,0),"")</f>
        <v/>
      </c>
      <c r="AE109" s="119" t="str">
        <f>IF(N109=20,CONCATENATE(VLOOKUP(F109,'PDP8'!$I$5:$M$389,3,0),": ",VLOOKUP(F109,'PDP8'!$I$5:$M$389,5,0)),"")</f>
        <v/>
      </c>
      <c r="AF109" s="119" t="str">
        <f t="shared" si="29"/>
        <v/>
      </c>
      <c r="AG109" s="126"/>
      <c r="AH109" s="126"/>
    </row>
    <row r="110" spans="1:34" x14ac:dyDescent="0.2">
      <c r="A110" s="126"/>
      <c r="B110" s="55" t="str">
        <f t="shared" si="17"/>
        <v>0411</v>
      </c>
      <c r="C110" s="56" t="str">
        <f>IF(N110&lt;10,"",IF(N110=10,O110,IF(N110=12,IF(LEN(X110)&gt;0,X110,DEC2OCT(VLOOKUP(F110,'PDP8'!$C$6:$D$12,2,0)+IF(LEN(G110)&gt;0,256,0)+W110+IF(LEN(V110)=0,0,_xlfn.BITAND(V110,127)),4)),IF(N110=13,DEC2OCT('PDP8'!$D$13+_xlfn.BITOR(VLOOKUP(O110,'PDP8'!$C$17:$D$52,2,0),_xlfn.BITOR(IF(S110&gt;1,VLOOKUP(P110,'PDP8'!$C$17:$D$52,2,0),0),_xlfn.BITOR(IF(S110&gt;2,VLOOKUP(Q110,'PDP8'!$C$17:$D$52,2,0),0),IF(S110&gt;3,VLOOKUP(R110,'PDP8'!$C$17:$D$52,2,0),0)))),4),IF(N110=14,DEC2OCT(_xlfn.BITOR('PDP8'!$D$13+256+VLOOKUP(O110,'PDP8'!$C$56:$D$75,2,0),_xlfn.BITOR(IF(S110&gt;1,VLOOKUP(P110,'PDP8'!$C$56:$D$75,2,0),0),_xlfn.BITOR(IF(S110&gt;2,VLOOKUP(Q110,'PDP8'!$C$56:$D$75,2,0),0),IF(S110&gt;3,VLOOKUP(R110,'PDP8'!$C$56:$D$75,2,0),0)))),4),IF(N110=15,DEC2OCT('PDP8'!$D$13+257+VLOOKUP(O110,'PDP8'!$C$80:$D$107,2,0)+IF(S110&gt;1,VLOOKUP(P110,'PDP8'!$C$80:$D$107,2,0),0)+IF(S110&gt;2,VLOOKUP(Q110,'PDP8'!$C$80:$D$107,2,0),0),4),IF(N110=20,VLOOKUP(F110,'PDP8'!$I$5:$J$389,2,0),"???")))))))</f>
        <v/>
      </c>
      <c r="D110" s="177"/>
      <c r="E110" s="118"/>
      <c r="F110" s="118"/>
      <c r="G110" s="76"/>
      <c r="H110" s="118"/>
      <c r="I110" s="179"/>
      <c r="J110" s="188" t="str">
        <f t="shared" si="18"/>
        <v/>
      </c>
      <c r="K110" s="211"/>
      <c r="L110" s="126"/>
      <c r="M110" s="119">
        <f>IF(LEN(F110)&lt;1,0,IF(OR(LEFT(F110)="/",F110="$"),0,IF(LEFT(F110)="*",1,IF(NOT(ISERR(VALUE(F110))),10,IF(LEFT(F110,4)="PAGE",2,IF(ISNA(VLOOKUP(F110,'PDP8'!$C$6:$C$11,1,0)),IF(ISNA(VLOOKUP(LEFT(F110,3),'PDP8'!$C$17:$C$52,1,0)),IF(ISNA(VLOOKUP(LEFT(F110,3),'PDP8'!$C$56:$C$75,1,0)),IF(ISNA(VLOOKUP(LEFT(F110,IF(OR(LEN(F110)=3,MID(F110,4,1)=" "),3,4)),'PDP8'!$C$80:$C$107,1,0)),IF(ISNA(VLOOKUP(F110,'PDP8'!$I$5:$I$389,1,0)),"???",20),15),14),13),12))))))</f>
        <v>0</v>
      </c>
      <c r="N110" s="119">
        <f>IF(AND(O110="CLA",S110&gt;1),IF(ISNA(VLOOKUP(P110,'PDP8'!$C$17:$C$52,1,0)),IF(ISNA(VLOOKUP(P110,'PDP8'!$C$56:$C$75,1,0)),15,14),13),IF(LEN(F110)=0,0,M110))</f>
        <v>0</v>
      </c>
      <c r="O110" s="119" t="str">
        <f t="shared" si="19"/>
        <v/>
      </c>
      <c r="P110" s="119" t="str">
        <f t="shared" si="20"/>
        <v/>
      </c>
      <c r="Q110" s="119" t="str">
        <f t="shared" si="21"/>
        <v/>
      </c>
      <c r="R110" s="119" t="str">
        <f t="shared" si="22"/>
        <v/>
      </c>
      <c r="S110" s="119">
        <f t="shared" si="23"/>
        <v>0</v>
      </c>
      <c r="T110" s="187" t="str">
        <f t="shared" si="24"/>
        <v/>
      </c>
      <c r="U110" s="119" t="str">
        <f t="shared" si="25"/>
        <v/>
      </c>
      <c r="V110" s="120" t="str">
        <f t="shared" si="26"/>
        <v/>
      </c>
      <c r="W110" s="124" t="str">
        <f t="shared" si="27"/>
        <v/>
      </c>
      <c r="X110" s="124" t="str">
        <f t="shared" si="28"/>
        <v/>
      </c>
      <c r="Y110" s="119" t="str">
        <f t="shared" si="15"/>
        <v/>
      </c>
      <c r="Z110" s="119">
        <f t="shared" si="16"/>
        <v>0</v>
      </c>
      <c r="AA110" s="119" t="str">
        <f>IF(N110=12,VLOOKUP(F110,'PDP8'!$C$6:$F$11,4,0),"")</f>
        <v/>
      </c>
      <c r="AB110" s="119" t="str">
        <f>IF(N110=13,IF(_xlfn.BITAND(OCT2DEC(C110),'PDP8'!$E$17)='PDP8'!$D$17,'PDP8'!$F$17,CONCATENATE(IF(ISNA(MATCH(_xlfn.BITAND(OCT2DEC(C110),'PDP8'!$E$18),'PDP8'!$D$18:$D$20,0)),"",VLOOKUP(_xlfn.BITAND(OCT2DEC(C110),'PDP8'!$E$18),'PDP8'!$D$18:$F$20,3,0)),IF(ISNA(MATCH(_xlfn.BITAND(OCT2DEC(C110),'PDP8'!$E$21),'PDP8'!$D$21:$D$52,0)),"",CONCATENATE(IF(ISNA(MATCH(_xlfn.BITAND(OCT2DEC(C110),'PDP8'!$E$18),'PDP8'!$D$18:$D$20,0)),"",", "),VLOOKUP(_xlfn.BITAND(OCT2DEC(C110),'PDP8'!$E$21),'PDP8'!$D$21:$F$52,3,0))))),"")</f>
        <v/>
      </c>
      <c r="AC110" s="119" t="str">
        <f>IF(N110=14,CONCATENATE(IF(ISNA(MATCH(_xlfn.BITAND(OCT2DEC(C110),'PDP8'!$E$56),'PDP8'!$D$56:$D$70,0)),"",VLOOKUP(_xlfn.BITAND(OCT2DEC(C110),'PDP8'!$E$56),'PDP8'!$D$56:$F$70,3,0)),IF(ISNA(MATCH(_xlfn.BITAND(OCT2DEC(C110),'PDP8'!$E$71),'PDP8'!$D$71:$D$73,0)),"",CONCATENATE(IF(ISNA(MATCH(_xlfn.BITAND(OCT2DEC(C110),'PDP8'!$E$56),'PDP8'!$D$56:$D$70,0)),"",", "),VLOOKUP(_xlfn.BITAND(OCT2DEC(C110),'PDP8'!$E$71),'PDP8'!$D$71:$F$73,3,0))),IF(_xlfn.BITAND(OCT2DEC(C110),'PDP8'!$E$75)='PDP8'!$D$75,CONCATENATE(IF(LEN(F110)&gt;4,", ",""),'PDP8'!$F$75,""),IF(_xlfn.BITAND(OCT2DEC(C110),'PDP8'!$E$74),"",'PDP8'!$F$74))),"")</f>
        <v/>
      </c>
      <c r="AD110" s="119" t="str">
        <f>IF(N110=15,VLOOKUP(Z110,'PDP8'!$D$111:$F$238,3,0),"")</f>
        <v/>
      </c>
      <c r="AE110" s="119" t="str">
        <f>IF(N110=20,CONCATENATE(VLOOKUP(F110,'PDP8'!$I$5:$M$389,3,0),": ",VLOOKUP(F110,'PDP8'!$I$5:$M$389,5,0)),"")</f>
        <v/>
      </c>
      <c r="AF110" s="119" t="str">
        <f t="shared" si="29"/>
        <v/>
      </c>
      <c r="AG110" s="126"/>
      <c r="AH110" s="126"/>
    </row>
    <row r="111" spans="1:34" x14ac:dyDescent="0.2">
      <c r="A111" s="126"/>
      <c r="B111" s="55" t="str">
        <f t="shared" si="17"/>
        <v>0411</v>
      </c>
      <c r="C111" s="56" t="str">
        <f>IF(N111&lt;10,"",IF(N111=10,O111,IF(N111=12,IF(LEN(X111)&gt;0,X111,DEC2OCT(VLOOKUP(F111,'PDP8'!$C$6:$D$12,2,0)+IF(LEN(G111)&gt;0,256,0)+W111+IF(LEN(V111)=0,0,_xlfn.BITAND(V111,127)),4)),IF(N111=13,DEC2OCT('PDP8'!$D$13+_xlfn.BITOR(VLOOKUP(O111,'PDP8'!$C$17:$D$52,2,0),_xlfn.BITOR(IF(S111&gt;1,VLOOKUP(P111,'PDP8'!$C$17:$D$52,2,0),0),_xlfn.BITOR(IF(S111&gt;2,VLOOKUP(Q111,'PDP8'!$C$17:$D$52,2,0),0),IF(S111&gt;3,VLOOKUP(R111,'PDP8'!$C$17:$D$52,2,0),0)))),4),IF(N111=14,DEC2OCT(_xlfn.BITOR('PDP8'!$D$13+256+VLOOKUP(O111,'PDP8'!$C$56:$D$75,2,0),_xlfn.BITOR(IF(S111&gt;1,VLOOKUP(P111,'PDP8'!$C$56:$D$75,2,0),0),_xlfn.BITOR(IF(S111&gt;2,VLOOKUP(Q111,'PDP8'!$C$56:$D$75,2,0),0),IF(S111&gt;3,VLOOKUP(R111,'PDP8'!$C$56:$D$75,2,0),0)))),4),IF(N111=15,DEC2OCT('PDP8'!$D$13+257+VLOOKUP(O111,'PDP8'!$C$80:$D$107,2,0)+IF(S111&gt;1,VLOOKUP(P111,'PDP8'!$C$80:$D$107,2,0),0)+IF(S111&gt;2,VLOOKUP(Q111,'PDP8'!$C$80:$D$107,2,0),0),4),IF(N111=20,VLOOKUP(F111,'PDP8'!$I$5:$J$389,2,0),"???")))))))</f>
        <v/>
      </c>
      <c r="D111" s="177"/>
      <c r="E111" s="118"/>
      <c r="F111" s="118"/>
      <c r="G111" s="76"/>
      <c r="H111" s="118"/>
      <c r="I111" s="179"/>
      <c r="J111" s="188" t="str">
        <f t="shared" si="18"/>
        <v/>
      </c>
      <c r="K111" s="211"/>
      <c r="L111" s="126"/>
      <c r="M111" s="119">
        <f>IF(LEN(F111)&lt;1,0,IF(OR(LEFT(F111)="/",F111="$"),0,IF(LEFT(F111)="*",1,IF(NOT(ISERR(VALUE(F111))),10,IF(LEFT(F111,4)="PAGE",2,IF(ISNA(VLOOKUP(F111,'PDP8'!$C$6:$C$11,1,0)),IF(ISNA(VLOOKUP(LEFT(F111,3),'PDP8'!$C$17:$C$52,1,0)),IF(ISNA(VLOOKUP(LEFT(F111,3),'PDP8'!$C$56:$C$75,1,0)),IF(ISNA(VLOOKUP(LEFT(F111,IF(OR(LEN(F111)=3,MID(F111,4,1)=" "),3,4)),'PDP8'!$C$80:$C$107,1,0)),IF(ISNA(VLOOKUP(F111,'PDP8'!$I$5:$I$389,1,0)),"???",20),15),14),13),12))))))</f>
        <v>0</v>
      </c>
      <c r="N111" s="119">
        <f>IF(AND(O111="CLA",S111&gt;1),IF(ISNA(VLOOKUP(P111,'PDP8'!$C$17:$C$52,1,0)),IF(ISNA(VLOOKUP(P111,'PDP8'!$C$56:$C$75,1,0)),15,14),13),IF(LEN(F111)=0,0,M111))</f>
        <v>0</v>
      </c>
      <c r="O111" s="119" t="str">
        <f t="shared" si="19"/>
        <v/>
      </c>
      <c r="P111" s="119" t="str">
        <f t="shared" si="20"/>
        <v/>
      </c>
      <c r="Q111" s="119" t="str">
        <f t="shared" si="21"/>
        <v/>
      </c>
      <c r="R111" s="119" t="str">
        <f t="shared" si="22"/>
        <v/>
      </c>
      <c r="S111" s="119">
        <f t="shared" si="23"/>
        <v>0</v>
      </c>
      <c r="T111" s="187" t="str">
        <f t="shared" si="24"/>
        <v/>
      </c>
      <c r="U111" s="119" t="str">
        <f t="shared" si="25"/>
        <v/>
      </c>
      <c r="V111" s="120" t="str">
        <f t="shared" si="26"/>
        <v/>
      </c>
      <c r="W111" s="124" t="str">
        <f t="shared" si="27"/>
        <v/>
      </c>
      <c r="X111" s="124" t="str">
        <f t="shared" si="28"/>
        <v/>
      </c>
      <c r="Y111" s="119" t="str">
        <f t="shared" si="15"/>
        <v/>
      </c>
      <c r="Z111" s="119">
        <f t="shared" si="16"/>
        <v>0</v>
      </c>
      <c r="AA111" s="119" t="str">
        <f>IF(N111=12,VLOOKUP(F111,'PDP8'!$C$6:$F$11,4,0),"")</f>
        <v/>
      </c>
      <c r="AB111" s="119" t="str">
        <f>IF(N111=13,IF(_xlfn.BITAND(OCT2DEC(C111),'PDP8'!$E$17)='PDP8'!$D$17,'PDP8'!$F$17,CONCATENATE(IF(ISNA(MATCH(_xlfn.BITAND(OCT2DEC(C111),'PDP8'!$E$18),'PDP8'!$D$18:$D$20,0)),"",VLOOKUP(_xlfn.BITAND(OCT2DEC(C111),'PDP8'!$E$18),'PDP8'!$D$18:$F$20,3,0)),IF(ISNA(MATCH(_xlfn.BITAND(OCT2DEC(C111),'PDP8'!$E$21),'PDP8'!$D$21:$D$52,0)),"",CONCATENATE(IF(ISNA(MATCH(_xlfn.BITAND(OCT2DEC(C111),'PDP8'!$E$18),'PDP8'!$D$18:$D$20,0)),"",", "),VLOOKUP(_xlfn.BITAND(OCT2DEC(C111),'PDP8'!$E$21),'PDP8'!$D$21:$F$52,3,0))))),"")</f>
        <v/>
      </c>
      <c r="AC111" s="119" t="str">
        <f>IF(N111=14,CONCATENATE(IF(ISNA(MATCH(_xlfn.BITAND(OCT2DEC(C111),'PDP8'!$E$56),'PDP8'!$D$56:$D$70,0)),"",VLOOKUP(_xlfn.BITAND(OCT2DEC(C111),'PDP8'!$E$56),'PDP8'!$D$56:$F$70,3,0)),IF(ISNA(MATCH(_xlfn.BITAND(OCT2DEC(C111),'PDP8'!$E$71),'PDP8'!$D$71:$D$73,0)),"",CONCATENATE(IF(ISNA(MATCH(_xlfn.BITAND(OCT2DEC(C111),'PDP8'!$E$56),'PDP8'!$D$56:$D$70,0)),"",", "),VLOOKUP(_xlfn.BITAND(OCT2DEC(C111),'PDP8'!$E$71),'PDP8'!$D$71:$F$73,3,0))),IF(_xlfn.BITAND(OCT2DEC(C111),'PDP8'!$E$75)='PDP8'!$D$75,CONCATENATE(IF(LEN(F111)&gt;4,", ",""),'PDP8'!$F$75,""),IF(_xlfn.BITAND(OCT2DEC(C111),'PDP8'!$E$74),"",'PDP8'!$F$74))),"")</f>
        <v/>
      </c>
      <c r="AD111" s="119" t="str">
        <f>IF(N111=15,VLOOKUP(Z111,'PDP8'!$D$111:$F$238,3,0),"")</f>
        <v/>
      </c>
      <c r="AE111" s="119" t="str">
        <f>IF(N111=20,CONCATENATE(VLOOKUP(F111,'PDP8'!$I$5:$M$389,3,0),": ",VLOOKUP(F111,'PDP8'!$I$5:$M$389,5,0)),"")</f>
        <v/>
      </c>
      <c r="AF111" s="119" t="str">
        <f t="shared" si="29"/>
        <v/>
      </c>
      <c r="AG111" s="126"/>
      <c r="AH111" s="126"/>
    </row>
    <row r="112" spans="1:34" x14ac:dyDescent="0.2">
      <c r="A112" s="126"/>
      <c r="B112" s="55" t="str">
        <f t="shared" si="17"/>
        <v>0411</v>
      </c>
      <c r="C112" s="56" t="str">
        <f>IF(N112&lt;10,"",IF(N112=10,O112,IF(N112=12,IF(LEN(X112)&gt;0,X112,DEC2OCT(VLOOKUP(F112,'PDP8'!$C$6:$D$12,2,0)+IF(LEN(G112)&gt;0,256,0)+W112+IF(LEN(V112)=0,0,_xlfn.BITAND(V112,127)),4)),IF(N112=13,DEC2OCT('PDP8'!$D$13+_xlfn.BITOR(VLOOKUP(O112,'PDP8'!$C$17:$D$52,2,0),_xlfn.BITOR(IF(S112&gt;1,VLOOKUP(P112,'PDP8'!$C$17:$D$52,2,0),0),_xlfn.BITOR(IF(S112&gt;2,VLOOKUP(Q112,'PDP8'!$C$17:$D$52,2,0),0),IF(S112&gt;3,VLOOKUP(R112,'PDP8'!$C$17:$D$52,2,0),0)))),4),IF(N112=14,DEC2OCT(_xlfn.BITOR('PDP8'!$D$13+256+VLOOKUP(O112,'PDP8'!$C$56:$D$75,2,0),_xlfn.BITOR(IF(S112&gt;1,VLOOKUP(P112,'PDP8'!$C$56:$D$75,2,0),0),_xlfn.BITOR(IF(S112&gt;2,VLOOKUP(Q112,'PDP8'!$C$56:$D$75,2,0),0),IF(S112&gt;3,VLOOKUP(R112,'PDP8'!$C$56:$D$75,2,0),0)))),4),IF(N112=15,DEC2OCT('PDP8'!$D$13+257+VLOOKUP(O112,'PDP8'!$C$80:$D$107,2,0)+IF(S112&gt;1,VLOOKUP(P112,'PDP8'!$C$80:$D$107,2,0),0)+IF(S112&gt;2,VLOOKUP(Q112,'PDP8'!$C$80:$D$107,2,0),0),4),IF(N112=20,VLOOKUP(F112,'PDP8'!$I$5:$J$389,2,0),"???")))))))</f>
        <v/>
      </c>
      <c r="D112" s="177"/>
      <c r="E112" s="118"/>
      <c r="F112" s="118"/>
      <c r="G112" s="76"/>
      <c r="H112" s="118"/>
      <c r="I112" s="179"/>
      <c r="J112" s="188" t="str">
        <f t="shared" si="18"/>
        <v/>
      </c>
      <c r="K112" s="211"/>
      <c r="L112" s="126"/>
      <c r="M112" s="119">
        <f>IF(LEN(F112)&lt;1,0,IF(OR(LEFT(F112)="/",F112="$"),0,IF(LEFT(F112)="*",1,IF(NOT(ISERR(VALUE(F112))),10,IF(LEFT(F112,4)="PAGE",2,IF(ISNA(VLOOKUP(F112,'PDP8'!$C$6:$C$11,1,0)),IF(ISNA(VLOOKUP(LEFT(F112,3),'PDP8'!$C$17:$C$52,1,0)),IF(ISNA(VLOOKUP(LEFT(F112,3),'PDP8'!$C$56:$C$75,1,0)),IF(ISNA(VLOOKUP(LEFT(F112,IF(OR(LEN(F112)=3,MID(F112,4,1)=" "),3,4)),'PDP8'!$C$80:$C$107,1,0)),IF(ISNA(VLOOKUP(F112,'PDP8'!$I$5:$I$389,1,0)),"???",20),15),14),13),12))))))</f>
        <v>0</v>
      </c>
      <c r="N112" s="119">
        <f>IF(AND(O112="CLA",S112&gt;1),IF(ISNA(VLOOKUP(P112,'PDP8'!$C$17:$C$52,1,0)),IF(ISNA(VLOOKUP(P112,'PDP8'!$C$56:$C$75,1,0)),15,14),13),IF(LEN(F112)=0,0,M112))</f>
        <v>0</v>
      </c>
      <c r="O112" s="119" t="str">
        <f t="shared" si="19"/>
        <v/>
      </c>
      <c r="P112" s="119" t="str">
        <f t="shared" si="20"/>
        <v/>
      </c>
      <c r="Q112" s="119" t="str">
        <f t="shared" si="21"/>
        <v/>
      </c>
      <c r="R112" s="119" t="str">
        <f t="shared" si="22"/>
        <v/>
      </c>
      <c r="S112" s="119">
        <f t="shared" si="23"/>
        <v>0</v>
      </c>
      <c r="T112" s="187" t="str">
        <f t="shared" si="24"/>
        <v/>
      </c>
      <c r="U112" s="119" t="str">
        <f t="shared" si="25"/>
        <v/>
      </c>
      <c r="V112" s="120" t="str">
        <f t="shared" si="26"/>
        <v/>
      </c>
      <c r="W112" s="124" t="str">
        <f t="shared" si="27"/>
        <v/>
      </c>
      <c r="X112" s="124" t="str">
        <f t="shared" si="28"/>
        <v/>
      </c>
      <c r="Y112" s="119" t="str">
        <f t="shared" si="15"/>
        <v/>
      </c>
      <c r="Z112" s="119">
        <f t="shared" si="16"/>
        <v>0</v>
      </c>
      <c r="AA112" s="119" t="str">
        <f>IF(N112=12,VLOOKUP(F112,'PDP8'!$C$6:$F$11,4,0),"")</f>
        <v/>
      </c>
      <c r="AB112" s="119" t="str">
        <f>IF(N112=13,IF(_xlfn.BITAND(OCT2DEC(C112),'PDP8'!$E$17)='PDP8'!$D$17,'PDP8'!$F$17,CONCATENATE(IF(ISNA(MATCH(_xlfn.BITAND(OCT2DEC(C112),'PDP8'!$E$18),'PDP8'!$D$18:$D$20,0)),"",VLOOKUP(_xlfn.BITAND(OCT2DEC(C112),'PDP8'!$E$18),'PDP8'!$D$18:$F$20,3,0)),IF(ISNA(MATCH(_xlfn.BITAND(OCT2DEC(C112),'PDP8'!$E$21),'PDP8'!$D$21:$D$52,0)),"",CONCATENATE(IF(ISNA(MATCH(_xlfn.BITAND(OCT2DEC(C112),'PDP8'!$E$18),'PDP8'!$D$18:$D$20,0)),"",", "),VLOOKUP(_xlfn.BITAND(OCT2DEC(C112),'PDP8'!$E$21),'PDP8'!$D$21:$F$52,3,0))))),"")</f>
        <v/>
      </c>
      <c r="AC112" s="119" t="str">
        <f>IF(N112=14,CONCATENATE(IF(ISNA(MATCH(_xlfn.BITAND(OCT2DEC(C112),'PDP8'!$E$56),'PDP8'!$D$56:$D$70,0)),"",VLOOKUP(_xlfn.BITAND(OCT2DEC(C112),'PDP8'!$E$56),'PDP8'!$D$56:$F$70,3,0)),IF(ISNA(MATCH(_xlfn.BITAND(OCT2DEC(C112),'PDP8'!$E$71),'PDP8'!$D$71:$D$73,0)),"",CONCATENATE(IF(ISNA(MATCH(_xlfn.BITAND(OCT2DEC(C112),'PDP8'!$E$56),'PDP8'!$D$56:$D$70,0)),"",", "),VLOOKUP(_xlfn.BITAND(OCT2DEC(C112),'PDP8'!$E$71),'PDP8'!$D$71:$F$73,3,0))),IF(_xlfn.BITAND(OCT2DEC(C112),'PDP8'!$E$75)='PDP8'!$D$75,CONCATENATE(IF(LEN(F112)&gt;4,", ",""),'PDP8'!$F$75,""),IF(_xlfn.BITAND(OCT2DEC(C112),'PDP8'!$E$74),"",'PDP8'!$F$74))),"")</f>
        <v/>
      </c>
      <c r="AD112" s="119" t="str">
        <f>IF(N112=15,VLOOKUP(Z112,'PDP8'!$D$111:$F$238,3,0),"")</f>
        <v/>
      </c>
      <c r="AE112" s="119" t="str">
        <f>IF(N112=20,CONCATENATE(VLOOKUP(F112,'PDP8'!$I$5:$M$389,3,0),": ",VLOOKUP(F112,'PDP8'!$I$5:$M$389,5,0)),"")</f>
        <v/>
      </c>
      <c r="AF112" s="119" t="str">
        <f t="shared" si="29"/>
        <v/>
      </c>
      <c r="AG112" s="126"/>
      <c r="AH112" s="126"/>
    </row>
    <row r="113" spans="1:34" x14ac:dyDescent="0.2">
      <c r="A113" s="126"/>
      <c r="B113" s="55" t="str">
        <f t="shared" si="17"/>
        <v>0411</v>
      </c>
      <c r="C113" s="56" t="str">
        <f>IF(N113&lt;10,"",IF(N113=10,O113,IF(N113=12,IF(LEN(X113)&gt;0,X113,DEC2OCT(VLOOKUP(F113,'PDP8'!$C$6:$D$12,2,0)+IF(LEN(G113)&gt;0,256,0)+W113+IF(LEN(V113)=0,0,_xlfn.BITAND(V113,127)),4)),IF(N113=13,DEC2OCT('PDP8'!$D$13+_xlfn.BITOR(VLOOKUP(O113,'PDP8'!$C$17:$D$52,2,0),_xlfn.BITOR(IF(S113&gt;1,VLOOKUP(P113,'PDP8'!$C$17:$D$52,2,0),0),_xlfn.BITOR(IF(S113&gt;2,VLOOKUP(Q113,'PDP8'!$C$17:$D$52,2,0),0),IF(S113&gt;3,VLOOKUP(R113,'PDP8'!$C$17:$D$52,2,0),0)))),4),IF(N113=14,DEC2OCT(_xlfn.BITOR('PDP8'!$D$13+256+VLOOKUP(O113,'PDP8'!$C$56:$D$75,2,0),_xlfn.BITOR(IF(S113&gt;1,VLOOKUP(P113,'PDP8'!$C$56:$D$75,2,0),0),_xlfn.BITOR(IF(S113&gt;2,VLOOKUP(Q113,'PDP8'!$C$56:$D$75,2,0),0),IF(S113&gt;3,VLOOKUP(R113,'PDP8'!$C$56:$D$75,2,0),0)))),4),IF(N113=15,DEC2OCT('PDP8'!$D$13+257+VLOOKUP(O113,'PDP8'!$C$80:$D$107,2,0)+IF(S113&gt;1,VLOOKUP(P113,'PDP8'!$C$80:$D$107,2,0),0)+IF(S113&gt;2,VLOOKUP(Q113,'PDP8'!$C$80:$D$107,2,0),0),4),IF(N113=20,VLOOKUP(F113,'PDP8'!$I$5:$J$389,2,0),"???")))))))</f>
        <v/>
      </c>
      <c r="D113" s="177"/>
      <c r="E113" s="118"/>
      <c r="F113" s="118"/>
      <c r="G113" s="76"/>
      <c r="H113" s="118"/>
      <c r="I113" s="179"/>
      <c r="J113" s="188" t="str">
        <f t="shared" si="18"/>
        <v/>
      </c>
      <c r="K113" s="211"/>
      <c r="L113" s="126"/>
      <c r="M113" s="119">
        <f>IF(LEN(F113)&lt;1,0,IF(OR(LEFT(F113)="/",F113="$"),0,IF(LEFT(F113)="*",1,IF(NOT(ISERR(VALUE(F113))),10,IF(LEFT(F113,4)="PAGE",2,IF(ISNA(VLOOKUP(F113,'PDP8'!$C$6:$C$11,1,0)),IF(ISNA(VLOOKUP(LEFT(F113,3),'PDP8'!$C$17:$C$52,1,0)),IF(ISNA(VLOOKUP(LEFT(F113,3),'PDP8'!$C$56:$C$75,1,0)),IF(ISNA(VLOOKUP(LEFT(F113,IF(OR(LEN(F113)=3,MID(F113,4,1)=" "),3,4)),'PDP8'!$C$80:$C$107,1,0)),IF(ISNA(VLOOKUP(F113,'PDP8'!$I$5:$I$389,1,0)),"???",20),15),14),13),12))))))</f>
        <v>0</v>
      </c>
      <c r="N113" s="119">
        <f>IF(AND(O113="CLA",S113&gt;1),IF(ISNA(VLOOKUP(P113,'PDP8'!$C$17:$C$52,1,0)),IF(ISNA(VLOOKUP(P113,'PDP8'!$C$56:$C$75,1,0)),15,14),13),IF(LEN(F113)=0,0,M113))</f>
        <v>0</v>
      </c>
      <c r="O113" s="119" t="str">
        <f t="shared" si="19"/>
        <v/>
      </c>
      <c r="P113" s="119" t="str">
        <f t="shared" si="20"/>
        <v/>
      </c>
      <c r="Q113" s="119" t="str">
        <f t="shared" si="21"/>
        <v/>
      </c>
      <c r="R113" s="119" t="str">
        <f t="shared" si="22"/>
        <v/>
      </c>
      <c r="S113" s="119">
        <f t="shared" si="23"/>
        <v>0</v>
      </c>
      <c r="T113" s="187" t="str">
        <f t="shared" si="24"/>
        <v/>
      </c>
      <c r="U113" s="119" t="str">
        <f t="shared" si="25"/>
        <v/>
      </c>
      <c r="V113" s="120" t="str">
        <f t="shared" si="26"/>
        <v/>
      </c>
      <c r="W113" s="124" t="str">
        <f t="shared" si="27"/>
        <v/>
      </c>
      <c r="X113" s="124" t="str">
        <f t="shared" si="28"/>
        <v/>
      </c>
      <c r="Y113" s="119" t="str">
        <f t="shared" si="15"/>
        <v/>
      </c>
      <c r="Z113" s="119">
        <f t="shared" si="16"/>
        <v>0</v>
      </c>
      <c r="AA113" s="119" t="str">
        <f>IF(N113=12,VLOOKUP(F113,'PDP8'!$C$6:$F$11,4,0),"")</f>
        <v/>
      </c>
      <c r="AB113" s="119" t="str">
        <f>IF(N113=13,IF(_xlfn.BITAND(OCT2DEC(C113),'PDP8'!$E$17)='PDP8'!$D$17,'PDP8'!$F$17,CONCATENATE(IF(ISNA(MATCH(_xlfn.BITAND(OCT2DEC(C113),'PDP8'!$E$18),'PDP8'!$D$18:$D$20,0)),"",VLOOKUP(_xlfn.BITAND(OCT2DEC(C113),'PDP8'!$E$18),'PDP8'!$D$18:$F$20,3,0)),IF(ISNA(MATCH(_xlfn.BITAND(OCT2DEC(C113),'PDP8'!$E$21),'PDP8'!$D$21:$D$52,0)),"",CONCATENATE(IF(ISNA(MATCH(_xlfn.BITAND(OCT2DEC(C113),'PDP8'!$E$18),'PDP8'!$D$18:$D$20,0)),"",", "),VLOOKUP(_xlfn.BITAND(OCT2DEC(C113),'PDP8'!$E$21),'PDP8'!$D$21:$F$52,3,0))))),"")</f>
        <v/>
      </c>
      <c r="AC113" s="119" t="str">
        <f>IF(N113=14,CONCATENATE(IF(ISNA(MATCH(_xlfn.BITAND(OCT2DEC(C113),'PDP8'!$E$56),'PDP8'!$D$56:$D$70,0)),"",VLOOKUP(_xlfn.BITAND(OCT2DEC(C113),'PDP8'!$E$56),'PDP8'!$D$56:$F$70,3,0)),IF(ISNA(MATCH(_xlfn.BITAND(OCT2DEC(C113),'PDP8'!$E$71),'PDP8'!$D$71:$D$73,0)),"",CONCATENATE(IF(ISNA(MATCH(_xlfn.BITAND(OCT2DEC(C113),'PDP8'!$E$56),'PDP8'!$D$56:$D$70,0)),"",", "),VLOOKUP(_xlfn.BITAND(OCT2DEC(C113),'PDP8'!$E$71),'PDP8'!$D$71:$F$73,3,0))),IF(_xlfn.BITAND(OCT2DEC(C113),'PDP8'!$E$75)='PDP8'!$D$75,CONCATENATE(IF(LEN(F113)&gt;4,", ",""),'PDP8'!$F$75,""),IF(_xlfn.BITAND(OCT2DEC(C113),'PDP8'!$E$74),"",'PDP8'!$F$74))),"")</f>
        <v/>
      </c>
      <c r="AD113" s="119" t="str">
        <f>IF(N113=15,VLOOKUP(Z113,'PDP8'!$D$111:$F$238,3,0),"")</f>
        <v/>
      </c>
      <c r="AE113" s="119" t="str">
        <f>IF(N113=20,CONCATENATE(VLOOKUP(F113,'PDP8'!$I$5:$M$389,3,0),": ",VLOOKUP(F113,'PDP8'!$I$5:$M$389,5,0)),"")</f>
        <v/>
      </c>
      <c r="AF113" s="119" t="str">
        <f t="shared" si="29"/>
        <v/>
      </c>
      <c r="AG113" s="126"/>
      <c r="AH113" s="126"/>
    </row>
    <row r="114" spans="1:34" x14ac:dyDescent="0.2">
      <c r="A114" s="126"/>
      <c r="B114" s="55" t="str">
        <f t="shared" si="17"/>
        <v>0411</v>
      </c>
      <c r="C114" s="56" t="str">
        <f>IF(N114&lt;10,"",IF(N114=10,O114,IF(N114=12,IF(LEN(X114)&gt;0,X114,DEC2OCT(VLOOKUP(F114,'PDP8'!$C$6:$D$12,2,0)+IF(LEN(G114)&gt;0,256,0)+W114+IF(LEN(V114)=0,0,_xlfn.BITAND(V114,127)),4)),IF(N114=13,DEC2OCT('PDP8'!$D$13+_xlfn.BITOR(VLOOKUP(O114,'PDP8'!$C$17:$D$52,2,0),_xlfn.BITOR(IF(S114&gt;1,VLOOKUP(P114,'PDP8'!$C$17:$D$52,2,0),0),_xlfn.BITOR(IF(S114&gt;2,VLOOKUP(Q114,'PDP8'!$C$17:$D$52,2,0),0),IF(S114&gt;3,VLOOKUP(R114,'PDP8'!$C$17:$D$52,2,0),0)))),4),IF(N114=14,DEC2OCT(_xlfn.BITOR('PDP8'!$D$13+256+VLOOKUP(O114,'PDP8'!$C$56:$D$75,2,0),_xlfn.BITOR(IF(S114&gt;1,VLOOKUP(P114,'PDP8'!$C$56:$D$75,2,0),0),_xlfn.BITOR(IF(S114&gt;2,VLOOKUP(Q114,'PDP8'!$C$56:$D$75,2,0),0),IF(S114&gt;3,VLOOKUP(R114,'PDP8'!$C$56:$D$75,2,0),0)))),4),IF(N114=15,DEC2OCT('PDP8'!$D$13+257+VLOOKUP(O114,'PDP8'!$C$80:$D$107,2,0)+IF(S114&gt;1,VLOOKUP(P114,'PDP8'!$C$80:$D$107,2,0),0)+IF(S114&gt;2,VLOOKUP(Q114,'PDP8'!$C$80:$D$107,2,0),0),4),IF(N114=20,VLOOKUP(F114,'PDP8'!$I$5:$J$389,2,0),"???")))))))</f>
        <v/>
      </c>
      <c r="D114" s="177"/>
      <c r="E114" s="118"/>
      <c r="F114" s="118"/>
      <c r="G114" s="76"/>
      <c r="H114" s="118"/>
      <c r="I114" s="179"/>
      <c r="J114" s="188" t="str">
        <f t="shared" si="18"/>
        <v/>
      </c>
      <c r="K114" s="211"/>
      <c r="L114" s="126"/>
      <c r="M114" s="119">
        <f>IF(LEN(F114)&lt;1,0,IF(OR(LEFT(F114)="/",F114="$"),0,IF(LEFT(F114)="*",1,IF(NOT(ISERR(VALUE(F114))),10,IF(LEFT(F114,4)="PAGE",2,IF(ISNA(VLOOKUP(F114,'PDP8'!$C$6:$C$11,1,0)),IF(ISNA(VLOOKUP(LEFT(F114,3),'PDP8'!$C$17:$C$52,1,0)),IF(ISNA(VLOOKUP(LEFT(F114,3),'PDP8'!$C$56:$C$75,1,0)),IF(ISNA(VLOOKUP(LEFT(F114,IF(OR(LEN(F114)=3,MID(F114,4,1)=" "),3,4)),'PDP8'!$C$80:$C$107,1,0)),IF(ISNA(VLOOKUP(F114,'PDP8'!$I$5:$I$389,1,0)),"???",20),15),14),13),12))))))</f>
        <v>0</v>
      </c>
      <c r="N114" s="119">
        <f>IF(AND(O114="CLA",S114&gt;1),IF(ISNA(VLOOKUP(P114,'PDP8'!$C$17:$C$52,1,0)),IF(ISNA(VLOOKUP(P114,'PDP8'!$C$56:$C$75,1,0)),15,14),13),IF(LEN(F114)=0,0,M114))</f>
        <v>0</v>
      </c>
      <c r="O114" s="119" t="str">
        <f t="shared" si="19"/>
        <v/>
      </c>
      <c r="P114" s="119" t="str">
        <f t="shared" si="20"/>
        <v/>
      </c>
      <c r="Q114" s="119" t="str">
        <f t="shared" si="21"/>
        <v/>
      </c>
      <c r="R114" s="119" t="str">
        <f t="shared" si="22"/>
        <v/>
      </c>
      <c r="S114" s="119">
        <f t="shared" si="23"/>
        <v>0</v>
      </c>
      <c r="T114" s="187" t="str">
        <f t="shared" si="24"/>
        <v/>
      </c>
      <c r="U114" s="119" t="str">
        <f t="shared" si="25"/>
        <v/>
      </c>
      <c r="V114" s="120" t="str">
        <f t="shared" si="26"/>
        <v/>
      </c>
      <c r="W114" s="124" t="str">
        <f t="shared" si="27"/>
        <v/>
      </c>
      <c r="X114" s="124" t="str">
        <f t="shared" si="28"/>
        <v/>
      </c>
      <c r="Y114" s="119" t="str">
        <f t="shared" si="15"/>
        <v/>
      </c>
      <c r="Z114" s="119">
        <f t="shared" si="16"/>
        <v>0</v>
      </c>
      <c r="AA114" s="119" t="str">
        <f>IF(N114=12,VLOOKUP(F114,'PDP8'!$C$6:$F$11,4,0),"")</f>
        <v/>
      </c>
      <c r="AB114" s="119" t="str">
        <f>IF(N114=13,IF(_xlfn.BITAND(OCT2DEC(C114),'PDP8'!$E$17)='PDP8'!$D$17,'PDP8'!$F$17,CONCATENATE(IF(ISNA(MATCH(_xlfn.BITAND(OCT2DEC(C114),'PDP8'!$E$18),'PDP8'!$D$18:$D$20,0)),"",VLOOKUP(_xlfn.BITAND(OCT2DEC(C114),'PDP8'!$E$18),'PDP8'!$D$18:$F$20,3,0)),IF(ISNA(MATCH(_xlfn.BITAND(OCT2DEC(C114),'PDP8'!$E$21),'PDP8'!$D$21:$D$52,0)),"",CONCATENATE(IF(ISNA(MATCH(_xlfn.BITAND(OCT2DEC(C114),'PDP8'!$E$18),'PDP8'!$D$18:$D$20,0)),"",", "),VLOOKUP(_xlfn.BITAND(OCT2DEC(C114),'PDP8'!$E$21),'PDP8'!$D$21:$F$52,3,0))))),"")</f>
        <v/>
      </c>
      <c r="AC114" s="119" t="str">
        <f>IF(N114=14,CONCATENATE(IF(ISNA(MATCH(_xlfn.BITAND(OCT2DEC(C114),'PDP8'!$E$56),'PDP8'!$D$56:$D$70,0)),"",VLOOKUP(_xlfn.BITAND(OCT2DEC(C114),'PDP8'!$E$56),'PDP8'!$D$56:$F$70,3,0)),IF(ISNA(MATCH(_xlfn.BITAND(OCT2DEC(C114),'PDP8'!$E$71),'PDP8'!$D$71:$D$73,0)),"",CONCATENATE(IF(ISNA(MATCH(_xlfn.BITAND(OCT2DEC(C114),'PDP8'!$E$56),'PDP8'!$D$56:$D$70,0)),"",", "),VLOOKUP(_xlfn.BITAND(OCT2DEC(C114),'PDP8'!$E$71),'PDP8'!$D$71:$F$73,3,0))),IF(_xlfn.BITAND(OCT2DEC(C114),'PDP8'!$E$75)='PDP8'!$D$75,CONCATENATE(IF(LEN(F114)&gt;4,", ",""),'PDP8'!$F$75,""),IF(_xlfn.BITAND(OCT2DEC(C114),'PDP8'!$E$74),"",'PDP8'!$F$74))),"")</f>
        <v/>
      </c>
      <c r="AD114" s="119" t="str">
        <f>IF(N114=15,VLOOKUP(Z114,'PDP8'!$D$111:$F$238,3,0),"")</f>
        <v/>
      </c>
      <c r="AE114" s="119" t="str">
        <f>IF(N114=20,CONCATENATE(VLOOKUP(F114,'PDP8'!$I$5:$M$389,3,0),": ",VLOOKUP(F114,'PDP8'!$I$5:$M$389,5,0)),"")</f>
        <v/>
      </c>
      <c r="AF114" s="119" t="str">
        <f t="shared" si="29"/>
        <v/>
      </c>
      <c r="AG114" s="126"/>
      <c r="AH114" s="126"/>
    </row>
    <row r="115" spans="1:34" x14ac:dyDescent="0.2">
      <c r="A115" s="126"/>
      <c r="B115" s="55" t="str">
        <f t="shared" si="17"/>
        <v>0411</v>
      </c>
      <c r="C115" s="56" t="str">
        <f>IF(N115&lt;10,"",IF(N115=10,O115,IF(N115=12,IF(LEN(X115)&gt;0,X115,DEC2OCT(VLOOKUP(F115,'PDP8'!$C$6:$D$12,2,0)+IF(LEN(G115)&gt;0,256,0)+W115+IF(LEN(V115)=0,0,_xlfn.BITAND(V115,127)),4)),IF(N115=13,DEC2OCT('PDP8'!$D$13+_xlfn.BITOR(VLOOKUP(O115,'PDP8'!$C$17:$D$52,2,0),_xlfn.BITOR(IF(S115&gt;1,VLOOKUP(P115,'PDP8'!$C$17:$D$52,2,0),0),_xlfn.BITOR(IF(S115&gt;2,VLOOKUP(Q115,'PDP8'!$C$17:$D$52,2,0),0),IF(S115&gt;3,VLOOKUP(R115,'PDP8'!$C$17:$D$52,2,0),0)))),4),IF(N115=14,DEC2OCT(_xlfn.BITOR('PDP8'!$D$13+256+VLOOKUP(O115,'PDP8'!$C$56:$D$75,2,0),_xlfn.BITOR(IF(S115&gt;1,VLOOKUP(P115,'PDP8'!$C$56:$D$75,2,0),0),_xlfn.BITOR(IF(S115&gt;2,VLOOKUP(Q115,'PDP8'!$C$56:$D$75,2,0),0),IF(S115&gt;3,VLOOKUP(R115,'PDP8'!$C$56:$D$75,2,0),0)))),4),IF(N115=15,DEC2OCT('PDP8'!$D$13+257+VLOOKUP(O115,'PDP8'!$C$80:$D$107,2,0)+IF(S115&gt;1,VLOOKUP(P115,'PDP8'!$C$80:$D$107,2,0),0)+IF(S115&gt;2,VLOOKUP(Q115,'PDP8'!$C$80:$D$107,2,0),0),4),IF(N115=20,VLOOKUP(F115,'PDP8'!$I$5:$J$389,2,0),"???")))))))</f>
        <v/>
      </c>
      <c r="D115" s="177"/>
      <c r="E115" s="118"/>
      <c r="F115" s="118"/>
      <c r="G115" s="76"/>
      <c r="H115" s="118"/>
      <c r="I115" s="179"/>
      <c r="J115" s="188" t="str">
        <f t="shared" si="18"/>
        <v/>
      </c>
      <c r="K115" s="211"/>
      <c r="L115" s="126"/>
      <c r="M115" s="119">
        <f>IF(LEN(F115)&lt;1,0,IF(OR(LEFT(F115)="/",F115="$"),0,IF(LEFT(F115)="*",1,IF(NOT(ISERR(VALUE(F115))),10,IF(LEFT(F115,4)="PAGE",2,IF(ISNA(VLOOKUP(F115,'PDP8'!$C$6:$C$11,1,0)),IF(ISNA(VLOOKUP(LEFT(F115,3),'PDP8'!$C$17:$C$52,1,0)),IF(ISNA(VLOOKUP(LEFT(F115,3),'PDP8'!$C$56:$C$75,1,0)),IF(ISNA(VLOOKUP(LEFT(F115,IF(OR(LEN(F115)=3,MID(F115,4,1)=" "),3,4)),'PDP8'!$C$80:$C$107,1,0)),IF(ISNA(VLOOKUP(F115,'PDP8'!$I$5:$I$389,1,0)),"???",20),15),14),13),12))))))</f>
        <v>0</v>
      </c>
      <c r="N115" s="119">
        <f>IF(AND(O115="CLA",S115&gt;1),IF(ISNA(VLOOKUP(P115,'PDP8'!$C$17:$C$52,1,0)),IF(ISNA(VLOOKUP(P115,'PDP8'!$C$56:$C$75,1,0)),15,14),13),IF(LEN(F115)=0,0,M115))</f>
        <v>0</v>
      </c>
      <c r="O115" s="119" t="str">
        <f t="shared" si="19"/>
        <v/>
      </c>
      <c r="P115" s="119" t="str">
        <f t="shared" si="20"/>
        <v/>
      </c>
      <c r="Q115" s="119" t="str">
        <f t="shared" si="21"/>
        <v/>
      </c>
      <c r="R115" s="119" t="str">
        <f t="shared" si="22"/>
        <v/>
      </c>
      <c r="S115" s="119">
        <f t="shared" si="23"/>
        <v>0</v>
      </c>
      <c r="T115" s="187" t="str">
        <f t="shared" si="24"/>
        <v/>
      </c>
      <c r="U115" s="119" t="str">
        <f t="shared" si="25"/>
        <v/>
      </c>
      <c r="V115" s="120" t="str">
        <f t="shared" si="26"/>
        <v/>
      </c>
      <c r="W115" s="124" t="str">
        <f t="shared" si="27"/>
        <v/>
      </c>
      <c r="X115" s="124" t="str">
        <f t="shared" si="28"/>
        <v/>
      </c>
      <c r="Y115" s="119" t="str">
        <f t="shared" si="15"/>
        <v/>
      </c>
      <c r="Z115" s="119">
        <f t="shared" si="16"/>
        <v>0</v>
      </c>
      <c r="AA115" s="119" t="str">
        <f>IF(N115=12,VLOOKUP(F115,'PDP8'!$C$6:$F$11,4,0),"")</f>
        <v/>
      </c>
      <c r="AB115" s="119" t="str">
        <f>IF(N115=13,IF(_xlfn.BITAND(OCT2DEC(C115),'PDP8'!$E$17)='PDP8'!$D$17,'PDP8'!$F$17,CONCATENATE(IF(ISNA(MATCH(_xlfn.BITAND(OCT2DEC(C115),'PDP8'!$E$18),'PDP8'!$D$18:$D$20,0)),"",VLOOKUP(_xlfn.BITAND(OCT2DEC(C115),'PDP8'!$E$18),'PDP8'!$D$18:$F$20,3,0)),IF(ISNA(MATCH(_xlfn.BITAND(OCT2DEC(C115),'PDP8'!$E$21),'PDP8'!$D$21:$D$52,0)),"",CONCATENATE(IF(ISNA(MATCH(_xlfn.BITAND(OCT2DEC(C115),'PDP8'!$E$18),'PDP8'!$D$18:$D$20,0)),"",", "),VLOOKUP(_xlfn.BITAND(OCT2DEC(C115),'PDP8'!$E$21),'PDP8'!$D$21:$F$52,3,0))))),"")</f>
        <v/>
      </c>
      <c r="AC115" s="119" t="str">
        <f>IF(N115=14,CONCATENATE(IF(ISNA(MATCH(_xlfn.BITAND(OCT2DEC(C115),'PDP8'!$E$56),'PDP8'!$D$56:$D$70,0)),"",VLOOKUP(_xlfn.BITAND(OCT2DEC(C115),'PDP8'!$E$56),'PDP8'!$D$56:$F$70,3,0)),IF(ISNA(MATCH(_xlfn.BITAND(OCT2DEC(C115),'PDP8'!$E$71),'PDP8'!$D$71:$D$73,0)),"",CONCATENATE(IF(ISNA(MATCH(_xlfn.BITAND(OCT2DEC(C115),'PDP8'!$E$56),'PDP8'!$D$56:$D$70,0)),"",", "),VLOOKUP(_xlfn.BITAND(OCT2DEC(C115),'PDP8'!$E$71),'PDP8'!$D$71:$F$73,3,0))),IF(_xlfn.BITAND(OCT2DEC(C115),'PDP8'!$E$75)='PDP8'!$D$75,CONCATENATE(IF(LEN(F115)&gt;4,", ",""),'PDP8'!$F$75,""),IF(_xlfn.BITAND(OCT2DEC(C115),'PDP8'!$E$74),"",'PDP8'!$F$74))),"")</f>
        <v/>
      </c>
      <c r="AD115" s="119" t="str">
        <f>IF(N115=15,VLOOKUP(Z115,'PDP8'!$D$111:$F$238,3,0),"")</f>
        <v/>
      </c>
      <c r="AE115" s="119" t="str">
        <f>IF(N115=20,CONCATENATE(VLOOKUP(F115,'PDP8'!$I$5:$M$389,3,0),": ",VLOOKUP(F115,'PDP8'!$I$5:$M$389,5,0)),"")</f>
        <v/>
      </c>
      <c r="AF115" s="119" t="str">
        <f t="shared" si="29"/>
        <v/>
      </c>
      <c r="AG115" s="126"/>
      <c r="AH115" s="126"/>
    </row>
    <row r="116" spans="1:34" x14ac:dyDescent="0.2">
      <c r="A116" s="126"/>
      <c r="B116" s="55" t="str">
        <f t="shared" si="17"/>
        <v>0411</v>
      </c>
      <c r="C116" s="56" t="str">
        <f>IF(N116&lt;10,"",IF(N116=10,O116,IF(N116=12,IF(LEN(X116)&gt;0,X116,DEC2OCT(VLOOKUP(F116,'PDP8'!$C$6:$D$12,2,0)+IF(LEN(G116)&gt;0,256,0)+W116+IF(LEN(V116)=0,0,_xlfn.BITAND(V116,127)),4)),IF(N116=13,DEC2OCT('PDP8'!$D$13+_xlfn.BITOR(VLOOKUP(O116,'PDP8'!$C$17:$D$52,2,0),_xlfn.BITOR(IF(S116&gt;1,VLOOKUP(P116,'PDP8'!$C$17:$D$52,2,0),0),_xlfn.BITOR(IF(S116&gt;2,VLOOKUP(Q116,'PDP8'!$C$17:$D$52,2,0),0),IF(S116&gt;3,VLOOKUP(R116,'PDP8'!$C$17:$D$52,2,0),0)))),4),IF(N116=14,DEC2OCT(_xlfn.BITOR('PDP8'!$D$13+256+VLOOKUP(O116,'PDP8'!$C$56:$D$75,2,0),_xlfn.BITOR(IF(S116&gt;1,VLOOKUP(P116,'PDP8'!$C$56:$D$75,2,0),0),_xlfn.BITOR(IF(S116&gt;2,VLOOKUP(Q116,'PDP8'!$C$56:$D$75,2,0),0),IF(S116&gt;3,VLOOKUP(R116,'PDP8'!$C$56:$D$75,2,0),0)))),4),IF(N116=15,DEC2OCT('PDP8'!$D$13+257+VLOOKUP(O116,'PDP8'!$C$80:$D$107,2,0)+IF(S116&gt;1,VLOOKUP(P116,'PDP8'!$C$80:$D$107,2,0),0)+IF(S116&gt;2,VLOOKUP(Q116,'PDP8'!$C$80:$D$107,2,0),0),4),IF(N116=20,VLOOKUP(F116,'PDP8'!$I$5:$J$389,2,0),"???")))))))</f>
        <v/>
      </c>
      <c r="D116" s="177"/>
      <c r="E116" s="118"/>
      <c r="F116" s="118"/>
      <c r="G116" s="76"/>
      <c r="H116" s="118"/>
      <c r="I116" s="179"/>
      <c r="J116" s="188" t="str">
        <f t="shared" si="18"/>
        <v/>
      </c>
      <c r="K116" s="211"/>
      <c r="L116" s="126"/>
      <c r="M116" s="119">
        <f>IF(LEN(F116)&lt;1,0,IF(OR(LEFT(F116)="/",F116="$"),0,IF(LEFT(F116)="*",1,IF(NOT(ISERR(VALUE(F116))),10,IF(LEFT(F116,4)="PAGE",2,IF(ISNA(VLOOKUP(F116,'PDP8'!$C$6:$C$11,1,0)),IF(ISNA(VLOOKUP(LEFT(F116,3),'PDP8'!$C$17:$C$52,1,0)),IF(ISNA(VLOOKUP(LEFT(F116,3),'PDP8'!$C$56:$C$75,1,0)),IF(ISNA(VLOOKUP(LEFT(F116,IF(OR(LEN(F116)=3,MID(F116,4,1)=" "),3,4)),'PDP8'!$C$80:$C$107,1,0)),IF(ISNA(VLOOKUP(F116,'PDP8'!$I$5:$I$389,1,0)),"???",20),15),14),13),12))))))</f>
        <v>0</v>
      </c>
      <c r="N116" s="119">
        <f>IF(AND(O116="CLA",S116&gt;1),IF(ISNA(VLOOKUP(P116,'PDP8'!$C$17:$C$52,1,0)),IF(ISNA(VLOOKUP(P116,'PDP8'!$C$56:$C$75,1,0)),15,14),13),IF(LEN(F116)=0,0,M116))</f>
        <v>0</v>
      </c>
      <c r="O116" s="119" t="str">
        <f t="shared" si="19"/>
        <v/>
      </c>
      <c r="P116" s="119" t="str">
        <f t="shared" si="20"/>
        <v/>
      </c>
      <c r="Q116" s="119" t="str">
        <f t="shared" si="21"/>
        <v/>
      </c>
      <c r="R116" s="119" t="str">
        <f t="shared" si="22"/>
        <v/>
      </c>
      <c r="S116" s="119">
        <f t="shared" si="23"/>
        <v>0</v>
      </c>
      <c r="T116" s="187" t="str">
        <f t="shared" si="24"/>
        <v/>
      </c>
      <c r="U116" s="119" t="str">
        <f t="shared" si="25"/>
        <v/>
      </c>
      <c r="V116" s="120" t="str">
        <f t="shared" si="26"/>
        <v/>
      </c>
      <c r="W116" s="124" t="str">
        <f t="shared" si="27"/>
        <v/>
      </c>
      <c r="X116" s="124" t="str">
        <f t="shared" si="28"/>
        <v/>
      </c>
      <c r="Y116" s="119" t="str">
        <f t="shared" si="15"/>
        <v/>
      </c>
      <c r="Z116" s="119">
        <f t="shared" si="16"/>
        <v>0</v>
      </c>
      <c r="AA116" s="119" t="str">
        <f>IF(N116=12,VLOOKUP(F116,'PDP8'!$C$6:$F$11,4,0),"")</f>
        <v/>
      </c>
      <c r="AB116" s="119" t="str">
        <f>IF(N116=13,IF(_xlfn.BITAND(OCT2DEC(C116),'PDP8'!$E$17)='PDP8'!$D$17,'PDP8'!$F$17,CONCATENATE(IF(ISNA(MATCH(_xlfn.BITAND(OCT2DEC(C116),'PDP8'!$E$18),'PDP8'!$D$18:$D$20,0)),"",VLOOKUP(_xlfn.BITAND(OCT2DEC(C116),'PDP8'!$E$18),'PDP8'!$D$18:$F$20,3,0)),IF(ISNA(MATCH(_xlfn.BITAND(OCT2DEC(C116),'PDP8'!$E$21),'PDP8'!$D$21:$D$52,0)),"",CONCATENATE(IF(ISNA(MATCH(_xlfn.BITAND(OCT2DEC(C116),'PDP8'!$E$18),'PDP8'!$D$18:$D$20,0)),"",", "),VLOOKUP(_xlfn.BITAND(OCT2DEC(C116),'PDP8'!$E$21),'PDP8'!$D$21:$F$52,3,0))))),"")</f>
        <v/>
      </c>
      <c r="AC116" s="119" t="str">
        <f>IF(N116=14,CONCATENATE(IF(ISNA(MATCH(_xlfn.BITAND(OCT2DEC(C116),'PDP8'!$E$56),'PDP8'!$D$56:$D$70,0)),"",VLOOKUP(_xlfn.BITAND(OCT2DEC(C116),'PDP8'!$E$56),'PDP8'!$D$56:$F$70,3,0)),IF(ISNA(MATCH(_xlfn.BITAND(OCT2DEC(C116),'PDP8'!$E$71),'PDP8'!$D$71:$D$73,0)),"",CONCATENATE(IF(ISNA(MATCH(_xlfn.BITAND(OCT2DEC(C116),'PDP8'!$E$56),'PDP8'!$D$56:$D$70,0)),"",", "),VLOOKUP(_xlfn.BITAND(OCT2DEC(C116),'PDP8'!$E$71),'PDP8'!$D$71:$F$73,3,0))),IF(_xlfn.BITAND(OCT2DEC(C116),'PDP8'!$E$75)='PDP8'!$D$75,CONCATENATE(IF(LEN(F116)&gt;4,", ",""),'PDP8'!$F$75,""),IF(_xlfn.BITAND(OCT2DEC(C116),'PDP8'!$E$74),"",'PDP8'!$F$74))),"")</f>
        <v/>
      </c>
      <c r="AD116" s="119" t="str">
        <f>IF(N116=15,VLOOKUP(Z116,'PDP8'!$D$111:$F$238,3,0),"")</f>
        <v/>
      </c>
      <c r="AE116" s="119" t="str">
        <f>IF(N116=20,CONCATENATE(VLOOKUP(F116,'PDP8'!$I$5:$M$389,3,0),": ",VLOOKUP(F116,'PDP8'!$I$5:$M$389,5,0)),"")</f>
        <v/>
      </c>
      <c r="AF116" s="119" t="str">
        <f t="shared" si="29"/>
        <v/>
      </c>
      <c r="AG116" s="126"/>
      <c r="AH116" s="126"/>
    </row>
    <row r="117" spans="1:34" x14ac:dyDescent="0.2">
      <c r="A117" s="126"/>
      <c r="B117" s="55" t="str">
        <f t="shared" si="17"/>
        <v>0411</v>
      </c>
      <c r="C117" s="56" t="str">
        <f>IF(N117&lt;10,"",IF(N117=10,O117,IF(N117=12,IF(LEN(X117)&gt;0,X117,DEC2OCT(VLOOKUP(F117,'PDP8'!$C$6:$D$12,2,0)+IF(LEN(G117)&gt;0,256,0)+W117+IF(LEN(V117)=0,0,_xlfn.BITAND(V117,127)),4)),IF(N117=13,DEC2OCT('PDP8'!$D$13+_xlfn.BITOR(VLOOKUP(O117,'PDP8'!$C$17:$D$52,2,0),_xlfn.BITOR(IF(S117&gt;1,VLOOKUP(P117,'PDP8'!$C$17:$D$52,2,0),0),_xlfn.BITOR(IF(S117&gt;2,VLOOKUP(Q117,'PDP8'!$C$17:$D$52,2,0),0),IF(S117&gt;3,VLOOKUP(R117,'PDP8'!$C$17:$D$52,2,0),0)))),4),IF(N117=14,DEC2OCT(_xlfn.BITOR('PDP8'!$D$13+256+VLOOKUP(O117,'PDP8'!$C$56:$D$75,2,0),_xlfn.BITOR(IF(S117&gt;1,VLOOKUP(P117,'PDP8'!$C$56:$D$75,2,0),0),_xlfn.BITOR(IF(S117&gt;2,VLOOKUP(Q117,'PDP8'!$C$56:$D$75,2,0),0),IF(S117&gt;3,VLOOKUP(R117,'PDP8'!$C$56:$D$75,2,0),0)))),4),IF(N117=15,DEC2OCT('PDP8'!$D$13+257+VLOOKUP(O117,'PDP8'!$C$80:$D$107,2,0)+IF(S117&gt;1,VLOOKUP(P117,'PDP8'!$C$80:$D$107,2,0),0)+IF(S117&gt;2,VLOOKUP(Q117,'PDP8'!$C$80:$D$107,2,0),0),4),IF(N117=20,VLOOKUP(F117,'PDP8'!$I$5:$J$389,2,0),"???")))))))</f>
        <v/>
      </c>
      <c r="D117" s="177"/>
      <c r="E117" s="118"/>
      <c r="F117" s="118"/>
      <c r="G117" s="76"/>
      <c r="H117" s="118"/>
      <c r="I117" s="179"/>
      <c r="J117" s="188" t="str">
        <f t="shared" si="18"/>
        <v/>
      </c>
      <c r="K117" s="211"/>
      <c r="L117" s="126"/>
      <c r="M117" s="119">
        <f>IF(LEN(F117)&lt;1,0,IF(OR(LEFT(F117)="/",F117="$"),0,IF(LEFT(F117)="*",1,IF(NOT(ISERR(VALUE(F117))),10,IF(LEFT(F117,4)="PAGE",2,IF(ISNA(VLOOKUP(F117,'PDP8'!$C$6:$C$11,1,0)),IF(ISNA(VLOOKUP(LEFT(F117,3),'PDP8'!$C$17:$C$52,1,0)),IF(ISNA(VLOOKUP(LEFT(F117,3),'PDP8'!$C$56:$C$75,1,0)),IF(ISNA(VLOOKUP(LEFT(F117,IF(OR(LEN(F117)=3,MID(F117,4,1)=" "),3,4)),'PDP8'!$C$80:$C$107,1,0)),IF(ISNA(VLOOKUP(F117,'PDP8'!$I$5:$I$389,1,0)),"???",20),15),14),13),12))))))</f>
        <v>0</v>
      </c>
      <c r="N117" s="119">
        <f>IF(AND(O117="CLA",S117&gt;1),IF(ISNA(VLOOKUP(P117,'PDP8'!$C$17:$C$52,1,0)),IF(ISNA(VLOOKUP(P117,'PDP8'!$C$56:$C$75,1,0)),15,14),13),IF(LEN(F117)=0,0,M117))</f>
        <v>0</v>
      </c>
      <c r="O117" s="119" t="str">
        <f t="shared" si="19"/>
        <v/>
      </c>
      <c r="P117" s="119" t="str">
        <f t="shared" si="20"/>
        <v/>
      </c>
      <c r="Q117" s="119" t="str">
        <f t="shared" si="21"/>
        <v/>
      </c>
      <c r="R117" s="119" t="str">
        <f t="shared" si="22"/>
        <v/>
      </c>
      <c r="S117" s="119">
        <f t="shared" si="23"/>
        <v>0</v>
      </c>
      <c r="T117" s="187" t="str">
        <f t="shared" si="24"/>
        <v/>
      </c>
      <c r="U117" s="119" t="str">
        <f t="shared" si="25"/>
        <v/>
      </c>
      <c r="V117" s="120" t="str">
        <f t="shared" si="26"/>
        <v/>
      </c>
      <c r="W117" s="124" t="str">
        <f t="shared" si="27"/>
        <v/>
      </c>
      <c r="X117" s="124" t="str">
        <f t="shared" si="28"/>
        <v/>
      </c>
      <c r="Y117" s="119" t="str">
        <f t="shared" si="15"/>
        <v/>
      </c>
      <c r="Z117" s="119">
        <f t="shared" si="16"/>
        <v>0</v>
      </c>
      <c r="AA117" s="119" t="str">
        <f>IF(N117=12,VLOOKUP(F117,'PDP8'!$C$6:$F$11,4,0),"")</f>
        <v/>
      </c>
      <c r="AB117" s="119" t="str">
        <f>IF(N117=13,IF(_xlfn.BITAND(OCT2DEC(C117),'PDP8'!$E$17)='PDP8'!$D$17,'PDP8'!$F$17,CONCATENATE(IF(ISNA(MATCH(_xlfn.BITAND(OCT2DEC(C117),'PDP8'!$E$18),'PDP8'!$D$18:$D$20,0)),"",VLOOKUP(_xlfn.BITAND(OCT2DEC(C117),'PDP8'!$E$18),'PDP8'!$D$18:$F$20,3,0)),IF(ISNA(MATCH(_xlfn.BITAND(OCT2DEC(C117),'PDP8'!$E$21),'PDP8'!$D$21:$D$52,0)),"",CONCATENATE(IF(ISNA(MATCH(_xlfn.BITAND(OCT2DEC(C117),'PDP8'!$E$18),'PDP8'!$D$18:$D$20,0)),"",", "),VLOOKUP(_xlfn.BITAND(OCT2DEC(C117),'PDP8'!$E$21),'PDP8'!$D$21:$F$52,3,0))))),"")</f>
        <v/>
      </c>
      <c r="AC117" s="119" t="str">
        <f>IF(N117=14,CONCATENATE(IF(ISNA(MATCH(_xlfn.BITAND(OCT2DEC(C117),'PDP8'!$E$56),'PDP8'!$D$56:$D$70,0)),"",VLOOKUP(_xlfn.BITAND(OCT2DEC(C117),'PDP8'!$E$56),'PDP8'!$D$56:$F$70,3,0)),IF(ISNA(MATCH(_xlfn.BITAND(OCT2DEC(C117),'PDP8'!$E$71),'PDP8'!$D$71:$D$73,0)),"",CONCATENATE(IF(ISNA(MATCH(_xlfn.BITAND(OCT2DEC(C117),'PDP8'!$E$56),'PDP8'!$D$56:$D$70,0)),"",", "),VLOOKUP(_xlfn.BITAND(OCT2DEC(C117),'PDP8'!$E$71),'PDP8'!$D$71:$F$73,3,0))),IF(_xlfn.BITAND(OCT2DEC(C117),'PDP8'!$E$75)='PDP8'!$D$75,CONCATENATE(IF(LEN(F117)&gt;4,", ",""),'PDP8'!$F$75,""),IF(_xlfn.BITAND(OCT2DEC(C117),'PDP8'!$E$74),"",'PDP8'!$F$74))),"")</f>
        <v/>
      </c>
      <c r="AD117" s="119" t="str">
        <f>IF(N117=15,VLOOKUP(Z117,'PDP8'!$D$111:$F$238,3,0),"")</f>
        <v/>
      </c>
      <c r="AE117" s="119" t="str">
        <f>IF(N117=20,CONCATENATE(VLOOKUP(F117,'PDP8'!$I$5:$M$389,3,0),": ",VLOOKUP(F117,'PDP8'!$I$5:$M$389,5,0)),"")</f>
        <v/>
      </c>
      <c r="AF117" s="119" t="str">
        <f t="shared" si="29"/>
        <v/>
      </c>
      <c r="AG117" s="126"/>
      <c r="AH117" s="126"/>
    </row>
    <row r="118" spans="1:34" x14ac:dyDescent="0.2">
      <c r="A118" s="126"/>
      <c r="B118" s="55" t="str">
        <f t="shared" si="17"/>
        <v>0411</v>
      </c>
      <c r="C118" s="56" t="str">
        <f>IF(N118&lt;10,"",IF(N118=10,O118,IF(N118=12,IF(LEN(X118)&gt;0,X118,DEC2OCT(VLOOKUP(F118,'PDP8'!$C$6:$D$12,2,0)+IF(LEN(G118)&gt;0,256,0)+W118+IF(LEN(V118)=0,0,_xlfn.BITAND(V118,127)),4)),IF(N118=13,DEC2OCT('PDP8'!$D$13+_xlfn.BITOR(VLOOKUP(O118,'PDP8'!$C$17:$D$52,2,0),_xlfn.BITOR(IF(S118&gt;1,VLOOKUP(P118,'PDP8'!$C$17:$D$52,2,0),0),_xlfn.BITOR(IF(S118&gt;2,VLOOKUP(Q118,'PDP8'!$C$17:$D$52,2,0),0),IF(S118&gt;3,VLOOKUP(R118,'PDP8'!$C$17:$D$52,2,0),0)))),4),IF(N118=14,DEC2OCT(_xlfn.BITOR('PDP8'!$D$13+256+VLOOKUP(O118,'PDP8'!$C$56:$D$75,2,0),_xlfn.BITOR(IF(S118&gt;1,VLOOKUP(P118,'PDP8'!$C$56:$D$75,2,0),0),_xlfn.BITOR(IF(S118&gt;2,VLOOKUP(Q118,'PDP8'!$C$56:$D$75,2,0),0),IF(S118&gt;3,VLOOKUP(R118,'PDP8'!$C$56:$D$75,2,0),0)))),4),IF(N118=15,DEC2OCT('PDP8'!$D$13+257+VLOOKUP(O118,'PDP8'!$C$80:$D$107,2,0)+IF(S118&gt;1,VLOOKUP(P118,'PDP8'!$C$80:$D$107,2,0),0)+IF(S118&gt;2,VLOOKUP(Q118,'PDP8'!$C$80:$D$107,2,0),0),4),IF(N118=20,VLOOKUP(F118,'PDP8'!$I$5:$J$389,2,0),"???")))))))</f>
        <v/>
      </c>
      <c r="D118" s="177"/>
      <c r="E118" s="118"/>
      <c r="F118" s="118"/>
      <c r="G118" s="76"/>
      <c r="H118" s="118"/>
      <c r="I118" s="179"/>
      <c r="J118" s="188" t="str">
        <f t="shared" si="18"/>
        <v/>
      </c>
      <c r="K118" s="211"/>
      <c r="L118" s="126"/>
      <c r="M118" s="119">
        <f>IF(LEN(F118)&lt;1,0,IF(OR(LEFT(F118)="/",F118="$"),0,IF(LEFT(F118)="*",1,IF(NOT(ISERR(VALUE(F118))),10,IF(LEFT(F118,4)="PAGE",2,IF(ISNA(VLOOKUP(F118,'PDP8'!$C$6:$C$11,1,0)),IF(ISNA(VLOOKUP(LEFT(F118,3),'PDP8'!$C$17:$C$52,1,0)),IF(ISNA(VLOOKUP(LEFT(F118,3),'PDP8'!$C$56:$C$75,1,0)),IF(ISNA(VLOOKUP(LEFT(F118,IF(OR(LEN(F118)=3,MID(F118,4,1)=" "),3,4)),'PDP8'!$C$80:$C$107,1,0)),IF(ISNA(VLOOKUP(F118,'PDP8'!$I$5:$I$389,1,0)),"???",20),15),14),13),12))))))</f>
        <v>0</v>
      </c>
      <c r="N118" s="119">
        <f>IF(AND(O118="CLA",S118&gt;1),IF(ISNA(VLOOKUP(P118,'PDP8'!$C$17:$C$52,1,0)),IF(ISNA(VLOOKUP(P118,'PDP8'!$C$56:$C$75,1,0)),15,14),13),IF(LEN(F118)=0,0,M118))</f>
        <v>0</v>
      </c>
      <c r="O118" s="119" t="str">
        <f t="shared" si="19"/>
        <v/>
      </c>
      <c r="P118" s="119" t="str">
        <f t="shared" si="20"/>
        <v/>
      </c>
      <c r="Q118" s="119" t="str">
        <f t="shared" si="21"/>
        <v/>
      </c>
      <c r="R118" s="119" t="str">
        <f t="shared" si="22"/>
        <v/>
      </c>
      <c r="S118" s="119">
        <f t="shared" si="23"/>
        <v>0</v>
      </c>
      <c r="T118" s="187" t="str">
        <f t="shared" si="24"/>
        <v/>
      </c>
      <c r="U118" s="119" t="str">
        <f t="shared" si="25"/>
        <v/>
      </c>
      <c r="V118" s="120" t="str">
        <f t="shared" si="26"/>
        <v/>
      </c>
      <c r="W118" s="124" t="str">
        <f t="shared" si="27"/>
        <v/>
      </c>
      <c r="X118" s="124" t="str">
        <f t="shared" si="28"/>
        <v/>
      </c>
      <c r="Y118" s="119" t="str">
        <f t="shared" si="15"/>
        <v/>
      </c>
      <c r="Z118" s="119">
        <f t="shared" si="16"/>
        <v>0</v>
      </c>
      <c r="AA118" s="119" t="str">
        <f>IF(N118=12,VLOOKUP(F118,'PDP8'!$C$6:$F$11,4,0),"")</f>
        <v/>
      </c>
      <c r="AB118" s="119" t="str">
        <f>IF(N118=13,IF(_xlfn.BITAND(OCT2DEC(C118),'PDP8'!$E$17)='PDP8'!$D$17,'PDP8'!$F$17,CONCATENATE(IF(ISNA(MATCH(_xlfn.BITAND(OCT2DEC(C118),'PDP8'!$E$18),'PDP8'!$D$18:$D$20,0)),"",VLOOKUP(_xlfn.BITAND(OCT2DEC(C118),'PDP8'!$E$18),'PDP8'!$D$18:$F$20,3,0)),IF(ISNA(MATCH(_xlfn.BITAND(OCT2DEC(C118),'PDP8'!$E$21),'PDP8'!$D$21:$D$52,0)),"",CONCATENATE(IF(ISNA(MATCH(_xlfn.BITAND(OCT2DEC(C118),'PDP8'!$E$18),'PDP8'!$D$18:$D$20,0)),"",", "),VLOOKUP(_xlfn.BITAND(OCT2DEC(C118),'PDP8'!$E$21),'PDP8'!$D$21:$F$52,3,0))))),"")</f>
        <v/>
      </c>
      <c r="AC118" s="119" t="str">
        <f>IF(N118=14,CONCATENATE(IF(ISNA(MATCH(_xlfn.BITAND(OCT2DEC(C118),'PDP8'!$E$56),'PDP8'!$D$56:$D$70,0)),"",VLOOKUP(_xlfn.BITAND(OCT2DEC(C118),'PDP8'!$E$56),'PDP8'!$D$56:$F$70,3,0)),IF(ISNA(MATCH(_xlfn.BITAND(OCT2DEC(C118),'PDP8'!$E$71),'PDP8'!$D$71:$D$73,0)),"",CONCATENATE(IF(ISNA(MATCH(_xlfn.BITAND(OCT2DEC(C118),'PDP8'!$E$56),'PDP8'!$D$56:$D$70,0)),"",", "),VLOOKUP(_xlfn.BITAND(OCT2DEC(C118),'PDP8'!$E$71),'PDP8'!$D$71:$F$73,3,0))),IF(_xlfn.BITAND(OCT2DEC(C118),'PDP8'!$E$75)='PDP8'!$D$75,CONCATENATE(IF(LEN(F118)&gt;4,", ",""),'PDP8'!$F$75,""),IF(_xlfn.BITAND(OCT2DEC(C118),'PDP8'!$E$74),"",'PDP8'!$F$74))),"")</f>
        <v/>
      </c>
      <c r="AD118" s="119" t="str">
        <f>IF(N118=15,VLOOKUP(Z118,'PDP8'!$D$111:$F$238,3,0),"")</f>
        <v/>
      </c>
      <c r="AE118" s="119" t="str">
        <f>IF(N118=20,CONCATENATE(VLOOKUP(F118,'PDP8'!$I$5:$M$389,3,0),": ",VLOOKUP(F118,'PDP8'!$I$5:$M$389,5,0)),"")</f>
        <v/>
      </c>
      <c r="AF118" s="119" t="str">
        <f t="shared" si="29"/>
        <v/>
      </c>
      <c r="AG118" s="126"/>
      <c r="AH118" s="126"/>
    </row>
    <row r="119" spans="1:34" x14ac:dyDescent="0.2">
      <c r="A119" s="126"/>
      <c r="B119" s="55" t="str">
        <f t="shared" si="17"/>
        <v>0411</v>
      </c>
      <c r="C119" s="56" t="str">
        <f>IF(N119&lt;10,"",IF(N119=10,O119,IF(N119=12,IF(LEN(X119)&gt;0,X119,DEC2OCT(VLOOKUP(F119,'PDP8'!$C$6:$D$12,2,0)+IF(LEN(G119)&gt;0,256,0)+W119+IF(LEN(V119)=0,0,_xlfn.BITAND(V119,127)),4)),IF(N119=13,DEC2OCT('PDP8'!$D$13+_xlfn.BITOR(VLOOKUP(O119,'PDP8'!$C$17:$D$52,2,0),_xlfn.BITOR(IF(S119&gt;1,VLOOKUP(P119,'PDP8'!$C$17:$D$52,2,0),0),_xlfn.BITOR(IF(S119&gt;2,VLOOKUP(Q119,'PDP8'!$C$17:$D$52,2,0),0),IF(S119&gt;3,VLOOKUP(R119,'PDP8'!$C$17:$D$52,2,0),0)))),4),IF(N119=14,DEC2OCT(_xlfn.BITOR('PDP8'!$D$13+256+VLOOKUP(O119,'PDP8'!$C$56:$D$75,2,0),_xlfn.BITOR(IF(S119&gt;1,VLOOKUP(P119,'PDP8'!$C$56:$D$75,2,0),0),_xlfn.BITOR(IF(S119&gt;2,VLOOKUP(Q119,'PDP8'!$C$56:$D$75,2,0),0),IF(S119&gt;3,VLOOKUP(R119,'PDP8'!$C$56:$D$75,2,0),0)))),4),IF(N119=15,DEC2OCT('PDP8'!$D$13+257+VLOOKUP(O119,'PDP8'!$C$80:$D$107,2,0)+IF(S119&gt;1,VLOOKUP(P119,'PDP8'!$C$80:$D$107,2,0),0)+IF(S119&gt;2,VLOOKUP(Q119,'PDP8'!$C$80:$D$107,2,0),0),4),IF(N119=20,VLOOKUP(F119,'PDP8'!$I$5:$J$389,2,0),"???")))))))</f>
        <v/>
      </c>
      <c r="D119" s="177"/>
      <c r="E119" s="118"/>
      <c r="F119" s="118"/>
      <c r="G119" s="76"/>
      <c r="H119" s="118"/>
      <c r="I119" s="179"/>
      <c r="J119" s="188" t="str">
        <f t="shared" si="18"/>
        <v/>
      </c>
      <c r="K119" s="211"/>
      <c r="L119" s="126"/>
      <c r="M119" s="119">
        <f>IF(LEN(F119)&lt;1,0,IF(OR(LEFT(F119)="/",F119="$"),0,IF(LEFT(F119)="*",1,IF(NOT(ISERR(VALUE(F119))),10,IF(LEFT(F119,4)="PAGE",2,IF(ISNA(VLOOKUP(F119,'PDP8'!$C$6:$C$11,1,0)),IF(ISNA(VLOOKUP(LEFT(F119,3),'PDP8'!$C$17:$C$52,1,0)),IF(ISNA(VLOOKUP(LEFT(F119,3),'PDP8'!$C$56:$C$75,1,0)),IF(ISNA(VLOOKUP(LEFT(F119,IF(OR(LEN(F119)=3,MID(F119,4,1)=" "),3,4)),'PDP8'!$C$80:$C$107,1,0)),IF(ISNA(VLOOKUP(F119,'PDP8'!$I$5:$I$389,1,0)),"???",20),15),14),13),12))))))</f>
        <v>0</v>
      </c>
      <c r="N119" s="119">
        <f>IF(AND(O119="CLA",S119&gt;1),IF(ISNA(VLOOKUP(P119,'PDP8'!$C$17:$C$52,1,0)),IF(ISNA(VLOOKUP(P119,'PDP8'!$C$56:$C$75,1,0)),15,14),13),IF(LEN(F119)=0,0,M119))</f>
        <v>0</v>
      </c>
      <c r="O119" s="119" t="str">
        <f t="shared" si="19"/>
        <v/>
      </c>
      <c r="P119" s="119" t="str">
        <f t="shared" si="20"/>
        <v/>
      </c>
      <c r="Q119" s="119" t="str">
        <f t="shared" si="21"/>
        <v/>
      </c>
      <c r="R119" s="119" t="str">
        <f t="shared" si="22"/>
        <v/>
      </c>
      <c r="S119" s="119">
        <f t="shared" si="23"/>
        <v>0</v>
      </c>
      <c r="T119" s="187" t="str">
        <f t="shared" si="24"/>
        <v/>
      </c>
      <c r="U119" s="119" t="str">
        <f t="shared" si="25"/>
        <v/>
      </c>
      <c r="V119" s="120" t="str">
        <f t="shared" si="26"/>
        <v/>
      </c>
      <c r="W119" s="124" t="str">
        <f t="shared" si="27"/>
        <v/>
      </c>
      <c r="X119" s="124" t="str">
        <f t="shared" si="28"/>
        <v/>
      </c>
      <c r="Y119" s="119" t="str">
        <f t="shared" si="15"/>
        <v/>
      </c>
      <c r="Z119" s="119">
        <f t="shared" si="16"/>
        <v>0</v>
      </c>
      <c r="AA119" s="119" t="str">
        <f>IF(N119=12,VLOOKUP(F119,'PDP8'!$C$6:$F$11,4,0),"")</f>
        <v/>
      </c>
      <c r="AB119" s="119" t="str">
        <f>IF(N119=13,IF(_xlfn.BITAND(OCT2DEC(C119),'PDP8'!$E$17)='PDP8'!$D$17,'PDP8'!$F$17,CONCATENATE(IF(ISNA(MATCH(_xlfn.BITAND(OCT2DEC(C119),'PDP8'!$E$18),'PDP8'!$D$18:$D$20,0)),"",VLOOKUP(_xlfn.BITAND(OCT2DEC(C119),'PDP8'!$E$18),'PDP8'!$D$18:$F$20,3,0)),IF(ISNA(MATCH(_xlfn.BITAND(OCT2DEC(C119),'PDP8'!$E$21),'PDP8'!$D$21:$D$52,0)),"",CONCATENATE(IF(ISNA(MATCH(_xlfn.BITAND(OCT2DEC(C119),'PDP8'!$E$18),'PDP8'!$D$18:$D$20,0)),"",", "),VLOOKUP(_xlfn.BITAND(OCT2DEC(C119),'PDP8'!$E$21),'PDP8'!$D$21:$F$52,3,0))))),"")</f>
        <v/>
      </c>
      <c r="AC119" s="119" t="str">
        <f>IF(N119=14,CONCATENATE(IF(ISNA(MATCH(_xlfn.BITAND(OCT2DEC(C119),'PDP8'!$E$56),'PDP8'!$D$56:$D$70,0)),"",VLOOKUP(_xlfn.BITAND(OCT2DEC(C119),'PDP8'!$E$56),'PDP8'!$D$56:$F$70,3,0)),IF(ISNA(MATCH(_xlfn.BITAND(OCT2DEC(C119),'PDP8'!$E$71),'PDP8'!$D$71:$D$73,0)),"",CONCATENATE(IF(ISNA(MATCH(_xlfn.BITAND(OCT2DEC(C119),'PDP8'!$E$56),'PDP8'!$D$56:$D$70,0)),"",", "),VLOOKUP(_xlfn.BITAND(OCT2DEC(C119),'PDP8'!$E$71),'PDP8'!$D$71:$F$73,3,0))),IF(_xlfn.BITAND(OCT2DEC(C119),'PDP8'!$E$75)='PDP8'!$D$75,CONCATENATE(IF(LEN(F119)&gt;4,", ",""),'PDP8'!$F$75,""),IF(_xlfn.BITAND(OCT2DEC(C119),'PDP8'!$E$74),"",'PDP8'!$F$74))),"")</f>
        <v/>
      </c>
      <c r="AD119" s="119" t="str">
        <f>IF(N119=15,VLOOKUP(Z119,'PDP8'!$D$111:$F$238,3,0),"")</f>
        <v/>
      </c>
      <c r="AE119" s="119" t="str">
        <f>IF(N119=20,CONCATENATE(VLOOKUP(F119,'PDP8'!$I$5:$M$389,3,0),": ",VLOOKUP(F119,'PDP8'!$I$5:$M$389,5,0)),"")</f>
        <v/>
      </c>
      <c r="AF119" s="119" t="str">
        <f t="shared" si="29"/>
        <v/>
      </c>
      <c r="AG119" s="126"/>
      <c r="AH119" s="126"/>
    </row>
    <row r="120" spans="1:34" x14ac:dyDescent="0.2">
      <c r="A120" s="126"/>
      <c r="B120" s="55" t="str">
        <f t="shared" si="17"/>
        <v>0411</v>
      </c>
      <c r="C120" s="56" t="str">
        <f>IF(N120&lt;10,"",IF(N120=10,O120,IF(N120=12,IF(LEN(X120)&gt;0,X120,DEC2OCT(VLOOKUP(F120,'PDP8'!$C$6:$D$12,2,0)+IF(LEN(G120)&gt;0,256,0)+W120+IF(LEN(V120)=0,0,_xlfn.BITAND(V120,127)),4)),IF(N120=13,DEC2OCT('PDP8'!$D$13+_xlfn.BITOR(VLOOKUP(O120,'PDP8'!$C$17:$D$52,2,0),_xlfn.BITOR(IF(S120&gt;1,VLOOKUP(P120,'PDP8'!$C$17:$D$52,2,0),0),_xlfn.BITOR(IF(S120&gt;2,VLOOKUP(Q120,'PDP8'!$C$17:$D$52,2,0),0),IF(S120&gt;3,VLOOKUP(R120,'PDP8'!$C$17:$D$52,2,0),0)))),4),IF(N120=14,DEC2OCT(_xlfn.BITOR('PDP8'!$D$13+256+VLOOKUP(O120,'PDP8'!$C$56:$D$75,2,0),_xlfn.BITOR(IF(S120&gt;1,VLOOKUP(P120,'PDP8'!$C$56:$D$75,2,0),0),_xlfn.BITOR(IF(S120&gt;2,VLOOKUP(Q120,'PDP8'!$C$56:$D$75,2,0),0),IF(S120&gt;3,VLOOKUP(R120,'PDP8'!$C$56:$D$75,2,0),0)))),4),IF(N120=15,DEC2OCT('PDP8'!$D$13+257+VLOOKUP(O120,'PDP8'!$C$80:$D$107,2,0)+IF(S120&gt;1,VLOOKUP(P120,'PDP8'!$C$80:$D$107,2,0),0)+IF(S120&gt;2,VLOOKUP(Q120,'PDP8'!$C$80:$D$107,2,0),0),4),IF(N120=20,VLOOKUP(F120,'PDP8'!$I$5:$J$389,2,0),"???")))))))</f>
        <v/>
      </c>
      <c r="D120" s="177"/>
      <c r="E120" s="118"/>
      <c r="F120" s="118"/>
      <c r="G120" s="76"/>
      <c r="H120" s="118"/>
      <c r="I120" s="179"/>
      <c r="J120" s="188" t="str">
        <f t="shared" si="18"/>
        <v/>
      </c>
      <c r="K120" s="211"/>
      <c r="L120" s="126"/>
      <c r="M120" s="119">
        <f>IF(LEN(F120)&lt;1,0,IF(OR(LEFT(F120)="/",F120="$"),0,IF(LEFT(F120)="*",1,IF(NOT(ISERR(VALUE(F120))),10,IF(LEFT(F120,4)="PAGE",2,IF(ISNA(VLOOKUP(F120,'PDP8'!$C$6:$C$11,1,0)),IF(ISNA(VLOOKUP(LEFT(F120,3),'PDP8'!$C$17:$C$52,1,0)),IF(ISNA(VLOOKUP(LEFT(F120,3),'PDP8'!$C$56:$C$75,1,0)),IF(ISNA(VLOOKUP(LEFT(F120,IF(OR(LEN(F120)=3,MID(F120,4,1)=" "),3,4)),'PDP8'!$C$80:$C$107,1,0)),IF(ISNA(VLOOKUP(F120,'PDP8'!$I$5:$I$389,1,0)),"???",20),15),14),13),12))))))</f>
        <v>0</v>
      </c>
      <c r="N120" s="119">
        <f>IF(AND(O120="CLA",S120&gt;1),IF(ISNA(VLOOKUP(P120,'PDP8'!$C$17:$C$52,1,0)),IF(ISNA(VLOOKUP(P120,'PDP8'!$C$56:$C$75,1,0)),15,14),13),IF(LEN(F120)=0,0,M120))</f>
        <v>0</v>
      </c>
      <c r="O120" s="119" t="str">
        <f t="shared" si="19"/>
        <v/>
      </c>
      <c r="P120" s="119" t="str">
        <f t="shared" si="20"/>
        <v/>
      </c>
      <c r="Q120" s="119" t="str">
        <f t="shared" si="21"/>
        <v/>
      </c>
      <c r="R120" s="119" t="str">
        <f t="shared" si="22"/>
        <v/>
      </c>
      <c r="S120" s="119">
        <f t="shared" si="23"/>
        <v>0</v>
      </c>
      <c r="T120" s="187" t="str">
        <f t="shared" si="24"/>
        <v/>
      </c>
      <c r="U120" s="119" t="str">
        <f t="shared" si="25"/>
        <v/>
      </c>
      <c r="V120" s="120" t="str">
        <f t="shared" si="26"/>
        <v/>
      </c>
      <c r="W120" s="124" t="str">
        <f t="shared" si="27"/>
        <v/>
      </c>
      <c r="X120" s="124" t="str">
        <f t="shared" si="28"/>
        <v/>
      </c>
      <c r="Y120" s="119" t="str">
        <f t="shared" si="15"/>
        <v/>
      </c>
      <c r="Z120" s="119">
        <f t="shared" si="16"/>
        <v>0</v>
      </c>
      <c r="AA120" s="119" t="str">
        <f>IF(N120=12,VLOOKUP(F120,'PDP8'!$C$6:$F$11,4,0),"")</f>
        <v/>
      </c>
      <c r="AB120" s="119" t="str">
        <f>IF(N120=13,IF(_xlfn.BITAND(OCT2DEC(C120),'PDP8'!$E$17)='PDP8'!$D$17,'PDP8'!$F$17,CONCATENATE(IF(ISNA(MATCH(_xlfn.BITAND(OCT2DEC(C120),'PDP8'!$E$18),'PDP8'!$D$18:$D$20,0)),"",VLOOKUP(_xlfn.BITAND(OCT2DEC(C120),'PDP8'!$E$18),'PDP8'!$D$18:$F$20,3,0)),IF(ISNA(MATCH(_xlfn.BITAND(OCT2DEC(C120),'PDP8'!$E$21),'PDP8'!$D$21:$D$52,0)),"",CONCATENATE(IF(ISNA(MATCH(_xlfn.BITAND(OCT2DEC(C120),'PDP8'!$E$18),'PDP8'!$D$18:$D$20,0)),"",", "),VLOOKUP(_xlfn.BITAND(OCT2DEC(C120),'PDP8'!$E$21),'PDP8'!$D$21:$F$52,3,0))))),"")</f>
        <v/>
      </c>
      <c r="AC120" s="119" t="str">
        <f>IF(N120=14,CONCATENATE(IF(ISNA(MATCH(_xlfn.BITAND(OCT2DEC(C120),'PDP8'!$E$56),'PDP8'!$D$56:$D$70,0)),"",VLOOKUP(_xlfn.BITAND(OCT2DEC(C120),'PDP8'!$E$56),'PDP8'!$D$56:$F$70,3,0)),IF(ISNA(MATCH(_xlfn.BITAND(OCT2DEC(C120),'PDP8'!$E$71),'PDP8'!$D$71:$D$73,0)),"",CONCATENATE(IF(ISNA(MATCH(_xlfn.BITAND(OCT2DEC(C120),'PDP8'!$E$56),'PDP8'!$D$56:$D$70,0)),"",", "),VLOOKUP(_xlfn.BITAND(OCT2DEC(C120),'PDP8'!$E$71),'PDP8'!$D$71:$F$73,3,0))),IF(_xlfn.BITAND(OCT2DEC(C120),'PDP8'!$E$75)='PDP8'!$D$75,CONCATENATE(IF(LEN(F120)&gt;4,", ",""),'PDP8'!$F$75,""),IF(_xlfn.BITAND(OCT2DEC(C120),'PDP8'!$E$74),"",'PDP8'!$F$74))),"")</f>
        <v/>
      </c>
      <c r="AD120" s="119" t="str">
        <f>IF(N120=15,VLOOKUP(Z120,'PDP8'!$D$111:$F$238,3,0),"")</f>
        <v/>
      </c>
      <c r="AE120" s="119" t="str">
        <f>IF(N120=20,CONCATENATE(VLOOKUP(F120,'PDP8'!$I$5:$M$389,3,0),": ",VLOOKUP(F120,'PDP8'!$I$5:$M$389,5,0)),"")</f>
        <v/>
      </c>
      <c r="AF120" s="119" t="str">
        <f t="shared" si="29"/>
        <v/>
      </c>
      <c r="AG120" s="126"/>
      <c r="AH120" s="126"/>
    </row>
    <row r="121" spans="1:34" x14ac:dyDescent="0.2">
      <c r="A121" s="126"/>
      <c r="B121" s="55" t="str">
        <f t="shared" si="17"/>
        <v>0411</v>
      </c>
      <c r="C121" s="56" t="str">
        <f>IF(N121&lt;10,"",IF(N121=10,O121,IF(N121=12,IF(LEN(X121)&gt;0,X121,DEC2OCT(VLOOKUP(F121,'PDP8'!$C$6:$D$12,2,0)+IF(LEN(G121)&gt;0,256,0)+W121+IF(LEN(V121)=0,0,_xlfn.BITAND(V121,127)),4)),IF(N121=13,DEC2OCT('PDP8'!$D$13+_xlfn.BITOR(VLOOKUP(O121,'PDP8'!$C$17:$D$52,2,0),_xlfn.BITOR(IF(S121&gt;1,VLOOKUP(P121,'PDP8'!$C$17:$D$52,2,0),0),_xlfn.BITOR(IF(S121&gt;2,VLOOKUP(Q121,'PDP8'!$C$17:$D$52,2,0),0),IF(S121&gt;3,VLOOKUP(R121,'PDP8'!$C$17:$D$52,2,0),0)))),4),IF(N121=14,DEC2OCT(_xlfn.BITOR('PDP8'!$D$13+256+VLOOKUP(O121,'PDP8'!$C$56:$D$75,2,0),_xlfn.BITOR(IF(S121&gt;1,VLOOKUP(P121,'PDP8'!$C$56:$D$75,2,0),0),_xlfn.BITOR(IF(S121&gt;2,VLOOKUP(Q121,'PDP8'!$C$56:$D$75,2,0),0),IF(S121&gt;3,VLOOKUP(R121,'PDP8'!$C$56:$D$75,2,0),0)))),4),IF(N121=15,DEC2OCT('PDP8'!$D$13+257+VLOOKUP(O121,'PDP8'!$C$80:$D$107,2,0)+IF(S121&gt;1,VLOOKUP(P121,'PDP8'!$C$80:$D$107,2,0),0)+IF(S121&gt;2,VLOOKUP(Q121,'PDP8'!$C$80:$D$107,2,0),0),4),IF(N121=20,VLOOKUP(F121,'PDP8'!$I$5:$J$389,2,0),"???")))))))</f>
        <v/>
      </c>
      <c r="D121" s="177"/>
      <c r="E121" s="118"/>
      <c r="F121" s="118"/>
      <c r="G121" s="76"/>
      <c r="H121" s="118"/>
      <c r="I121" s="179"/>
      <c r="J121" s="188" t="str">
        <f t="shared" si="18"/>
        <v/>
      </c>
      <c r="K121" s="211"/>
      <c r="L121" s="126"/>
      <c r="M121" s="119">
        <f>IF(LEN(F121)&lt;1,0,IF(OR(LEFT(F121)="/",F121="$"),0,IF(LEFT(F121)="*",1,IF(NOT(ISERR(VALUE(F121))),10,IF(LEFT(F121,4)="PAGE",2,IF(ISNA(VLOOKUP(F121,'PDP8'!$C$6:$C$11,1,0)),IF(ISNA(VLOOKUP(LEFT(F121,3),'PDP8'!$C$17:$C$52,1,0)),IF(ISNA(VLOOKUP(LEFT(F121,3),'PDP8'!$C$56:$C$75,1,0)),IF(ISNA(VLOOKUP(LEFT(F121,IF(OR(LEN(F121)=3,MID(F121,4,1)=" "),3,4)),'PDP8'!$C$80:$C$107,1,0)),IF(ISNA(VLOOKUP(F121,'PDP8'!$I$5:$I$389,1,0)),"???",20),15),14),13),12))))))</f>
        <v>0</v>
      </c>
      <c r="N121" s="119">
        <f>IF(AND(O121="CLA",S121&gt;1),IF(ISNA(VLOOKUP(P121,'PDP8'!$C$17:$C$52,1,0)),IF(ISNA(VLOOKUP(P121,'PDP8'!$C$56:$C$75,1,0)),15,14),13),IF(LEN(F121)=0,0,M121))</f>
        <v>0</v>
      </c>
      <c r="O121" s="119" t="str">
        <f t="shared" si="19"/>
        <v/>
      </c>
      <c r="P121" s="119" t="str">
        <f t="shared" si="20"/>
        <v/>
      </c>
      <c r="Q121" s="119" t="str">
        <f t="shared" si="21"/>
        <v/>
      </c>
      <c r="R121" s="119" t="str">
        <f t="shared" si="22"/>
        <v/>
      </c>
      <c r="S121" s="119">
        <f t="shared" si="23"/>
        <v>0</v>
      </c>
      <c r="T121" s="187" t="str">
        <f t="shared" si="24"/>
        <v/>
      </c>
      <c r="U121" s="119" t="str">
        <f t="shared" si="25"/>
        <v/>
      </c>
      <c r="V121" s="120" t="str">
        <f t="shared" si="26"/>
        <v/>
      </c>
      <c r="W121" s="124" t="str">
        <f t="shared" si="27"/>
        <v/>
      </c>
      <c r="X121" s="124" t="str">
        <f t="shared" si="28"/>
        <v/>
      </c>
      <c r="Y121" s="119" t="str">
        <f t="shared" si="15"/>
        <v/>
      </c>
      <c r="Z121" s="119">
        <f t="shared" si="16"/>
        <v>0</v>
      </c>
      <c r="AA121" s="119" t="str">
        <f>IF(N121=12,VLOOKUP(F121,'PDP8'!$C$6:$F$11,4,0),"")</f>
        <v/>
      </c>
      <c r="AB121" s="119" t="str">
        <f>IF(N121=13,IF(_xlfn.BITAND(OCT2DEC(C121),'PDP8'!$E$17)='PDP8'!$D$17,'PDP8'!$F$17,CONCATENATE(IF(ISNA(MATCH(_xlfn.BITAND(OCT2DEC(C121),'PDP8'!$E$18),'PDP8'!$D$18:$D$20,0)),"",VLOOKUP(_xlfn.BITAND(OCT2DEC(C121),'PDP8'!$E$18),'PDP8'!$D$18:$F$20,3,0)),IF(ISNA(MATCH(_xlfn.BITAND(OCT2DEC(C121),'PDP8'!$E$21),'PDP8'!$D$21:$D$52,0)),"",CONCATENATE(IF(ISNA(MATCH(_xlfn.BITAND(OCT2DEC(C121),'PDP8'!$E$18),'PDP8'!$D$18:$D$20,0)),"",", "),VLOOKUP(_xlfn.BITAND(OCT2DEC(C121),'PDP8'!$E$21),'PDP8'!$D$21:$F$52,3,0))))),"")</f>
        <v/>
      </c>
      <c r="AC121" s="119" t="str">
        <f>IF(N121=14,CONCATENATE(IF(ISNA(MATCH(_xlfn.BITAND(OCT2DEC(C121),'PDP8'!$E$56),'PDP8'!$D$56:$D$70,0)),"",VLOOKUP(_xlfn.BITAND(OCT2DEC(C121),'PDP8'!$E$56),'PDP8'!$D$56:$F$70,3,0)),IF(ISNA(MATCH(_xlfn.BITAND(OCT2DEC(C121),'PDP8'!$E$71),'PDP8'!$D$71:$D$73,0)),"",CONCATENATE(IF(ISNA(MATCH(_xlfn.BITAND(OCT2DEC(C121),'PDP8'!$E$56),'PDP8'!$D$56:$D$70,0)),"",", "),VLOOKUP(_xlfn.BITAND(OCT2DEC(C121),'PDP8'!$E$71),'PDP8'!$D$71:$F$73,3,0))),IF(_xlfn.BITAND(OCT2DEC(C121),'PDP8'!$E$75)='PDP8'!$D$75,CONCATENATE(IF(LEN(F121)&gt;4,", ",""),'PDP8'!$F$75,""),IF(_xlfn.BITAND(OCT2DEC(C121),'PDP8'!$E$74),"",'PDP8'!$F$74))),"")</f>
        <v/>
      </c>
      <c r="AD121" s="119" t="str">
        <f>IF(N121=15,VLOOKUP(Z121,'PDP8'!$D$111:$F$238,3,0),"")</f>
        <v/>
      </c>
      <c r="AE121" s="119" t="str">
        <f>IF(N121=20,CONCATENATE(VLOOKUP(F121,'PDP8'!$I$5:$M$389,3,0),": ",VLOOKUP(F121,'PDP8'!$I$5:$M$389,5,0)),"")</f>
        <v/>
      </c>
      <c r="AF121" s="119" t="str">
        <f t="shared" si="29"/>
        <v/>
      </c>
      <c r="AG121" s="126"/>
      <c r="AH121" s="126"/>
    </row>
    <row r="122" spans="1:34" x14ac:dyDescent="0.2">
      <c r="A122" s="126"/>
      <c r="B122" s="55" t="str">
        <f t="shared" si="17"/>
        <v>0411</v>
      </c>
      <c r="C122" s="56" t="str">
        <f>IF(N122&lt;10,"",IF(N122=10,O122,IF(N122=12,IF(LEN(X122)&gt;0,X122,DEC2OCT(VLOOKUP(F122,'PDP8'!$C$6:$D$12,2,0)+IF(LEN(G122)&gt;0,256,0)+W122+IF(LEN(V122)=0,0,_xlfn.BITAND(V122,127)),4)),IF(N122=13,DEC2OCT('PDP8'!$D$13+_xlfn.BITOR(VLOOKUP(O122,'PDP8'!$C$17:$D$52,2,0),_xlfn.BITOR(IF(S122&gt;1,VLOOKUP(P122,'PDP8'!$C$17:$D$52,2,0),0),_xlfn.BITOR(IF(S122&gt;2,VLOOKUP(Q122,'PDP8'!$C$17:$D$52,2,0),0),IF(S122&gt;3,VLOOKUP(R122,'PDP8'!$C$17:$D$52,2,0),0)))),4),IF(N122=14,DEC2OCT(_xlfn.BITOR('PDP8'!$D$13+256+VLOOKUP(O122,'PDP8'!$C$56:$D$75,2,0),_xlfn.BITOR(IF(S122&gt;1,VLOOKUP(P122,'PDP8'!$C$56:$D$75,2,0),0),_xlfn.BITOR(IF(S122&gt;2,VLOOKUP(Q122,'PDP8'!$C$56:$D$75,2,0),0),IF(S122&gt;3,VLOOKUP(R122,'PDP8'!$C$56:$D$75,2,0),0)))),4),IF(N122=15,DEC2OCT('PDP8'!$D$13+257+VLOOKUP(O122,'PDP8'!$C$80:$D$107,2,0)+IF(S122&gt;1,VLOOKUP(P122,'PDP8'!$C$80:$D$107,2,0),0)+IF(S122&gt;2,VLOOKUP(Q122,'PDP8'!$C$80:$D$107,2,0),0),4),IF(N122=20,VLOOKUP(F122,'PDP8'!$I$5:$J$389,2,0),"???")))))))</f>
        <v/>
      </c>
      <c r="D122" s="177"/>
      <c r="E122" s="118"/>
      <c r="F122" s="118"/>
      <c r="G122" s="76"/>
      <c r="H122" s="118"/>
      <c r="I122" s="179"/>
      <c r="J122" s="188" t="str">
        <f t="shared" si="18"/>
        <v/>
      </c>
      <c r="K122" s="211"/>
      <c r="L122" s="126"/>
      <c r="M122" s="119">
        <f>IF(LEN(F122)&lt;1,0,IF(OR(LEFT(F122)="/",F122="$"),0,IF(LEFT(F122)="*",1,IF(NOT(ISERR(VALUE(F122))),10,IF(LEFT(F122,4)="PAGE",2,IF(ISNA(VLOOKUP(F122,'PDP8'!$C$6:$C$11,1,0)),IF(ISNA(VLOOKUP(LEFT(F122,3),'PDP8'!$C$17:$C$52,1,0)),IF(ISNA(VLOOKUP(LEFT(F122,3),'PDP8'!$C$56:$C$75,1,0)),IF(ISNA(VLOOKUP(LEFT(F122,IF(OR(LEN(F122)=3,MID(F122,4,1)=" "),3,4)),'PDP8'!$C$80:$C$107,1,0)),IF(ISNA(VLOOKUP(F122,'PDP8'!$I$5:$I$389,1,0)),"???",20),15),14),13),12))))))</f>
        <v>0</v>
      </c>
      <c r="N122" s="119">
        <f>IF(AND(O122="CLA",S122&gt;1),IF(ISNA(VLOOKUP(P122,'PDP8'!$C$17:$C$52,1,0)),IF(ISNA(VLOOKUP(P122,'PDP8'!$C$56:$C$75,1,0)),15,14),13),IF(LEN(F122)=0,0,M122))</f>
        <v>0</v>
      </c>
      <c r="O122" s="119" t="str">
        <f t="shared" si="19"/>
        <v/>
      </c>
      <c r="P122" s="119" t="str">
        <f t="shared" si="20"/>
        <v/>
      </c>
      <c r="Q122" s="119" t="str">
        <f t="shared" si="21"/>
        <v/>
      </c>
      <c r="R122" s="119" t="str">
        <f t="shared" si="22"/>
        <v/>
      </c>
      <c r="S122" s="119">
        <f t="shared" si="23"/>
        <v>0</v>
      </c>
      <c r="T122" s="187" t="str">
        <f t="shared" si="24"/>
        <v/>
      </c>
      <c r="U122" s="119" t="str">
        <f t="shared" si="25"/>
        <v/>
      </c>
      <c r="V122" s="120" t="str">
        <f t="shared" si="26"/>
        <v/>
      </c>
      <c r="W122" s="124" t="str">
        <f t="shared" si="27"/>
        <v/>
      </c>
      <c r="X122" s="124" t="str">
        <f t="shared" si="28"/>
        <v/>
      </c>
      <c r="Y122" s="119" t="str">
        <f t="shared" si="15"/>
        <v/>
      </c>
      <c r="Z122" s="119">
        <f t="shared" si="16"/>
        <v>0</v>
      </c>
      <c r="AA122" s="119" t="str">
        <f>IF(N122=12,VLOOKUP(F122,'PDP8'!$C$6:$F$11,4,0),"")</f>
        <v/>
      </c>
      <c r="AB122" s="119" t="str">
        <f>IF(N122=13,IF(_xlfn.BITAND(OCT2DEC(C122),'PDP8'!$E$17)='PDP8'!$D$17,'PDP8'!$F$17,CONCATENATE(IF(ISNA(MATCH(_xlfn.BITAND(OCT2DEC(C122),'PDP8'!$E$18),'PDP8'!$D$18:$D$20,0)),"",VLOOKUP(_xlfn.BITAND(OCT2DEC(C122),'PDP8'!$E$18),'PDP8'!$D$18:$F$20,3,0)),IF(ISNA(MATCH(_xlfn.BITAND(OCT2DEC(C122),'PDP8'!$E$21),'PDP8'!$D$21:$D$52,0)),"",CONCATENATE(IF(ISNA(MATCH(_xlfn.BITAND(OCT2DEC(C122),'PDP8'!$E$18),'PDP8'!$D$18:$D$20,0)),"",", "),VLOOKUP(_xlfn.BITAND(OCT2DEC(C122),'PDP8'!$E$21),'PDP8'!$D$21:$F$52,3,0))))),"")</f>
        <v/>
      </c>
      <c r="AC122" s="119" t="str">
        <f>IF(N122=14,CONCATENATE(IF(ISNA(MATCH(_xlfn.BITAND(OCT2DEC(C122),'PDP8'!$E$56),'PDP8'!$D$56:$D$70,0)),"",VLOOKUP(_xlfn.BITAND(OCT2DEC(C122),'PDP8'!$E$56),'PDP8'!$D$56:$F$70,3,0)),IF(ISNA(MATCH(_xlfn.BITAND(OCT2DEC(C122),'PDP8'!$E$71),'PDP8'!$D$71:$D$73,0)),"",CONCATENATE(IF(ISNA(MATCH(_xlfn.BITAND(OCT2DEC(C122),'PDP8'!$E$56),'PDP8'!$D$56:$D$70,0)),"",", "),VLOOKUP(_xlfn.BITAND(OCT2DEC(C122),'PDP8'!$E$71),'PDP8'!$D$71:$F$73,3,0))),IF(_xlfn.BITAND(OCT2DEC(C122),'PDP8'!$E$75)='PDP8'!$D$75,CONCATENATE(IF(LEN(F122)&gt;4,", ",""),'PDP8'!$F$75,""),IF(_xlfn.BITAND(OCT2DEC(C122),'PDP8'!$E$74),"",'PDP8'!$F$74))),"")</f>
        <v/>
      </c>
      <c r="AD122" s="119" t="str">
        <f>IF(N122=15,VLOOKUP(Z122,'PDP8'!$D$111:$F$238,3,0),"")</f>
        <v/>
      </c>
      <c r="AE122" s="119" t="str">
        <f>IF(N122=20,CONCATENATE(VLOOKUP(F122,'PDP8'!$I$5:$M$389,3,0),": ",VLOOKUP(F122,'PDP8'!$I$5:$M$389,5,0)),"")</f>
        <v/>
      </c>
      <c r="AF122" s="119" t="str">
        <f t="shared" si="29"/>
        <v/>
      </c>
      <c r="AG122" s="126"/>
      <c r="AH122" s="126"/>
    </row>
    <row r="123" spans="1:34" x14ac:dyDescent="0.2">
      <c r="A123" s="126"/>
      <c r="B123" s="55" t="str">
        <f t="shared" si="17"/>
        <v>0411</v>
      </c>
      <c r="C123" s="56" t="str">
        <f>IF(N123&lt;10,"",IF(N123=10,O123,IF(N123=12,IF(LEN(X123)&gt;0,X123,DEC2OCT(VLOOKUP(F123,'PDP8'!$C$6:$D$12,2,0)+IF(LEN(G123)&gt;0,256,0)+W123+IF(LEN(V123)=0,0,_xlfn.BITAND(V123,127)),4)),IF(N123=13,DEC2OCT('PDP8'!$D$13+_xlfn.BITOR(VLOOKUP(O123,'PDP8'!$C$17:$D$52,2,0),_xlfn.BITOR(IF(S123&gt;1,VLOOKUP(P123,'PDP8'!$C$17:$D$52,2,0),0),_xlfn.BITOR(IF(S123&gt;2,VLOOKUP(Q123,'PDP8'!$C$17:$D$52,2,0),0),IF(S123&gt;3,VLOOKUP(R123,'PDP8'!$C$17:$D$52,2,0),0)))),4),IF(N123=14,DEC2OCT(_xlfn.BITOR('PDP8'!$D$13+256+VLOOKUP(O123,'PDP8'!$C$56:$D$75,2,0),_xlfn.BITOR(IF(S123&gt;1,VLOOKUP(P123,'PDP8'!$C$56:$D$75,2,0),0),_xlfn.BITOR(IF(S123&gt;2,VLOOKUP(Q123,'PDP8'!$C$56:$D$75,2,0),0),IF(S123&gt;3,VLOOKUP(R123,'PDP8'!$C$56:$D$75,2,0),0)))),4),IF(N123=15,DEC2OCT('PDP8'!$D$13+257+VLOOKUP(O123,'PDP8'!$C$80:$D$107,2,0)+IF(S123&gt;1,VLOOKUP(P123,'PDP8'!$C$80:$D$107,2,0),0)+IF(S123&gt;2,VLOOKUP(Q123,'PDP8'!$C$80:$D$107,2,0),0),4),IF(N123=20,VLOOKUP(F123,'PDP8'!$I$5:$J$389,2,0),"???")))))))</f>
        <v/>
      </c>
      <c r="D123" s="177"/>
      <c r="E123" s="118"/>
      <c r="F123" s="118"/>
      <c r="G123" s="76"/>
      <c r="H123" s="118"/>
      <c r="I123" s="179"/>
      <c r="J123" s="188" t="str">
        <f t="shared" si="18"/>
        <v/>
      </c>
      <c r="K123" s="211"/>
      <c r="L123" s="126"/>
      <c r="M123" s="119">
        <f>IF(LEN(F123)&lt;1,0,IF(OR(LEFT(F123)="/",F123="$"),0,IF(LEFT(F123)="*",1,IF(NOT(ISERR(VALUE(F123))),10,IF(LEFT(F123,4)="PAGE",2,IF(ISNA(VLOOKUP(F123,'PDP8'!$C$6:$C$11,1,0)),IF(ISNA(VLOOKUP(LEFT(F123,3),'PDP8'!$C$17:$C$52,1,0)),IF(ISNA(VLOOKUP(LEFT(F123,3),'PDP8'!$C$56:$C$75,1,0)),IF(ISNA(VLOOKUP(LEFT(F123,IF(OR(LEN(F123)=3,MID(F123,4,1)=" "),3,4)),'PDP8'!$C$80:$C$107,1,0)),IF(ISNA(VLOOKUP(F123,'PDP8'!$I$5:$I$389,1,0)),"???",20),15),14),13),12))))))</f>
        <v>0</v>
      </c>
      <c r="N123" s="119">
        <f>IF(AND(O123="CLA",S123&gt;1),IF(ISNA(VLOOKUP(P123,'PDP8'!$C$17:$C$52,1,0)),IF(ISNA(VLOOKUP(P123,'PDP8'!$C$56:$C$75,1,0)),15,14),13),IF(LEN(F123)=0,0,M123))</f>
        <v>0</v>
      </c>
      <c r="O123" s="119" t="str">
        <f t="shared" si="19"/>
        <v/>
      </c>
      <c r="P123" s="119" t="str">
        <f t="shared" si="20"/>
        <v/>
      </c>
      <c r="Q123" s="119" t="str">
        <f t="shared" si="21"/>
        <v/>
      </c>
      <c r="R123" s="119" t="str">
        <f t="shared" si="22"/>
        <v/>
      </c>
      <c r="S123" s="119">
        <f t="shared" si="23"/>
        <v>0</v>
      </c>
      <c r="T123" s="187" t="str">
        <f t="shared" si="24"/>
        <v/>
      </c>
      <c r="U123" s="119" t="str">
        <f t="shared" si="25"/>
        <v/>
      </c>
      <c r="V123" s="120" t="str">
        <f t="shared" si="26"/>
        <v/>
      </c>
      <c r="W123" s="124" t="str">
        <f t="shared" si="27"/>
        <v/>
      </c>
      <c r="X123" s="124" t="str">
        <f t="shared" si="28"/>
        <v/>
      </c>
      <c r="Y123" s="119" t="str">
        <f t="shared" si="15"/>
        <v/>
      </c>
      <c r="Z123" s="119">
        <f t="shared" si="16"/>
        <v>0</v>
      </c>
      <c r="AA123" s="119" t="str">
        <f>IF(N123=12,VLOOKUP(F123,'PDP8'!$C$6:$F$11,4,0),"")</f>
        <v/>
      </c>
      <c r="AB123" s="119" t="str">
        <f>IF(N123=13,IF(_xlfn.BITAND(OCT2DEC(C123),'PDP8'!$E$17)='PDP8'!$D$17,'PDP8'!$F$17,CONCATENATE(IF(ISNA(MATCH(_xlfn.BITAND(OCT2DEC(C123),'PDP8'!$E$18),'PDP8'!$D$18:$D$20,0)),"",VLOOKUP(_xlfn.BITAND(OCT2DEC(C123),'PDP8'!$E$18),'PDP8'!$D$18:$F$20,3,0)),IF(ISNA(MATCH(_xlfn.BITAND(OCT2DEC(C123),'PDP8'!$E$21),'PDP8'!$D$21:$D$52,0)),"",CONCATENATE(IF(ISNA(MATCH(_xlfn.BITAND(OCT2DEC(C123),'PDP8'!$E$18),'PDP8'!$D$18:$D$20,0)),"",", "),VLOOKUP(_xlfn.BITAND(OCT2DEC(C123),'PDP8'!$E$21),'PDP8'!$D$21:$F$52,3,0))))),"")</f>
        <v/>
      </c>
      <c r="AC123" s="119" t="str">
        <f>IF(N123=14,CONCATENATE(IF(ISNA(MATCH(_xlfn.BITAND(OCT2DEC(C123),'PDP8'!$E$56),'PDP8'!$D$56:$D$70,0)),"",VLOOKUP(_xlfn.BITAND(OCT2DEC(C123),'PDP8'!$E$56),'PDP8'!$D$56:$F$70,3,0)),IF(ISNA(MATCH(_xlfn.BITAND(OCT2DEC(C123),'PDP8'!$E$71),'PDP8'!$D$71:$D$73,0)),"",CONCATENATE(IF(ISNA(MATCH(_xlfn.BITAND(OCT2DEC(C123),'PDP8'!$E$56),'PDP8'!$D$56:$D$70,0)),"",", "),VLOOKUP(_xlfn.BITAND(OCT2DEC(C123),'PDP8'!$E$71),'PDP8'!$D$71:$F$73,3,0))),IF(_xlfn.BITAND(OCT2DEC(C123),'PDP8'!$E$75)='PDP8'!$D$75,CONCATENATE(IF(LEN(F123)&gt;4,", ",""),'PDP8'!$F$75,""),IF(_xlfn.BITAND(OCT2DEC(C123),'PDP8'!$E$74),"",'PDP8'!$F$74))),"")</f>
        <v/>
      </c>
      <c r="AD123" s="119" t="str">
        <f>IF(N123=15,VLOOKUP(Z123,'PDP8'!$D$111:$F$238,3,0),"")</f>
        <v/>
      </c>
      <c r="AE123" s="119" t="str">
        <f>IF(N123=20,CONCATENATE(VLOOKUP(F123,'PDP8'!$I$5:$M$389,3,0),": ",VLOOKUP(F123,'PDP8'!$I$5:$M$389,5,0)),"")</f>
        <v/>
      </c>
      <c r="AF123" s="119" t="str">
        <f t="shared" si="29"/>
        <v/>
      </c>
      <c r="AG123" s="126"/>
      <c r="AH123" s="126"/>
    </row>
    <row r="124" spans="1:34" x14ac:dyDescent="0.2">
      <c r="A124" s="126"/>
      <c r="B124" s="55" t="str">
        <f t="shared" si="17"/>
        <v>0411</v>
      </c>
      <c r="C124" s="56" t="str">
        <f>IF(N124&lt;10,"",IF(N124=10,O124,IF(N124=12,IF(LEN(X124)&gt;0,X124,DEC2OCT(VLOOKUP(F124,'PDP8'!$C$6:$D$12,2,0)+IF(LEN(G124)&gt;0,256,0)+W124+IF(LEN(V124)=0,0,_xlfn.BITAND(V124,127)),4)),IF(N124=13,DEC2OCT('PDP8'!$D$13+_xlfn.BITOR(VLOOKUP(O124,'PDP8'!$C$17:$D$52,2,0),_xlfn.BITOR(IF(S124&gt;1,VLOOKUP(P124,'PDP8'!$C$17:$D$52,2,0),0),_xlfn.BITOR(IF(S124&gt;2,VLOOKUP(Q124,'PDP8'!$C$17:$D$52,2,0),0),IF(S124&gt;3,VLOOKUP(R124,'PDP8'!$C$17:$D$52,2,0),0)))),4),IF(N124=14,DEC2OCT(_xlfn.BITOR('PDP8'!$D$13+256+VLOOKUP(O124,'PDP8'!$C$56:$D$75,2,0),_xlfn.BITOR(IF(S124&gt;1,VLOOKUP(P124,'PDP8'!$C$56:$D$75,2,0),0),_xlfn.BITOR(IF(S124&gt;2,VLOOKUP(Q124,'PDP8'!$C$56:$D$75,2,0),0),IF(S124&gt;3,VLOOKUP(R124,'PDP8'!$C$56:$D$75,2,0),0)))),4),IF(N124=15,DEC2OCT('PDP8'!$D$13+257+VLOOKUP(O124,'PDP8'!$C$80:$D$107,2,0)+IF(S124&gt;1,VLOOKUP(P124,'PDP8'!$C$80:$D$107,2,0),0)+IF(S124&gt;2,VLOOKUP(Q124,'PDP8'!$C$80:$D$107,2,0),0),4),IF(N124=20,VLOOKUP(F124,'PDP8'!$I$5:$J$389,2,0),"???")))))))</f>
        <v/>
      </c>
      <c r="D124" s="177"/>
      <c r="E124" s="118"/>
      <c r="F124" s="118"/>
      <c r="G124" s="76"/>
      <c r="H124" s="118"/>
      <c r="I124" s="179"/>
      <c r="J124" s="188" t="str">
        <f t="shared" si="18"/>
        <v/>
      </c>
      <c r="K124" s="211"/>
      <c r="L124" s="126"/>
      <c r="M124" s="119">
        <f>IF(LEN(F124)&lt;1,0,IF(OR(LEFT(F124)="/",F124="$"),0,IF(LEFT(F124)="*",1,IF(NOT(ISERR(VALUE(F124))),10,IF(LEFT(F124,4)="PAGE",2,IF(ISNA(VLOOKUP(F124,'PDP8'!$C$6:$C$11,1,0)),IF(ISNA(VLOOKUP(LEFT(F124,3),'PDP8'!$C$17:$C$52,1,0)),IF(ISNA(VLOOKUP(LEFT(F124,3),'PDP8'!$C$56:$C$75,1,0)),IF(ISNA(VLOOKUP(LEFT(F124,IF(OR(LEN(F124)=3,MID(F124,4,1)=" "),3,4)),'PDP8'!$C$80:$C$107,1,0)),IF(ISNA(VLOOKUP(F124,'PDP8'!$I$5:$I$389,1,0)),"???",20),15),14),13),12))))))</f>
        <v>0</v>
      </c>
      <c r="N124" s="119">
        <f>IF(AND(O124="CLA",S124&gt;1),IF(ISNA(VLOOKUP(P124,'PDP8'!$C$17:$C$52,1,0)),IF(ISNA(VLOOKUP(P124,'PDP8'!$C$56:$C$75,1,0)),15,14),13),IF(LEN(F124)=0,0,M124))</f>
        <v>0</v>
      </c>
      <c r="O124" s="119" t="str">
        <f t="shared" si="19"/>
        <v/>
      </c>
      <c r="P124" s="119" t="str">
        <f t="shared" si="20"/>
        <v/>
      </c>
      <c r="Q124" s="119" t="str">
        <f t="shared" si="21"/>
        <v/>
      </c>
      <c r="R124" s="119" t="str">
        <f t="shared" si="22"/>
        <v/>
      </c>
      <c r="S124" s="119">
        <f t="shared" si="23"/>
        <v>0</v>
      </c>
      <c r="T124" s="187" t="str">
        <f t="shared" si="24"/>
        <v/>
      </c>
      <c r="U124" s="119" t="str">
        <f t="shared" si="25"/>
        <v/>
      </c>
      <c r="V124" s="120" t="str">
        <f t="shared" si="26"/>
        <v/>
      </c>
      <c r="W124" s="124" t="str">
        <f t="shared" si="27"/>
        <v/>
      </c>
      <c r="X124" s="124" t="str">
        <f t="shared" si="28"/>
        <v/>
      </c>
      <c r="Y124" s="119" t="str">
        <f t="shared" si="15"/>
        <v/>
      </c>
      <c r="Z124" s="119">
        <f t="shared" si="16"/>
        <v>0</v>
      </c>
      <c r="AA124" s="119" t="str">
        <f>IF(N124=12,VLOOKUP(F124,'PDP8'!$C$6:$F$11,4,0),"")</f>
        <v/>
      </c>
      <c r="AB124" s="119" t="str">
        <f>IF(N124=13,IF(_xlfn.BITAND(OCT2DEC(C124),'PDP8'!$E$17)='PDP8'!$D$17,'PDP8'!$F$17,CONCATENATE(IF(ISNA(MATCH(_xlfn.BITAND(OCT2DEC(C124),'PDP8'!$E$18),'PDP8'!$D$18:$D$20,0)),"",VLOOKUP(_xlfn.BITAND(OCT2DEC(C124),'PDP8'!$E$18),'PDP8'!$D$18:$F$20,3,0)),IF(ISNA(MATCH(_xlfn.BITAND(OCT2DEC(C124),'PDP8'!$E$21),'PDP8'!$D$21:$D$52,0)),"",CONCATENATE(IF(ISNA(MATCH(_xlfn.BITAND(OCT2DEC(C124),'PDP8'!$E$18),'PDP8'!$D$18:$D$20,0)),"",", "),VLOOKUP(_xlfn.BITAND(OCT2DEC(C124),'PDP8'!$E$21),'PDP8'!$D$21:$F$52,3,0))))),"")</f>
        <v/>
      </c>
      <c r="AC124" s="119" t="str">
        <f>IF(N124=14,CONCATENATE(IF(ISNA(MATCH(_xlfn.BITAND(OCT2DEC(C124),'PDP8'!$E$56),'PDP8'!$D$56:$D$70,0)),"",VLOOKUP(_xlfn.BITAND(OCT2DEC(C124),'PDP8'!$E$56),'PDP8'!$D$56:$F$70,3,0)),IF(ISNA(MATCH(_xlfn.BITAND(OCT2DEC(C124),'PDP8'!$E$71),'PDP8'!$D$71:$D$73,0)),"",CONCATENATE(IF(ISNA(MATCH(_xlfn.BITAND(OCT2DEC(C124),'PDP8'!$E$56),'PDP8'!$D$56:$D$70,0)),"",", "),VLOOKUP(_xlfn.BITAND(OCT2DEC(C124),'PDP8'!$E$71),'PDP8'!$D$71:$F$73,3,0))),IF(_xlfn.BITAND(OCT2DEC(C124),'PDP8'!$E$75)='PDP8'!$D$75,CONCATENATE(IF(LEN(F124)&gt;4,", ",""),'PDP8'!$F$75,""),IF(_xlfn.BITAND(OCT2DEC(C124),'PDP8'!$E$74),"",'PDP8'!$F$74))),"")</f>
        <v/>
      </c>
      <c r="AD124" s="119" t="str">
        <f>IF(N124=15,VLOOKUP(Z124,'PDP8'!$D$111:$F$238,3,0),"")</f>
        <v/>
      </c>
      <c r="AE124" s="119" t="str">
        <f>IF(N124=20,CONCATENATE(VLOOKUP(F124,'PDP8'!$I$5:$M$389,3,0),": ",VLOOKUP(F124,'PDP8'!$I$5:$M$389,5,0)),"")</f>
        <v/>
      </c>
      <c r="AF124" s="119" t="str">
        <f t="shared" si="29"/>
        <v/>
      </c>
      <c r="AG124" s="126"/>
      <c r="AH124" s="126"/>
    </row>
    <row r="125" spans="1:34" x14ac:dyDescent="0.2">
      <c r="A125" s="126"/>
      <c r="B125" s="55" t="str">
        <f t="shared" si="17"/>
        <v>0411</v>
      </c>
      <c r="C125" s="56" t="str">
        <f>IF(N125&lt;10,"",IF(N125=10,O125,IF(N125=12,IF(LEN(X125)&gt;0,X125,DEC2OCT(VLOOKUP(F125,'PDP8'!$C$6:$D$12,2,0)+IF(LEN(G125)&gt;0,256,0)+W125+IF(LEN(V125)=0,0,_xlfn.BITAND(V125,127)),4)),IF(N125=13,DEC2OCT('PDP8'!$D$13+_xlfn.BITOR(VLOOKUP(O125,'PDP8'!$C$17:$D$52,2,0),_xlfn.BITOR(IF(S125&gt;1,VLOOKUP(P125,'PDP8'!$C$17:$D$52,2,0),0),_xlfn.BITOR(IF(S125&gt;2,VLOOKUP(Q125,'PDP8'!$C$17:$D$52,2,0),0),IF(S125&gt;3,VLOOKUP(R125,'PDP8'!$C$17:$D$52,2,0),0)))),4),IF(N125=14,DEC2OCT(_xlfn.BITOR('PDP8'!$D$13+256+VLOOKUP(O125,'PDP8'!$C$56:$D$75,2,0),_xlfn.BITOR(IF(S125&gt;1,VLOOKUP(P125,'PDP8'!$C$56:$D$75,2,0),0),_xlfn.BITOR(IF(S125&gt;2,VLOOKUP(Q125,'PDP8'!$C$56:$D$75,2,0),0),IF(S125&gt;3,VLOOKUP(R125,'PDP8'!$C$56:$D$75,2,0),0)))),4),IF(N125=15,DEC2OCT('PDP8'!$D$13+257+VLOOKUP(O125,'PDP8'!$C$80:$D$107,2,0)+IF(S125&gt;1,VLOOKUP(P125,'PDP8'!$C$80:$D$107,2,0),0)+IF(S125&gt;2,VLOOKUP(Q125,'PDP8'!$C$80:$D$107,2,0),0),4),IF(N125=20,VLOOKUP(F125,'PDP8'!$I$5:$J$389,2,0),"???")))))))</f>
        <v/>
      </c>
      <c r="D125" s="177"/>
      <c r="E125" s="118"/>
      <c r="F125" s="118"/>
      <c r="G125" s="76"/>
      <c r="H125" s="118"/>
      <c r="I125" s="179"/>
      <c r="J125" s="188" t="str">
        <f t="shared" si="18"/>
        <v/>
      </c>
      <c r="K125" s="211"/>
      <c r="L125" s="126"/>
      <c r="M125" s="119">
        <f>IF(LEN(F125)&lt;1,0,IF(OR(LEFT(F125)="/",F125="$"),0,IF(LEFT(F125)="*",1,IF(NOT(ISERR(VALUE(F125))),10,IF(LEFT(F125,4)="PAGE",2,IF(ISNA(VLOOKUP(F125,'PDP8'!$C$6:$C$11,1,0)),IF(ISNA(VLOOKUP(LEFT(F125,3),'PDP8'!$C$17:$C$52,1,0)),IF(ISNA(VLOOKUP(LEFT(F125,3),'PDP8'!$C$56:$C$75,1,0)),IF(ISNA(VLOOKUP(LEFT(F125,IF(OR(LEN(F125)=3,MID(F125,4,1)=" "),3,4)),'PDP8'!$C$80:$C$107,1,0)),IF(ISNA(VLOOKUP(F125,'PDP8'!$I$5:$I$389,1,0)),"???",20),15),14),13),12))))))</f>
        <v>0</v>
      </c>
      <c r="N125" s="119">
        <f>IF(AND(O125="CLA",S125&gt;1),IF(ISNA(VLOOKUP(P125,'PDP8'!$C$17:$C$52,1,0)),IF(ISNA(VLOOKUP(P125,'PDP8'!$C$56:$C$75,1,0)),15,14),13),IF(LEN(F125)=0,0,M125))</f>
        <v>0</v>
      </c>
      <c r="O125" s="119" t="str">
        <f t="shared" si="19"/>
        <v/>
      </c>
      <c r="P125" s="119" t="str">
        <f t="shared" si="20"/>
        <v/>
      </c>
      <c r="Q125" s="119" t="str">
        <f t="shared" si="21"/>
        <v/>
      </c>
      <c r="R125" s="119" t="str">
        <f t="shared" si="22"/>
        <v/>
      </c>
      <c r="S125" s="119">
        <f t="shared" si="23"/>
        <v>0</v>
      </c>
      <c r="T125" s="187" t="str">
        <f t="shared" si="24"/>
        <v/>
      </c>
      <c r="U125" s="119" t="str">
        <f t="shared" si="25"/>
        <v/>
      </c>
      <c r="V125" s="120" t="str">
        <f t="shared" si="26"/>
        <v/>
      </c>
      <c r="W125" s="124" t="str">
        <f t="shared" si="27"/>
        <v/>
      </c>
      <c r="X125" s="124" t="str">
        <f t="shared" si="28"/>
        <v/>
      </c>
      <c r="Y125" s="119" t="str">
        <f t="shared" si="15"/>
        <v/>
      </c>
      <c r="Z125" s="119">
        <f t="shared" si="16"/>
        <v>0</v>
      </c>
      <c r="AA125" s="119" t="str">
        <f>IF(N125=12,VLOOKUP(F125,'PDP8'!$C$6:$F$11,4,0),"")</f>
        <v/>
      </c>
      <c r="AB125" s="119" t="str">
        <f>IF(N125=13,IF(_xlfn.BITAND(OCT2DEC(C125),'PDP8'!$E$17)='PDP8'!$D$17,'PDP8'!$F$17,CONCATENATE(IF(ISNA(MATCH(_xlfn.BITAND(OCT2DEC(C125),'PDP8'!$E$18),'PDP8'!$D$18:$D$20,0)),"",VLOOKUP(_xlfn.BITAND(OCT2DEC(C125),'PDP8'!$E$18),'PDP8'!$D$18:$F$20,3,0)),IF(ISNA(MATCH(_xlfn.BITAND(OCT2DEC(C125),'PDP8'!$E$21),'PDP8'!$D$21:$D$52,0)),"",CONCATENATE(IF(ISNA(MATCH(_xlfn.BITAND(OCT2DEC(C125),'PDP8'!$E$18),'PDP8'!$D$18:$D$20,0)),"",", "),VLOOKUP(_xlfn.BITAND(OCT2DEC(C125),'PDP8'!$E$21),'PDP8'!$D$21:$F$52,3,0))))),"")</f>
        <v/>
      </c>
      <c r="AC125" s="119" t="str">
        <f>IF(N125=14,CONCATENATE(IF(ISNA(MATCH(_xlfn.BITAND(OCT2DEC(C125),'PDP8'!$E$56),'PDP8'!$D$56:$D$70,0)),"",VLOOKUP(_xlfn.BITAND(OCT2DEC(C125),'PDP8'!$E$56),'PDP8'!$D$56:$F$70,3,0)),IF(ISNA(MATCH(_xlfn.BITAND(OCT2DEC(C125),'PDP8'!$E$71),'PDP8'!$D$71:$D$73,0)),"",CONCATENATE(IF(ISNA(MATCH(_xlfn.BITAND(OCT2DEC(C125),'PDP8'!$E$56),'PDP8'!$D$56:$D$70,0)),"",", "),VLOOKUP(_xlfn.BITAND(OCT2DEC(C125),'PDP8'!$E$71),'PDP8'!$D$71:$F$73,3,0))),IF(_xlfn.BITAND(OCT2DEC(C125),'PDP8'!$E$75)='PDP8'!$D$75,CONCATENATE(IF(LEN(F125)&gt;4,", ",""),'PDP8'!$F$75,""),IF(_xlfn.BITAND(OCT2DEC(C125),'PDP8'!$E$74),"",'PDP8'!$F$74))),"")</f>
        <v/>
      </c>
      <c r="AD125" s="119" t="str">
        <f>IF(N125=15,VLOOKUP(Z125,'PDP8'!$D$111:$F$238,3,0),"")</f>
        <v/>
      </c>
      <c r="AE125" s="119" t="str">
        <f>IF(N125=20,CONCATENATE(VLOOKUP(F125,'PDP8'!$I$5:$M$389,3,0),": ",VLOOKUP(F125,'PDP8'!$I$5:$M$389,5,0)),"")</f>
        <v/>
      </c>
      <c r="AF125" s="119" t="str">
        <f t="shared" si="29"/>
        <v/>
      </c>
      <c r="AG125" s="126"/>
      <c r="AH125" s="126"/>
    </row>
    <row r="126" spans="1:34" x14ac:dyDescent="0.2">
      <c r="A126" s="126"/>
      <c r="B126" s="55" t="str">
        <f t="shared" si="17"/>
        <v>0411</v>
      </c>
      <c r="C126" s="56" t="str">
        <f>IF(N126&lt;10,"",IF(N126=10,O126,IF(N126=12,IF(LEN(X126)&gt;0,X126,DEC2OCT(VLOOKUP(F126,'PDP8'!$C$6:$D$12,2,0)+IF(LEN(G126)&gt;0,256,0)+W126+IF(LEN(V126)=0,0,_xlfn.BITAND(V126,127)),4)),IF(N126=13,DEC2OCT('PDP8'!$D$13+_xlfn.BITOR(VLOOKUP(O126,'PDP8'!$C$17:$D$52,2,0),_xlfn.BITOR(IF(S126&gt;1,VLOOKUP(P126,'PDP8'!$C$17:$D$52,2,0),0),_xlfn.BITOR(IF(S126&gt;2,VLOOKUP(Q126,'PDP8'!$C$17:$D$52,2,0),0),IF(S126&gt;3,VLOOKUP(R126,'PDP8'!$C$17:$D$52,2,0),0)))),4),IF(N126=14,DEC2OCT(_xlfn.BITOR('PDP8'!$D$13+256+VLOOKUP(O126,'PDP8'!$C$56:$D$75,2,0),_xlfn.BITOR(IF(S126&gt;1,VLOOKUP(P126,'PDP8'!$C$56:$D$75,2,0),0),_xlfn.BITOR(IF(S126&gt;2,VLOOKUP(Q126,'PDP8'!$C$56:$D$75,2,0),0),IF(S126&gt;3,VLOOKUP(R126,'PDP8'!$C$56:$D$75,2,0),0)))),4),IF(N126=15,DEC2OCT('PDP8'!$D$13+257+VLOOKUP(O126,'PDP8'!$C$80:$D$107,2,0)+IF(S126&gt;1,VLOOKUP(P126,'PDP8'!$C$80:$D$107,2,0),0)+IF(S126&gt;2,VLOOKUP(Q126,'PDP8'!$C$80:$D$107,2,0),0),4),IF(N126=20,VLOOKUP(F126,'PDP8'!$I$5:$J$389,2,0),"???")))))))</f>
        <v/>
      </c>
      <c r="D126" s="177"/>
      <c r="E126" s="118"/>
      <c r="F126" s="118"/>
      <c r="G126" s="76"/>
      <c r="H126" s="118"/>
      <c r="I126" s="179"/>
      <c r="J126" s="188" t="str">
        <f t="shared" si="18"/>
        <v/>
      </c>
      <c r="K126" s="211"/>
      <c r="L126" s="126"/>
      <c r="M126" s="119">
        <f>IF(LEN(F126)&lt;1,0,IF(OR(LEFT(F126)="/",F126="$"),0,IF(LEFT(F126)="*",1,IF(NOT(ISERR(VALUE(F126))),10,IF(LEFT(F126,4)="PAGE",2,IF(ISNA(VLOOKUP(F126,'PDP8'!$C$6:$C$11,1,0)),IF(ISNA(VLOOKUP(LEFT(F126,3),'PDP8'!$C$17:$C$52,1,0)),IF(ISNA(VLOOKUP(LEFT(F126,3),'PDP8'!$C$56:$C$75,1,0)),IF(ISNA(VLOOKUP(LEFT(F126,IF(OR(LEN(F126)=3,MID(F126,4,1)=" "),3,4)),'PDP8'!$C$80:$C$107,1,0)),IF(ISNA(VLOOKUP(F126,'PDP8'!$I$5:$I$389,1,0)),"???",20),15),14),13),12))))))</f>
        <v>0</v>
      </c>
      <c r="N126" s="119">
        <f>IF(AND(O126="CLA",S126&gt;1),IF(ISNA(VLOOKUP(P126,'PDP8'!$C$17:$C$52,1,0)),IF(ISNA(VLOOKUP(P126,'PDP8'!$C$56:$C$75,1,0)),15,14),13),IF(LEN(F126)=0,0,M126))</f>
        <v>0</v>
      </c>
      <c r="O126" s="119" t="str">
        <f t="shared" si="19"/>
        <v/>
      </c>
      <c r="P126" s="119" t="str">
        <f t="shared" si="20"/>
        <v/>
      </c>
      <c r="Q126" s="119" t="str">
        <f t="shared" si="21"/>
        <v/>
      </c>
      <c r="R126" s="119" t="str">
        <f t="shared" si="22"/>
        <v/>
      </c>
      <c r="S126" s="119">
        <f t="shared" si="23"/>
        <v>0</v>
      </c>
      <c r="T126" s="187" t="str">
        <f t="shared" si="24"/>
        <v/>
      </c>
      <c r="U126" s="119" t="str">
        <f t="shared" si="25"/>
        <v/>
      </c>
      <c r="V126" s="120" t="str">
        <f t="shared" si="26"/>
        <v/>
      </c>
      <c r="W126" s="124" t="str">
        <f t="shared" si="27"/>
        <v/>
      </c>
      <c r="X126" s="124" t="str">
        <f t="shared" si="28"/>
        <v/>
      </c>
      <c r="Y126" s="119" t="str">
        <f t="shared" si="15"/>
        <v/>
      </c>
      <c r="Z126" s="119">
        <f t="shared" si="16"/>
        <v>0</v>
      </c>
      <c r="AA126" s="119" t="str">
        <f>IF(N126=12,VLOOKUP(F126,'PDP8'!$C$6:$F$11,4,0),"")</f>
        <v/>
      </c>
      <c r="AB126" s="119" t="str">
        <f>IF(N126=13,IF(_xlfn.BITAND(OCT2DEC(C126),'PDP8'!$E$17)='PDP8'!$D$17,'PDP8'!$F$17,CONCATENATE(IF(ISNA(MATCH(_xlfn.BITAND(OCT2DEC(C126),'PDP8'!$E$18),'PDP8'!$D$18:$D$20,0)),"",VLOOKUP(_xlfn.BITAND(OCT2DEC(C126),'PDP8'!$E$18),'PDP8'!$D$18:$F$20,3,0)),IF(ISNA(MATCH(_xlfn.BITAND(OCT2DEC(C126),'PDP8'!$E$21),'PDP8'!$D$21:$D$52,0)),"",CONCATENATE(IF(ISNA(MATCH(_xlfn.BITAND(OCT2DEC(C126),'PDP8'!$E$18),'PDP8'!$D$18:$D$20,0)),"",", "),VLOOKUP(_xlfn.BITAND(OCT2DEC(C126),'PDP8'!$E$21),'PDP8'!$D$21:$F$52,3,0))))),"")</f>
        <v/>
      </c>
      <c r="AC126" s="119" t="str">
        <f>IF(N126=14,CONCATENATE(IF(ISNA(MATCH(_xlfn.BITAND(OCT2DEC(C126),'PDP8'!$E$56),'PDP8'!$D$56:$D$70,0)),"",VLOOKUP(_xlfn.BITAND(OCT2DEC(C126),'PDP8'!$E$56),'PDP8'!$D$56:$F$70,3,0)),IF(ISNA(MATCH(_xlfn.BITAND(OCT2DEC(C126),'PDP8'!$E$71),'PDP8'!$D$71:$D$73,0)),"",CONCATENATE(IF(ISNA(MATCH(_xlfn.BITAND(OCT2DEC(C126),'PDP8'!$E$56),'PDP8'!$D$56:$D$70,0)),"",", "),VLOOKUP(_xlfn.BITAND(OCT2DEC(C126),'PDP8'!$E$71),'PDP8'!$D$71:$F$73,3,0))),IF(_xlfn.BITAND(OCT2DEC(C126),'PDP8'!$E$75)='PDP8'!$D$75,CONCATENATE(IF(LEN(F126)&gt;4,", ",""),'PDP8'!$F$75,""),IF(_xlfn.BITAND(OCT2DEC(C126),'PDP8'!$E$74),"",'PDP8'!$F$74))),"")</f>
        <v/>
      </c>
      <c r="AD126" s="119" t="str">
        <f>IF(N126=15,VLOOKUP(Z126,'PDP8'!$D$111:$F$238,3,0),"")</f>
        <v/>
      </c>
      <c r="AE126" s="119" t="str">
        <f>IF(N126=20,CONCATENATE(VLOOKUP(F126,'PDP8'!$I$5:$M$389,3,0),": ",VLOOKUP(F126,'PDP8'!$I$5:$M$389,5,0)),"")</f>
        <v/>
      </c>
      <c r="AF126" s="119" t="str">
        <f t="shared" si="29"/>
        <v/>
      </c>
      <c r="AG126" s="126"/>
      <c r="AH126" s="126"/>
    </row>
    <row r="127" spans="1:34" x14ac:dyDescent="0.2">
      <c r="A127" s="126"/>
      <c r="B127" s="55" t="str">
        <f t="shared" si="17"/>
        <v>0411</v>
      </c>
      <c r="C127" s="56" t="str">
        <f>IF(N127&lt;10,"",IF(N127=10,O127,IF(N127=12,IF(LEN(X127)&gt;0,X127,DEC2OCT(VLOOKUP(F127,'PDP8'!$C$6:$D$12,2,0)+IF(LEN(G127)&gt;0,256,0)+W127+IF(LEN(V127)=0,0,_xlfn.BITAND(V127,127)),4)),IF(N127=13,DEC2OCT('PDP8'!$D$13+_xlfn.BITOR(VLOOKUP(O127,'PDP8'!$C$17:$D$52,2,0),_xlfn.BITOR(IF(S127&gt;1,VLOOKUP(P127,'PDP8'!$C$17:$D$52,2,0),0),_xlfn.BITOR(IF(S127&gt;2,VLOOKUP(Q127,'PDP8'!$C$17:$D$52,2,0),0),IF(S127&gt;3,VLOOKUP(R127,'PDP8'!$C$17:$D$52,2,0),0)))),4),IF(N127=14,DEC2OCT(_xlfn.BITOR('PDP8'!$D$13+256+VLOOKUP(O127,'PDP8'!$C$56:$D$75,2,0),_xlfn.BITOR(IF(S127&gt;1,VLOOKUP(P127,'PDP8'!$C$56:$D$75,2,0),0),_xlfn.BITOR(IF(S127&gt;2,VLOOKUP(Q127,'PDP8'!$C$56:$D$75,2,0),0),IF(S127&gt;3,VLOOKUP(R127,'PDP8'!$C$56:$D$75,2,0),0)))),4),IF(N127=15,DEC2OCT('PDP8'!$D$13+257+VLOOKUP(O127,'PDP8'!$C$80:$D$107,2,0)+IF(S127&gt;1,VLOOKUP(P127,'PDP8'!$C$80:$D$107,2,0),0)+IF(S127&gt;2,VLOOKUP(Q127,'PDP8'!$C$80:$D$107,2,0),0),4),IF(N127=20,VLOOKUP(F127,'PDP8'!$I$5:$J$389,2,0),"???")))))))</f>
        <v/>
      </c>
      <c r="D127" s="177"/>
      <c r="E127" s="118"/>
      <c r="F127" s="118"/>
      <c r="G127" s="76"/>
      <c r="H127" s="118"/>
      <c r="I127" s="179"/>
      <c r="J127" s="188" t="str">
        <f t="shared" si="18"/>
        <v/>
      </c>
      <c r="K127" s="211"/>
      <c r="L127" s="126"/>
      <c r="M127" s="119">
        <f>IF(LEN(F127)&lt;1,0,IF(OR(LEFT(F127)="/",F127="$"),0,IF(LEFT(F127)="*",1,IF(NOT(ISERR(VALUE(F127))),10,IF(LEFT(F127,4)="PAGE",2,IF(ISNA(VLOOKUP(F127,'PDP8'!$C$6:$C$11,1,0)),IF(ISNA(VLOOKUP(LEFT(F127,3),'PDP8'!$C$17:$C$52,1,0)),IF(ISNA(VLOOKUP(LEFT(F127,3),'PDP8'!$C$56:$C$75,1,0)),IF(ISNA(VLOOKUP(LEFT(F127,IF(OR(LEN(F127)=3,MID(F127,4,1)=" "),3,4)),'PDP8'!$C$80:$C$107,1,0)),IF(ISNA(VLOOKUP(F127,'PDP8'!$I$5:$I$389,1,0)),"???",20),15),14),13),12))))))</f>
        <v>0</v>
      </c>
      <c r="N127" s="119">
        <f>IF(AND(O127="CLA",S127&gt;1),IF(ISNA(VLOOKUP(P127,'PDP8'!$C$17:$C$52,1,0)),IF(ISNA(VLOOKUP(P127,'PDP8'!$C$56:$C$75,1,0)),15,14),13),IF(LEN(F127)=0,0,M127))</f>
        <v>0</v>
      </c>
      <c r="O127" s="119" t="str">
        <f t="shared" si="19"/>
        <v/>
      </c>
      <c r="P127" s="119" t="str">
        <f t="shared" si="20"/>
        <v/>
      </c>
      <c r="Q127" s="119" t="str">
        <f t="shared" si="21"/>
        <v/>
      </c>
      <c r="R127" s="119" t="str">
        <f t="shared" si="22"/>
        <v/>
      </c>
      <c r="S127" s="119">
        <f t="shared" si="23"/>
        <v>0</v>
      </c>
      <c r="T127" s="187" t="str">
        <f t="shared" si="24"/>
        <v/>
      </c>
      <c r="U127" s="119" t="str">
        <f t="shared" si="25"/>
        <v/>
      </c>
      <c r="V127" s="120" t="str">
        <f t="shared" si="26"/>
        <v/>
      </c>
      <c r="W127" s="124" t="str">
        <f t="shared" si="27"/>
        <v/>
      </c>
      <c r="X127" s="124" t="str">
        <f t="shared" si="28"/>
        <v/>
      </c>
      <c r="Y127" s="119" t="str">
        <f t="shared" si="15"/>
        <v/>
      </c>
      <c r="Z127" s="119">
        <f t="shared" si="16"/>
        <v>0</v>
      </c>
      <c r="AA127" s="119" t="str">
        <f>IF(N127=12,VLOOKUP(F127,'PDP8'!$C$6:$F$11,4,0),"")</f>
        <v/>
      </c>
      <c r="AB127" s="119" t="str">
        <f>IF(N127=13,IF(_xlfn.BITAND(OCT2DEC(C127),'PDP8'!$E$17)='PDP8'!$D$17,'PDP8'!$F$17,CONCATENATE(IF(ISNA(MATCH(_xlfn.BITAND(OCT2DEC(C127),'PDP8'!$E$18),'PDP8'!$D$18:$D$20,0)),"",VLOOKUP(_xlfn.BITAND(OCT2DEC(C127),'PDP8'!$E$18),'PDP8'!$D$18:$F$20,3,0)),IF(ISNA(MATCH(_xlfn.BITAND(OCT2DEC(C127),'PDP8'!$E$21),'PDP8'!$D$21:$D$52,0)),"",CONCATENATE(IF(ISNA(MATCH(_xlfn.BITAND(OCT2DEC(C127),'PDP8'!$E$18),'PDP8'!$D$18:$D$20,0)),"",", "),VLOOKUP(_xlfn.BITAND(OCT2DEC(C127),'PDP8'!$E$21),'PDP8'!$D$21:$F$52,3,0))))),"")</f>
        <v/>
      </c>
      <c r="AC127" s="119" t="str">
        <f>IF(N127=14,CONCATENATE(IF(ISNA(MATCH(_xlfn.BITAND(OCT2DEC(C127),'PDP8'!$E$56),'PDP8'!$D$56:$D$70,0)),"",VLOOKUP(_xlfn.BITAND(OCT2DEC(C127),'PDP8'!$E$56),'PDP8'!$D$56:$F$70,3,0)),IF(ISNA(MATCH(_xlfn.BITAND(OCT2DEC(C127),'PDP8'!$E$71),'PDP8'!$D$71:$D$73,0)),"",CONCATENATE(IF(ISNA(MATCH(_xlfn.BITAND(OCT2DEC(C127),'PDP8'!$E$56),'PDP8'!$D$56:$D$70,0)),"",", "),VLOOKUP(_xlfn.BITAND(OCT2DEC(C127),'PDP8'!$E$71),'PDP8'!$D$71:$F$73,3,0))),IF(_xlfn.BITAND(OCT2DEC(C127),'PDP8'!$E$75)='PDP8'!$D$75,CONCATENATE(IF(LEN(F127)&gt;4,", ",""),'PDP8'!$F$75,""),IF(_xlfn.BITAND(OCT2DEC(C127),'PDP8'!$E$74),"",'PDP8'!$F$74))),"")</f>
        <v/>
      </c>
      <c r="AD127" s="119" t="str">
        <f>IF(N127=15,VLOOKUP(Z127,'PDP8'!$D$111:$F$238,3,0),"")</f>
        <v/>
      </c>
      <c r="AE127" s="119" t="str">
        <f>IF(N127=20,CONCATENATE(VLOOKUP(F127,'PDP8'!$I$5:$M$389,3,0),": ",VLOOKUP(F127,'PDP8'!$I$5:$M$389,5,0)),"")</f>
        <v/>
      </c>
      <c r="AF127" s="119" t="str">
        <f t="shared" si="29"/>
        <v/>
      </c>
      <c r="AG127" s="126"/>
      <c r="AH127" s="126"/>
    </row>
    <row r="128" spans="1:34" x14ac:dyDescent="0.2">
      <c r="A128" s="126"/>
      <c r="B128" s="55" t="str">
        <f t="shared" si="17"/>
        <v>0411</v>
      </c>
      <c r="C128" s="56" t="str">
        <f>IF(N128&lt;10,"",IF(N128=10,O128,IF(N128=12,IF(LEN(X128)&gt;0,X128,DEC2OCT(VLOOKUP(F128,'PDP8'!$C$6:$D$12,2,0)+IF(LEN(G128)&gt;0,256,0)+W128+IF(LEN(V128)=0,0,_xlfn.BITAND(V128,127)),4)),IF(N128=13,DEC2OCT('PDP8'!$D$13+_xlfn.BITOR(VLOOKUP(O128,'PDP8'!$C$17:$D$52,2,0),_xlfn.BITOR(IF(S128&gt;1,VLOOKUP(P128,'PDP8'!$C$17:$D$52,2,0),0),_xlfn.BITOR(IF(S128&gt;2,VLOOKUP(Q128,'PDP8'!$C$17:$D$52,2,0),0),IF(S128&gt;3,VLOOKUP(R128,'PDP8'!$C$17:$D$52,2,0),0)))),4),IF(N128=14,DEC2OCT(_xlfn.BITOR('PDP8'!$D$13+256+VLOOKUP(O128,'PDP8'!$C$56:$D$75,2,0),_xlfn.BITOR(IF(S128&gt;1,VLOOKUP(P128,'PDP8'!$C$56:$D$75,2,0),0),_xlfn.BITOR(IF(S128&gt;2,VLOOKUP(Q128,'PDP8'!$C$56:$D$75,2,0),0),IF(S128&gt;3,VLOOKUP(R128,'PDP8'!$C$56:$D$75,2,0),0)))),4),IF(N128=15,DEC2OCT('PDP8'!$D$13+257+VLOOKUP(O128,'PDP8'!$C$80:$D$107,2,0)+IF(S128&gt;1,VLOOKUP(P128,'PDP8'!$C$80:$D$107,2,0),0)+IF(S128&gt;2,VLOOKUP(Q128,'PDP8'!$C$80:$D$107,2,0),0),4),IF(N128=20,VLOOKUP(F128,'PDP8'!$I$5:$J$389,2,0),"???")))))))</f>
        <v/>
      </c>
      <c r="D128" s="177"/>
      <c r="E128" s="118"/>
      <c r="F128" s="118"/>
      <c r="G128" s="76"/>
      <c r="H128" s="118"/>
      <c r="I128" s="179"/>
      <c r="J128" s="188" t="str">
        <f t="shared" si="18"/>
        <v/>
      </c>
      <c r="K128" s="211"/>
      <c r="L128" s="126"/>
      <c r="M128" s="119">
        <f>IF(LEN(F128)&lt;1,0,IF(OR(LEFT(F128)="/",F128="$"),0,IF(LEFT(F128)="*",1,IF(NOT(ISERR(VALUE(F128))),10,IF(LEFT(F128,4)="PAGE",2,IF(ISNA(VLOOKUP(F128,'PDP8'!$C$6:$C$11,1,0)),IF(ISNA(VLOOKUP(LEFT(F128,3),'PDP8'!$C$17:$C$52,1,0)),IF(ISNA(VLOOKUP(LEFT(F128,3),'PDP8'!$C$56:$C$75,1,0)),IF(ISNA(VLOOKUP(LEFT(F128,IF(OR(LEN(F128)=3,MID(F128,4,1)=" "),3,4)),'PDP8'!$C$80:$C$107,1,0)),IF(ISNA(VLOOKUP(F128,'PDP8'!$I$5:$I$389,1,0)),"???",20),15),14),13),12))))))</f>
        <v>0</v>
      </c>
      <c r="N128" s="119">
        <f>IF(AND(O128="CLA",S128&gt;1),IF(ISNA(VLOOKUP(P128,'PDP8'!$C$17:$C$52,1,0)),IF(ISNA(VLOOKUP(P128,'PDP8'!$C$56:$C$75,1,0)),15,14),13),IF(LEN(F128)=0,0,M128))</f>
        <v>0</v>
      </c>
      <c r="O128" s="119" t="str">
        <f t="shared" si="19"/>
        <v/>
      </c>
      <c r="P128" s="119" t="str">
        <f t="shared" si="20"/>
        <v/>
      </c>
      <c r="Q128" s="119" t="str">
        <f t="shared" si="21"/>
        <v/>
      </c>
      <c r="R128" s="119" t="str">
        <f t="shared" si="22"/>
        <v/>
      </c>
      <c r="S128" s="119">
        <f t="shared" si="23"/>
        <v>0</v>
      </c>
      <c r="T128" s="187" t="str">
        <f t="shared" si="24"/>
        <v/>
      </c>
      <c r="U128" s="119" t="str">
        <f t="shared" si="25"/>
        <v/>
      </c>
      <c r="V128" s="120" t="str">
        <f t="shared" si="26"/>
        <v/>
      </c>
      <c r="W128" s="124" t="str">
        <f t="shared" si="27"/>
        <v/>
      </c>
      <c r="X128" s="124" t="str">
        <f t="shared" si="28"/>
        <v/>
      </c>
      <c r="Y128" s="119" t="str">
        <f t="shared" si="15"/>
        <v/>
      </c>
      <c r="Z128" s="119">
        <f t="shared" si="16"/>
        <v>0</v>
      </c>
      <c r="AA128" s="119" t="str">
        <f>IF(N128=12,VLOOKUP(F128,'PDP8'!$C$6:$F$11,4,0),"")</f>
        <v/>
      </c>
      <c r="AB128" s="119" t="str">
        <f>IF(N128=13,IF(_xlfn.BITAND(OCT2DEC(C128),'PDP8'!$E$17)='PDP8'!$D$17,'PDP8'!$F$17,CONCATENATE(IF(ISNA(MATCH(_xlfn.BITAND(OCT2DEC(C128),'PDP8'!$E$18),'PDP8'!$D$18:$D$20,0)),"",VLOOKUP(_xlfn.BITAND(OCT2DEC(C128),'PDP8'!$E$18),'PDP8'!$D$18:$F$20,3,0)),IF(ISNA(MATCH(_xlfn.BITAND(OCT2DEC(C128),'PDP8'!$E$21),'PDP8'!$D$21:$D$52,0)),"",CONCATENATE(IF(ISNA(MATCH(_xlfn.BITAND(OCT2DEC(C128),'PDP8'!$E$18),'PDP8'!$D$18:$D$20,0)),"",", "),VLOOKUP(_xlfn.BITAND(OCT2DEC(C128),'PDP8'!$E$21),'PDP8'!$D$21:$F$52,3,0))))),"")</f>
        <v/>
      </c>
      <c r="AC128" s="119" t="str">
        <f>IF(N128=14,CONCATENATE(IF(ISNA(MATCH(_xlfn.BITAND(OCT2DEC(C128),'PDP8'!$E$56),'PDP8'!$D$56:$D$70,0)),"",VLOOKUP(_xlfn.BITAND(OCT2DEC(C128),'PDP8'!$E$56),'PDP8'!$D$56:$F$70,3,0)),IF(ISNA(MATCH(_xlfn.BITAND(OCT2DEC(C128),'PDP8'!$E$71),'PDP8'!$D$71:$D$73,0)),"",CONCATENATE(IF(ISNA(MATCH(_xlfn.BITAND(OCT2DEC(C128),'PDP8'!$E$56),'PDP8'!$D$56:$D$70,0)),"",", "),VLOOKUP(_xlfn.BITAND(OCT2DEC(C128),'PDP8'!$E$71),'PDP8'!$D$71:$F$73,3,0))),IF(_xlfn.BITAND(OCT2DEC(C128),'PDP8'!$E$75)='PDP8'!$D$75,CONCATENATE(IF(LEN(F128)&gt;4,", ",""),'PDP8'!$F$75,""),IF(_xlfn.BITAND(OCT2DEC(C128),'PDP8'!$E$74),"",'PDP8'!$F$74))),"")</f>
        <v/>
      </c>
      <c r="AD128" s="119" t="str">
        <f>IF(N128=15,VLOOKUP(Z128,'PDP8'!$D$111:$F$238,3,0),"")</f>
        <v/>
      </c>
      <c r="AE128" s="119" t="str">
        <f>IF(N128=20,CONCATENATE(VLOOKUP(F128,'PDP8'!$I$5:$M$389,3,0),": ",VLOOKUP(F128,'PDP8'!$I$5:$M$389,5,0)),"")</f>
        <v/>
      </c>
      <c r="AF128" s="119" t="str">
        <f t="shared" si="29"/>
        <v/>
      </c>
      <c r="AG128" s="126"/>
      <c r="AH128" s="126"/>
    </row>
    <row r="129" spans="1:34" x14ac:dyDescent="0.2">
      <c r="A129" s="126"/>
      <c r="B129" s="55" t="str">
        <f t="shared" si="17"/>
        <v>0411</v>
      </c>
      <c r="C129" s="56" t="str">
        <f>IF(N129&lt;10,"",IF(N129=10,O129,IF(N129=12,IF(LEN(X129)&gt;0,X129,DEC2OCT(VLOOKUP(F129,'PDP8'!$C$6:$D$12,2,0)+IF(LEN(G129)&gt;0,256,0)+W129+IF(LEN(V129)=0,0,_xlfn.BITAND(V129,127)),4)),IF(N129=13,DEC2OCT('PDP8'!$D$13+_xlfn.BITOR(VLOOKUP(O129,'PDP8'!$C$17:$D$52,2,0),_xlfn.BITOR(IF(S129&gt;1,VLOOKUP(P129,'PDP8'!$C$17:$D$52,2,0),0),_xlfn.BITOR(IF(S129&gt;2,VLOOKUP(Q129,'PDP8'!$C$17:$D$52,2,0),0),IF(S129&gt;3,VLOOKUP(R129,'PDP8'!$C$17:$D$52,2,0),0)))),4),IF(N129=14,DEC2OCT(_xlfn.BITOR('PDP8'!$D$13+256+VLOOKUP(O129,'PDP8'!$C$56:$D$75,2,0),_xlfn.BITOR(IF(S129&gt;1,VLOOKUP(P129,'PDP8'!$C$56:$D$75,2,0),0),_xlfn.BITOR(IF(S129&gt;2,VLOOKUP(Q129,'PDP8'!$C$56:$D$75,2,0),0),IF(S129&gt;3,VLOOKUP(R129,'PDP8'!$C$56:$D$75,2,0),0)))),4),IF(N129=15,DEC2OCT('PDP8'!$D$13+257+VLOOKUP(O129,'PDP8'!$C$80:$D$107,2,0)+IF(S129&gt;1,VLOOKUP(P129,'PDP8'!$C$80:$D$107,2,0),0)+IF(S129&gt;2,VLOOKUP(Q129,'PDP8'!$C$80:$D$107,2,0),0),4),IF(N129=20,VLOOKUP(F129,'PDP8'!$I$5:$J$389,2,0),"???")))))))</f>
        <v/>
      </c>
      <c r="D129" s="177"/>
      <c r="E129" s="118"/>
      <c r="F129" s="118"/>
      <c r="G129" s="76"/>
      <c r="H129" s="118"/>
      <c r="I129" s="179"/>
      <c r="J129" s="188" t="str">
        <f t="shared" si="18"/>
        <v/>
      </c>
      <c r="K129" s="211"/>
      <c r="L129" s="126"/>
      <c r="M129" s="119">
        <f>IF(LEN(F129)&lt;1,0,IF(OR(LEFT(F129)="/",F129="$"),0,IF(LEFT(F129)="*",1,IF(NOT(ISERR(VALUE(F129))),10,IF(LEFT(F129,4)="PAGE",2,IF(ISNA(VLOOKUP(F129,'PDP8'!$C$6:$C$11,1,0)),IF(ISNA(VLOOKUP(LEFT(F129,3),'PDP8'!$C$17:$C$52,1,0)),IF(ISNA(VLOOKUP(LEFT(F129,3),'PDP8'!$C$56:$C$75,1,0)),IF(ISNA(VLOOKUP(LEFT(F129,IF(OR(LEN(F129)=3,MID(F129,4,1)=" "),3,4)),'PDP8'!$C$80:$C$107,1,0)),IF(ISNA(VLOOKUP(F129,'PDP8'!$I$5:$I$389,1,0)),"???",20),15),14),13),12))))))</f>
        <v>0</v>
      </c>
      <c r="N129" s="119">
        <f>IF(AND(O129="CLA",S129&gt;1),IF(ISNA(VLOOKUP(P129,'PDP8'!$C$17:$C$52,1,0)),IF(ISNA(VLOOKUP(P129,'PDP8'!$C$56:$C$75,1,0)),15,14),13),IF(LEN(F129)=0,0,M129))</f>
        <v>0</v>
      </c>
      <c r="O129" s="119" t="str">
        <f t="shared" si="19"/>
        <v/>
      </c>
      <c r="P129" s="119" t="str">
        <f t="shared" si="20"/>
        <v/>
      </c>
      <c r="Q129" s="119" t="str">
        <f t="shared" si="21"/>
        <v/>
      </c>
      <c r="R129" s="119" t="str">
        <f t="shared" si="22"/>
        <v/>
      </c>
      <c r="S129" s="119">
        <f t="shared" si="23"/>
        <v>0</v>
      </c>
      <c r="T129" s="187" t="str">
        <f t="shared" si="24"/>
        <v/>
      </c>
      <c r="U129" s="119" t="str">
        <f t="shared" si="25"/>
        <v/>
      </c>
      <c r="V129" s="120" t="str">
        <f t="shared" si="26"/>
        <v/>
      </c>
      <c r="W129" s="124" t="str">
        <f t="shared" si="27"/>
        <v/>
      </c>
      <c r="X129" s="124" t="str">
        <f t="shared" si="28"/>
        <v/>
      </c>
      <c r="Y129" s="119" t="str">
        <f t="shared" si="15"/>
        <v/>
      </c>
      <c r="Z129" s="119">
        <f t="shared" si="16"/>
        <v>0</v>
      </c>
      <c r="AA129" s="119" t="str">
        <f>IF(N129=12,VLOOKUP(F129,'PDP8'!$C$6:$F$11,4,0),"")</f>
        <v/>
      </c>
      <c r="AB129" s="119" t="str">
        <f>IF(N129=13,IF(_xlfn.BITAND(OCT2DEC(C129),'PDP8'!$E$17)='PDP8'!$D$17,'PDP8'!$F$17,CONCATENATE(IF(ISNA(MATCH(_xlfn.BITAND(OCT2DEC(C129),'PDP8'!$E$18),'PDP8'!$D$18:$D$20,0)),"",VLOOKUP(_xlfn.BITAND(OCT2DEC(C129),'PDP8'!$E$18),'PDP8'!$D$18:$F$20,3,0)),IF(ISNA(MATCH(_xlfn.BITAND(OCT2DEC(C129),'PDP8'!$E$21),'PDP8'!$D$21:$D$52,0)),"",CONCATENATE(IF(ISNA(MATCH(_xlfn.BITAND(OCT2DEC(C129),'PDP8'!$E$18),'PDP8'!$D$18:$D$20,0)),"",", "),VLOOKUP(_xlfn.BITAND(OCT2DEC(C129),'PDP8'!$E$21),'PDP8'!$D$21:$F$52,3,0))))),"")</f>
        <v/>
      </c>
      <c r="AC129" s="119" t="str">
        <f>IF(N129=14,CONCATENATE(IF(ISNA(MATCH(_xlfn.BITAND(OCT2DEC(C129),'PDP8'!$E$56),'PDP8'!$D$56:$D$70,0)),"",VLOOKUP(_xlfn.BITAND(OCT2DEC(C129),'PDP8'!$E$56),'PDP8'!$D$56:$F$70,3,0)),IF(ISNA(MATCH(_xlfn.BITAND(OCT2DEC(C129),'PDP8'!$E$71),'PDP8'!$D$71:$D$73,0)),"",CONCATENATE(IF(ISNA(MATCH(_xlfn.BITAND(OCT2DEC(C129),'PDP8'!$E$56),'PDP8'!$D$56:$D$70,0)),"",", "),VLOOKUP(_xlfn.BITAND(OCT2DEC(C129),'PDP8'!$E$71),'PDP8'!$D$71:$F$73,3,0))),IF(_xlfn.BITAND(OCT2DEC(C129),'PDP8'!$E$75)='PDP8'!$D$75,CONCATENATE(IF(LEN(F129)&gt;4,", ",""),'PDP8'!$F$75,""),IF(_xlfn.BITAND(OCT2DEC(C129),'PDP8'!$E$74),"",'PDP8'!$F$74))),"")</f>
        <v/>
      </c>
      <c r="AD129" s="119" t="str">
        <f>IF(N129=15,VLOOKUP(Z129,'PDP8'!$D$111:$F$238,3,0),"")</f>
        <v/>
      </c>
      <c r="AE129" s="119" t="str">
        <f>IF(N129=20,CONCATENATE(VLOOKUP(F129,'PDP8'!$I$5:$M$389,3,0),": ",VLOOKUP(F129,'PDP8'!$I$5:$M$389,5,0)),"")</f>
        <v/>
      </c>
      <c r="AF129" s="119" t="str">
        <f t="shared" si="29"/>
        <v/>
      </c>
      <c r="AG129" s="126"/>
      <c r="AH129" s="126"/>
    </row>
    <row r="130" spans="1:34" x14ac:dyDescent="0.2">
      <c r="A130" s="126"/>
      <c r="B130" s="55" t="str">
        <f t="shared" si="17"/>
        <v>0411</v>
      </c>
      <c r="C130" s="56" t="str">
        <f>IF(N130&lt;10,"",IF(N130=10,O130,IF(N130=12,IF(LEN(X130)&gt;0,X130,DEC2OCT(VLOOKUP(F130,'PDP8'!$C$6:$D$12,2,0)+IF(LEN(G130)&gt;0,256,0)+W130+IF(LEN(V130)=0,0,_xlfn.BITAND(V130,127)),4)),IF(N130=13,DEC2OCT('PDP8'!$D$13+_xlfn.BITOR(VLOOKUP(O130,'PDP8'!$C$17:$D$52,2,0),_xlfn.BITOR(IF(S130&gt;1,VLOOKUP(P130,'PDP8'!$C$17:$D$52,2,0),0),_xlfn.BITOR(IF(S130&gt;2,VLOOKUP(Q130,'PDP8'!$C$17:$D$52,2,0),0),IF(S130&gt;3,VLOOKUP(R130,'PDP8'!$C$17:$D$52,2,0),0)))),4),IF(N130=14,DEC2OCT(_xlfn.BITOR('PDP8'!$D$13+256+VLOOKUP(O130,'PDP8'!$C$56:$D$75,2,0),_xlfn.BITOR(IF(S130&gt;1,VLOOKUP(P130,'PDP8'!$C$56:$D$75,2,0),0),_xlfn.BITOR(IF(S130&gt;2,VLOOKUP(Q130,'PDP8'!$C$56:$D$75,2,0),0),IF(S130&gt;3,VLOOKUP(R130,'PDP8'!$C$56:$D$75,2,0),0)))),4),IF(N130=15,DEC2OCT('PDP8'!$D$13+257+VLOOKUP(O130,'PDP8'!$C$80:$D$107,2,0)+IF(S130&gt;1,VLOOKUP(P130,'PDP8'!$C$80:$D$107,2,0),0)+IF(S130&gt;2,VLOOKUP(Q130,'PDP8'!$C$80:$D$107,2,0),0),4),IF(N130=20,VLOOKUP(F130,'PDP8'!$I$5:$J$389,2,0),"???")))))))</f>
        <v/>
      </c>
      <c r="D130" s="177"/>
      <c r="E130" s="118"/>
      <c r="F130" s="118"/>
      <c r="G130" s="76"/>
      <c r="H130" s="118"/>
      <c r="I130" s="179"/>
      <c r="J130" s="188" t="str">
        <f t="shared" si="18"/>
        <v/>
      </c>
      <c r="K130" s="211"/>
      <c r="L130" s="126"/>
      <c r="M130" s="119">
        <f>IF(LEN(F130)&lt;1,0,IF(OR(LEFT(F130)="/",F130="$"),0,IF(LEFT(F130)="*",1,IF(NOT(ISERR(VALUE(F130))),10,IF(LEFT(F130,4)="PAGE",2,IF(ISNA(VLOOKUP(F130,'PDP8'!$C$6:$C$11,1,0)),IF(ISNA(VLOOKUP(LEFT(F130,3),'PDP8'!$C$17:$C$52,1,0)),IF(ISNA(VLOOKUP(LEFT(F130,3),'PDP8'!$C$56:$C$75,1,0)),IF(ISNA(VLOOKUP(LEFT(F130,IF(OR(LEN(F130)=3,MID(F130,4,1)=" "),3,4)),'PDP8'!$C$80:$C$107,1,0)),IF(ISNA(VLOOKUP(F130,'PDP8'!$I$5:$I$389,1,0)),"???",20),15),14),13),12))))))</f>
        <v>0</v>
      </c>
      <c r="N130" s="119">
        <f>IF(AND(O130="CLA",S130&gt;1),IF(ISNA(VLOOKUP(P130,'PDP8'!$C$17:$C$52,1,0)),IF(ISNA(VLOOKUP(P130,'PDP8'!$C$56:$C$75,1,0)),15,14),13),IF(LEN(F130)=0,0,M130))</f>
        <v>0</v>
      </c>
      <c r="O130" s="119" t="str">
        <f t="shared" si="19"/>
        <v/>
      </c>
      <c r="P130" s="119" t="str">
        <f t="shared" si="20"/>
        <v/>
      </c>
      <c r="Q130" s="119" t="str">
        <f t="shared" si="21"/>
        <v/>
      </c>
      <c r="R130" s="119" t="str">
        <f t="shared" si="22"/>
        <v/>
      </c>
      <c r="S130" s="119">
        <f t="shared" si="23"/>
        <v>0</v>
      </c>
      <c r="T130" s="187" t="str">
        <f t="shared" si="24"/>
        <v/>
      </c>
      <c r="U130" s="119" t="str">
        <f t="shared" si="25"/>
        <v/>
      </c>
      <c r="V130" s="120" t="str">
        <f t="shared" si="26"/>
        <v/>
      </c>
      <c r="W130" s="124" t="str">
        <f t="shared" si="27"/>
        <v/>
      </c>
      <c r="X130" s="124" t="str">
        <f t="shared" si="28"/>
        <v/>
      </c>
      <c r="Y130" s="119" t="str">
        <f t="shared" si="15"/>
        <v/>
      </c>
      <c r="Z130" s="119">
        <f t="shared" si="16"/>
        <v>0</v>
      </c>
      <c r="AA130" s="119" t="str">
        <f>IF(N130=12,VLOOKUP(F130,'PDP8'!$C$6:$F$11,4,0),"")</f>
        <v/>
      </c>
      <c r="AB130" s="119" t="str">
        <f>IF(N130=13,IF(_xlfn.BITAND(OCT2DEC(C130),'PDP8'!$E$17)='PDP8'!$D$17,'PDP8'!$F$17,CONCATENATE(IF(ISNA(MATCH(_xlfn.BITAND(OCT2DEC(C130),'PDP8'!$E$18),'PDP8'!$D$18:$D$20,0)),"",VLOOKUP(_xlfn.BITAND(OCT2DEC(C130),'PDP8'!$E$18),'PDP8'!$D$18:$F$20,3,0)),IF(ISNA(MATCH(_xlfn.BITAND(OCT2DEC(C130),'PDP8'!$E$21),'PDP8'!$D$21:$D$52,0)),"",CONCATENATE(IF(ISNA(MATCH(_xlfn.BITAND(OCT2DEC(C130),'PDP8'!$E$18),'PDP8'!$D$18:$D$20,0)),"",", "),VLOOKUP(_xlfn.BITAND(OCT2DEC(C130),'PDP8'!$E$21),'PDP8'!$D$21:$F$52,3,0))))),"")</f>
        <v/>
      </c>
      <c r="AC130" s="119" t="str">
        <f>IF(N130=14,CONCATENATE(IF(ISNA(MATCH(_xlfn.BITAND(OCT2DEC(C130),'PDP8'!$E$56),'PDP8'!$D$56:$D$70,0)),"",VLOOKUP(_xlfn.BITAND(OCT2DEC(C130),'PDP8'!$E$56),'PDP8'!$D$56:$F$70,3,0)),IF(ISNA(MATCH(_xlfn.BITAND(OCT2DEC(C130),'PDP8'!$E$71),'PDP8'!$D$71:$D$73,0)),"",CONCATENATE(IF(ISNA(MATCH(_xlfn.BITAND(OCT2DEC(C130),'PDP8'!$E$56),'PDP8'!$D$56:$D$70,0)),"",", "),VLOOKUP(_xlfn.BITAND(OCT2DEC(C130),'PDP8'!$E$71),'PDP8'!$D$71:$F$73,3,0))),IF(_xlfn.BITAND(OCT2DEC(C130),'PDP8'!$E$75)='PDP8'!$D$75,CONCATENATE(IF(LEN(F130)&gt;4,", ",""),'PDP8'!$F$75,""),IF(_xlfn.BITAND(OCT2DEC(C130),'PDP8'!$E$74),"",'PDP8'!$F$74))),"")</f>
        <v/>
      </c>
      <c r="AD130" s="119" t="str">
        <f>IF(N130=15,VLOOKUP(Z130,'PDP8'!$D$111:$F$238,3,0),"")</f>
        <v/>
      </c>
      <c r="AE130" s="119" t="str">
        <f>IF(N130=20,CONCATENATE(VLOOKUP(F130,'PDP8'!$I$5:$M$389,3,0),": ",VLOOKUP(F130,'PDP8'!$I$5:$M$389,5,0)),"")</f>
        <v/>
      </c>
      <c r="AF130" s="119" t="str">
        <f t="shared" si="29"/>
        <v/>
      </c>
      <c r="AG130" s="126"/>
      <c r="AH130" s="126"/>
    </row>
    <row r="131" spans="1:34" x14ac:dyDescent="0.2">
      <c r="A131" s="126"/>
      <c r="B131" s="55" t="str">
        <f t="shared" si="17"/>
        <v>0411</v>
      </c>
      <c r="C131" s="56" t="str">
        <f>IF(N131&lt;10,"",IF(N131=10,O131,IF(N131=12,IF(LEN(X131)&gt;0,X131,DEC2OCT(VLOOKUP(F131,'PDP8'!$C$6:$D$12,2,0)+IF(LEN(G131)&gt;0,256,0)+W131+IF(LEN(V131)=0,0,_xlfn.BITAND(V131,127)),4)),IF(N131=13,DEC2OCT('PDP8'!$D$13+_xlfn.BITOR(VLOOKUP(O131,'PDP8'!$C$17:$D$52,2,0),_xlfn.BITOR(IF(S131&gt;1,VLOOKUP(P131,'PDP8'!$C$17:$D$52,2,0),0),_xlfn.BITOR(IF(S131&gt;2,VLOOKUP(Q131,'PDP8'!$C$17:$D$52,2,0),0),IF(S131&gt;3,VLOOKUP(R131,'PDP8'!$C$17:$D$52,2,0),0)))),4),IF(N131=14,DEC2OCT(_xlfn.BITOR('PDP8'!$D$13+256+VLOOKUP(O131,'PDP8'!$C$56:$D$75,2,0),_xlfn.BITOR(IF(S131&gt;1,VLOOKUP(P131,'PDP8'!$C$56:$D$75,2,0),0),_xlfn.BITOR(IF(S131&gt;2,VLOOKUP(Q131,'PDP8'!$C$56:$D$75,2,0),0),IF(S131&gt;3,VLOOKUP(R131,'PDP8'!$C$56:$D$75,2,0),0)))),4),IF(N131=15,DEC2OCT('PDP8'!$D$13+257+VLOOKUP(O131,'PDP8'!$C$80:$D$107,2,0)+IF(S131&gt;1,VLOOKUP(P131,'PDP8'!$C$80:$D$107,2,0),0)+IF(S131&gt;2,VLOOKUP(Q131,'PDP8'!$C$80:$D$107,2,0),0),4),IF(N131=20,VLOOKUP(F131,'PDP8'!$I$5:$J$389,2,0),"???")))))))</f>
        <v/>
      </c>
      <c r="D131" s="177"/>
      <c r="E131" s="118"/>
      <c r="F131" s="118"/>
      <c r="G131" s="76"/>
      <c r="H131" s="118"/>
      <c r="I131" s="179"/>
      <c r="J131" s="188" t="str">
        <f t="shared" si="18"/>
        <v/>
      </c>
      <c r="K131" s="211"/>
      <c r="L131" s="126"/>
      <c r="M131" s="119">
        <f>IF(LEN(F131)&lt;1,0,IF(OR(LEFT(F131)="/",F131="$"),0,IF(LEFT(F131)="*",1,IF(NOT(ISERR(VALUE(F131))),10,IF(LEFT(F131,4)="PAGE",2,IF(ISNA(VLOOKUP(F131,'PDP8'!$C$6:$C$11,1,0)),IF(ISNA(VLOOKUP(LEFT(F131,3),'PDP8'!$C$17:$C$52,1,0)),IF(ISNA(VLOOKUP(LEFT(F131,3),'PDP8'!$C$56:$C$75,1,0)),IF(ISNA(VLOOKUP(LEFT(F131,IF(OR(LEN(F131)=3,MID(F131,4,1)=" "),3,4)),'PDP8'!$C$80:$C$107,1,0)),IF(ISNA(VLOOKUP(F131,'PDP8'!$I$5:$I$389,1,0)),"???",20),15),14),13),12))))))</f>
        <v>0</v>
      </c>
      <c r="N131" s="119">
        <f>IF(AND(O131="CLA",S131&gt;1),IF(ISNA(VLOOKUP(P131,'PDP8'!$C$17:$C$52,1,0)),IF(ISNA(VLOOKUP(P131,'PDP8'!$C$56:$C$75,1,0)),15,14),13),IF(LEN(F131)=0,0,M131))</f>
        <v>0</v>
      </c>
      <c r="O131" s="119" t="str">
        <f t="shared" si="19"/>
        <v/>
      </c>
      <c r="P131" s="119" t="str">
        <f t="shared" si="20"/>
        <v/>
      </c>
      <c r="Q131" s="119" t="str">
        <f t="shared" si="21"/>
        <v/>
      </c>
      <c r="R131" s="119" t="str">
        <f t="shared" si="22"/>
        <v/>
      </c>
      <c r="S131" s="119">
        <f t="shared" si="23"/>
        <v>0</v>
      </c>
      <c r="T131" s="187" t="str">
        <f t="shared" si="24"/>
        <v/>
      </c>
      <c r="U131" s="119" t="str">
        <f t="shared" si="25"/>
        <v/>
      </c>
      <c r="V131" s="120" t="str">
        <f t="shared" si="26"/>
        <v/>
      </c>
      <c r="W131" s="124" t="str">
        <f t="shared" si="27"/>
        <v/>
      </c>
      <c r="X131" s="124" t="str">
        <f t="shared" si="28"/>
        <v/>
      </c>
      <c r="Y131" s="119" t="str">
        <f t="shared" si="15"/>
        <v/>
      </c>
      <c r="Z131" s="119">
        <f t="shared" si="16"/>
        <v>0</v>
      </c>
      <c r="AA131" s="119" t="str">
        <f>IF(N131=12,VLOOKUP(F131,'PDP8'!$C$6:$F$11,4,0),"")</f>
        <v/>
      </c>
      <c r="AB131" s="119" t="str">
        <f>IF(N131=13,IF(_xlfn.BITAND(OCT2DEC(C131),'PDP8'!$E$17)='PDP8'!$D$17,'PDP8'!$F$17,CONCATENATE(IF(ISNA(MATCH(_xlfn.BITAND(OCT2DEC(C131),'PDP8'!$E$18),'PDP8'!$D$18:$D$20,0)),"",VLOOKUP(_xlfn.BITAND(OCT2DEC(C131),'PDP8'!$E$18),'PDP8'!$D$18:$F$20,3,0)),IF(ISNA(MATCH(_xlfn.BITAND(OCT2DEC(C131),'PDP8'!$E$21),'PDP8'!$D$21:$D$52,0)),"",CONCATENATE(IF(ISNA(MATCH(_xlfn.BITAND(OCT2DEC(C131),'PDP8'!$E$18),'PDP8'!$D$18:$D$20,0)),"",", "),VLOOKUP(_xlfn.BITAND(OCT2DEC(C131),'PDP8'!$E$21),'PDP8'!$D$21:$F$52,3,0))))),"")</f>
        <v/>
      </c>
      <c r="AC131" s="119" t="str">
        <f>IF(N131=14,CONCATENATE(IF(ISNA(MATCH(_xlfn.BITAND(OCT2DEC(C131),'PDP8'!$E$56),'PDP8'!$D$56:$D$70,0)),"",VLOOKUP(_xlfn.BITAND(OCT2DEC(C131),'PDP8'!$E$56),'PDP8'!$D$56:$F$70,3,0)),IF(ISNA(MATCH(_xlfn.BITAND(OCT2DEC(C131),'PDP8'!$E$71),'PDP8'!$D$71:$D$73,0)),"",CONCATENATE(IF(ISNA(MATCH(_xlfn.BITAND(OCT2DEC(C131),'PDP8'!$E$56),'PDP8'!$D$56:$D$70,0)),"",", "),VLOOKUP(_xlfn.BITAND(OCT2DEC(C131),'PDP8'!$E$71),'PDP8'!$D$71:$F$73,3,0))),IF(_xlfn.BITAND(OCT2DEC(C131),'PDP8'!$E$75)='PDP8'!$D$75,CONCATENATE(IF(LEN(F131)&gt;4,", ",""),'PDP8'!$F$75,""),IF(_xlfn.BITAND(OCT2DEC(C131),'PDP8'!$E$74),"",'PDP8'!$F$74))),"")</f>
        <v/>
      </c>
      <c r="AD131" s="119" t="str">
        <f>IF(N131=15,VLOOKUP(Z131,'PDP8'!$D$111:$F$238,3,0),"")</f>
        <v/>
      </c>
      <c r="AE131" s="119" t="str">
        <f>IF(N131=20,CONCATENATE(VLOOKUP(F131,'PDP8'!$I$5:$M$389,3,0),": ",VLOOKUP(F131,'PDP8'!$I$5:$M$389,5,0)),"")</f>
        <v/>
      </c>
      <c r="AF131" s="119" t="str">
        <f t="shared" si="29"/>
        <v/>
      </c>
      <c r="AG131" s="126"/>
      <c r="AH131" s="126"/>
    </row>
    <row r="132" spans="1:34" x14ac:dyDescent="0.2">
      <c r="A132" s="126"/>
      <c r="B132" s="55" t="str">
        <f t="shared" si="17"/>
        <v>0411</v>
      </c>
      <c r="C132" s="56" t="str">
        <f>IF(N132&lt;10,"",IF(N132=10,O132,IF(N132=12,IF(LEN(X132)&gt;0,X132,DEC2OCT(VLOOKUP(F132,'PDP8'!$C$6:$D$12,2,0)+IF(LEN(G132)&gt;0,256,0)+W132+IF(LEN(V132)=0,0,_xlfn.BITAND(V132,127)),4)),IF(N132=13,DEC2OCT('PDP8'!$D$13+_xlfn.BITOR(VLOOKUP(O132,'PDP8'!$C$17:$D$52,2,0),_xlfn.BITOR(IF(S132&gt;1,VLOOKUP(P132,'PDP8'!$C$17:$D$52,2,0),0),_xlfn.BITOR(IF(S132&gt;2,VLOOKUP(Q132,'PDP8'!$C$17:$D$52,2,0),0),IF(S132&gt;3,VLOOKUP(R132,'PDP8'!$C$17:$D$52,2,0),0)))),4),IF(N132=14,DEC2OCT(_xlfn.BITOR('PDP8'!$D$13+256+VLOOKUP(O132,'PDP8'!$C$56:$D$75,2,0),_xlfn.BITOR(IF(S132&gt;1,VLOOKUP(P132,'PDP8'!$C$56:$D$75,2,0),0),_xlfn.BITOR(IF(S132&gt;2,VLOOKUP(Q132,'PDP8'!$C$56:$D$75,2,0),0),IF(S132&gt;3,VLOOKUP(R132,'PDP8'!$C$56:$D$75,2,0),0)))),4),IF(N132=15,DEC2OCT('PDP8'!$D$13+257+VLOOKUP(O132,'PDP8'!$C$80:$D$107,2,0)+IF(S132&gt;1,VLOOKUP(P132,'PDP8'!$C$80:$D$107,2,0),0)+IF(S132&gt;2,VLOOKUP(Q132,'PDP8'!$C$80:$D$107,2,0),0),4),IF(N132=20,VLOOKUP(F132,'PDP8'!$I$5:$J$389,2,0),"???")))))))</f>
        <v/>
      </c>
      <c r="D132" s="177"/>
      <c r="E132" s="118"/>
      <c r="F132" s="118"/>
      <c r="G132" s="76"/>
      <c r="H132" s="118"/>
      <c r="I132" s="179"/>
      <c r="J132" s="188" t="str">
        <f t="shared" si="18"/>
        <v/>
      </c>
      <c r="K132" s="211"/>
      <c r="L132" s="126"/>
      <c r="M132" s="119">
        <f>IF(LEN(F132)&lt;1,0,IF(OR(LEFT(F132)="/",F132="$"),0,IF(LEFT(F132)="*",1,IF(NOT(ISERR(VALUE(F132))),10,IF(LEFT(F132,4)="PAGE",2,IF(ISNA(VLOOKUP(F132,'PDP8'!$C$6:$C$11,1,0)),IF(ISNA(VLOOKUP(LEFT(F132,3),'PDP8'!$C$17:$C$52,1,0)),IF(ISNA(VLOOKUP(LEFT(F132,3),'PDP8'!$C$56:$C$75,1,0)),IF(ISNA(VLOOKUP(LEFT(F132,IF(OR(LEN(F132)=3,MID(F132,4,1)=" "),3,4)),'PDP8'!$C$80:$C$107,1,0)),IF(ISNA(VLOOKUP(F132,'PDP8'!$I$5:$I$389,1,0)),"???",20),15),14),13),12))))))</f>
        <v>0</v>
      </c>
      <c r="N132" s="119">
        <f>IF(AND(O132="CLA",S132&gt;1),IF(ISNA(VLOOKUP(P132,'PDP8'!$C$17:$C$52,1,0)),IF(ISNA(VLOOKUP(P132,'PDP8'!$C$56:$C$75,1,0)),15,14),13),IF(LEN(F132)=0,0,M132))</f>
        <v>0</v>
      </c>
      <c r="O132" s="119" t="str">
        <f t="shared" si="19"/>
        <v/>
      </c>
      <c r="P132" s="119" t="str">
        <f t="shared" si="20"/>
        <v/>
      </c>
      <c r="Q132" s="119" t="str">
        <f t="shared" si="21"/>
        <v/>
      </c>
      <c r="R132" s="119" t="str">
        <f t="shared" si="22"/>
        <v/>
      </c>
      <c r="S132" s="119">
        <f t="shared" si="23"/>
        <v>0</v>
      </c>
      <c r="T132" s="187" t="str">
        <f t="shared" si="24"/>
        <v/>
      </c>
      <c r="U132" s="119" t="str">
        <f t="shared" si="25"/>
        <v/>
      </c>
      <c r="V132" s="120" t="str">
        <f t="shared" si="26"/>
        <v/>
      </c>
      <c r="W132" s="124" t="str">
        <f t="shared" si="27"/>
        <v/>
      </c>
      <c r="X132" s="124" t="str">
        <f t="shared" si="28"/>
        <v/>
      </c>
      <c r="Y132" s="119" t="str">
        <f t="shared" si="15"/>
        <v/>
      </c>
      <c r="Z132" s="119">
        <f t="shared" si="16"/>
        <v>0</v>
      </c>
      <c r="AA132" s="119" t="str">
        <f>IF(N132=12,VLOOKUP(F132,'PDP8'!$C$6:$F$11,4,0),"")</f>
        <v/>
      </c>
      <c r="AB132" s="119" t="str">
        <f>IF(N132=13,IF(_xlfn.BITAND(OCT2DEC(C132),'PDP8'!$E$17)='PDP8'!$D$17,'PDP8'!$F$17,CONCATENATE(IF(ISNA(MATCH(_xlfn.BITAND(OCT2DEC(C132),'PDP8'!$E$18),'PDP8'!$D$18:$D$20,0)),"",VLOOKUP(_xlfn.BITAND(OCT2DEC(C132),'PDP8'!$E$18),'PDP8'!$D$18:$F$20,3,0)),IF(ISNA(MATCH(_xlfn.BITAND(OCT2DEC(C132),'PDP8'!$E$21),'PDP8'!$D$21:$D$52,0)),"",CONCATENATE(IF(ISNA(MATCH(_xlfn.BITAND(OCT2DEC(C132),'PDP8'!$E$18),'PDP8'!$D$18:$D$20,0)),"",", "),VLOOKUP(_xlfn.BITAND(OCT2DEC(C132),'PDP8'!$E$21),'PDP8'!$D$21:$F$52,3,0))))),"")</f>
        <v/>
      </c>
      <c r="AC132" s="119" t="str">
        <f>IF(N132=14,CONCATENATE(IF(ISNA(MATCH(_xlfn.BITAND(OCT2DEC(C132),'PDP8'!$E$56),'PDP8'!$D$56:$D$70,0)),"",VLOOKUP(_xlfn.BITAND(OCT2DEC(C132),'PDP8'!$E$56),'PDP8'!$D$56:$F$70,3,0)),IF(ISNA(MATCH(_xlfn.BITAND(OCT2DEC(C132),'PDP8'!$E$71),'PDP8'!$D$71:$D$73,0)),"",CONCATENATE(IF(ISNA(MATCH(_xlfn.BITAND(OCT2DEC(C132),'PDP8'!$E$56),'PDP8'!$D$56:$D$70,0)),"",", "),VLOOKUP(_xlfn.BITAND(OCT2DEC(C132),'PDP8'!$E$71),'PDP8'!$D$71:$F$73,3,0))),IF(_xlfn.BITAND(OCT2DEC(C132),'PDP8'!$E$75)='PDP8'!$D$75,CONCATENATE(IF(LEN(F132)&gt;4,", ",""),'PDP8'!$F$75,""),IF(_xlfn.BITAND(OCT2DEC(C132),'PDP8'!$E$74),"",'PDP8'!$F$74))),"")</f>
        <v/>
      </c>
      <c r="AD132" s="119" t="str">
        <f>IF(N132=15,VLOOKUP(Z132,'PDP8'!$D$111:$F$238,3,0),"")</f>
        <v/>
      </c>
      <c r="AE132" s="119" t="str">
        <f>IF(N132=20,CONCATENATE(VLOOKUP(F132,'PDP8'!$I$5:$M$389,3,0),": ",VLOOKUP(F132,'PDP8'!$I$5:$M$389,5,0)),"")</f>
        <v/>
      </c>
      <c r="AF132" s="119" t="str">
        <f t="shared" si="29"/>
        <v/>
      </c>
      <c r="AG132" s="126"/>
      <c r="AH132" s="126"/>
    </row>
    <row r="133" spans="1:34" x14ac:dyDescent="0.2">
      <c r="A133" s="126"/>
      <c r="B133" s="55" t="str">
        <f t="shared" si="17"/>
        <v>0411</v>
      </c>
      <c r="C133" s="56" t="str">
        <f>IF(N133&lt;10,"",IF(N133=10,O133,IF(N133=12,IF(LEN(X133)&gt;0,X133,DEC2OCT(VLOOKUP(F133,'PDP8'!$C$6:$D$12,2,0)+IF(LEN(G133)&gt;0,256,0)+W133+IF(LEN(V133)=0,0,_xlfn.BITAND(V133,127)),4)),IF(N133=13,DEC2OCT('PDP8'!$D$13+_xlfn.BITOR(VLOOKUP(O133,'PDP8'!$C$17:$D$52,2,0),_xlfn.BITOR(IF(S133&gt;1,VLOOKUP(P133,'PDP8'!$C$17:$D$52,2,0),0),_xlfn.BITOR(IF(S133&gt;2,VLOOKUP(Q133,'PDP8'!$C$17:$D$52,2,0),0),IF(S133&gt;3,VLOOKUP(R133,'PDP8'!$C$17:$D$52,2,0),0)))),4),IF(N133=14,DEC2OCT(_xlfn.BITOR('PDP8'!$D$13+256+VLOOKUP(O133,'PDP8'!$C$56:$D$75,2,0),_xlfn.BITOR(IF(S133&gt;1,VLOOKUP(P133,'PDP8'!$C$56:$D$75,2,0),0),_xlfn.BITOR(IF(S133&gt;2,VLOOKUP(Q133,'PDP8'!$C$56:$D$75,2,0),0),IF(S133&gt;3,VLOOKUP(R133,'PDP8'!$C$56:$D$75,2,0),0)))),4),IF(N133=15,DEC2OCT('PDP8'!$D$13+257+VLOOKUP(O133,'PDP8'!$C$80:$D$107,2,0)+IF(S133&gt;1,VLOOKUP(P133,'PDP8'!$C$80:$D$107,2,0),0)+IF(S133&gt;2,VLOOKUP(Q133,'PDP8'!$C$80:$D$107,2,0),0),4),IF(N133=20,VLOOKUP(F133,'PDP8'!$I$5:$J$389,2,0),"???")))))))</f>
        <v/>
      </c>
      <c r="D133" s="177"/>
      <c r="E133" s="118"/>
      <c r="F133" s="118"/>
      <c r="G133" s="76"/>
      <c r="H133" s="118"/>
      <c r="I133" s="179"/>
      <c r="J133" s="188" t="str">
        <f t="shared" si="18"/>
        <v/>
      </c>
      <c r="K133" s="211"/>
      <c r="L133" s="126"/>
      <c r="M133" s="119">
        <f>IF(LEN(F133)&lt;1,0,IF(OR(LEFT(F133)="/",F133="$"),0,IF(LEFT(F133)="*",1,IF(NOT(ISERR(VALUE(F133))),10,IF(LEFT(F133,4)="PAGE",2,IF(ISNA(VLOOKUP(F133,'PDP8'!$C$6:$C$11,1,0)),IF(ISNA(VLOOKUP(LEFT(F133,3),'PDP8'!$C$17:$C$52,1,0)),IF(ISNA(VLOOKUP(LEFT(F133,3),'PDP8'!$C$56:$C$75,1,0)),IF(ISNA(VLOOKUP(LEFT(F133,IF(OR(LEN(F133)=3,MID(F133,4,1)=" "),3,4)),'PDP8'!$C$80:$C$107,1,0)),IF(ISNA(VLOOKUP(F133,'PDP8'!$I$5:$I$389,1,0)),"???",20),15),14),13),12))))))</f>
        <v>0</v>
      </c>
      <c r="N133" s="119">
        <f>IF(AND(O133="CLA",S133&gt;1),IF(ISNA(VLOOKUP(P133,'PDP8'!$C$17:$C$52,1,0)),IF(ISNA(VLOOKUP(P133,'PDP8'!$C$56:$C$75,1,0)),15,14),13),IF(LEN(F133)=0,0,M133))</f>
        <v>0</v>
      </c>
      <c r="O133" s="119" t="str">
        <f t="shared" si="19"/>
        <v/>
      </c>
      <c r="P133" s="119" t="str">
        <f t="shared" si="20"/>
        <v/>
      </c>
      <c r="Q133" s="119" t="str">
        <f t="shared" si="21"/>
        <v/>
      </c>
      <c r="R133" s="119" t="str">
        <f t="shared" si="22"/>
        <v/>
      </c>
      <c r="S133" s="119">
        <f t="shared" si="23"/>
        <v>0</v>
      </c>
      <c r="T133" s="187" t="str">
        <f t="shared" si="24"/>
        <v/>
      </c>
      <c r="U133" s="119" t="str">
        <f t="shared" si="25"/>
        <v/>
      </c>
      <c r="V133" s="120" t="str">
        <f t="shared" si="26"/>
        <v/>
      </c>
      <c r="W133" s="124" t="str">
        <f t="shared" si="27"/>
        <v/>
      </c>
      <c r="X133" s="124" t="str">
        <f t="shared" si="28"/>
        <v/>
      </c>
      <c r="Y133" s="119" t="str">
        <f t="shared" si="15"/>
        <v/>
      </c>
      <c r="Z133" s="119">
        <f t="shared" si="16"/>
        <v>0</v>
      </c>
      <c r="AA133" s="119" t="str">
        <f>IF(N133=12,VLOOKUP(F133,'PDP8'!$C$6:$F$11,4,0),"")</f>
        <v/>
      </c>
      <c r="AB133" s="119" t="str">
        <f>IF(N133=13,IF(_xlfn.BITAND(OCT2DEC(C133),'PDP8'!$E$17)='PDP8'!$D$17,'PDP8'!$F$17,CONCATENATE(IF(ISNA(MATCH(_xlfn.BITAND(OCT2DEC(C133),'PDP8'!$E$18),'PDP8'!$D$18:$D$20,0)),"",VLOOKUP(_xlfn.BITAND(OCT2DEC(C133),'PDP8'!$E$18),'PDP8'!$D$18:$F$20,3,0)),IF(ISNA(MATCH(_xlfn.BITAND(OCT2DEC(C133),'PDP8'!$E$21),'PDP8'!$D$21:$D$52,0)),"",CONCATENATE(IF(ISNA(MATCH(_xlfn.BITAND(OCT2DEC(C133),'PDP8'!$E$18),'PDP8'!$D$18:$D$20,0)),"",", "),VLOOKUP(_xlfn.BITAND(OCT2DEC(C133),'PDP8'!$E$21),'PDP8'!$D$21:$F$52,3,0))))),"")</f>
        <v/>
      </c>
      <c r="AC133" s="119" t="str">
        <f>IF(N133=14,CONCATENATE(IF(ISNA(MATCH(_xlfn.BITAND(OCT2DEC(C133),'PDP8'!$E$56),'PDP8'!$D$56:$D$70,0)),"",VLOOKUP(_xlfn.BITAND(OCT2DEC(C133),'PDP8'!$E$56),'PDP8'!$D$56:$F$70,3,0)),IF(ISNA(MATCH(_xlfn.BITAND(OCT2DEC(C133),'PDP8'!$E$71),'PDP8'!$D$71:$D$73,0)),"",CONCATENATE(IF(ISNA(MATCH(_xlfn.BITAND(OCT2DEC(C133),'PDP8'!$E$56),'PDP8'!$D$56:$D$70,0)),"",", "),VLOOKUP(_xlfn.BITAND(OCT2DEC(C133),'PDP8'!$E$71),'PDP8'!$D$71:$F$73,3,0))),IF(_xlfn.BITAND(OCT2DEC(C133),'PDP8'!$E$75)='PDP8'!$D$75,CONCATENATE(IF(LEN(F133)&gt;4,", ",""),'PDP8'!$F$75,""),IF(_xlfn.BITAND(OCT2DEC(C133),'PDP8'!$E$74),"",'PDP8'!$F$74))),"")</f>
        <v/>
      </c>
      <c r="AD133" s="119" t="str">
        <f>IF(N133=15,VLOOKUP(Z133,'PDP8'!$D$111:$F$238,3,0),"")</f>
        <v/>
      </c>
      <c r="AE133" s="119" t="str">
        <f>IF(N133=20,CONCATENATE(VLOOKUP(F133,'PDP8'!$I$5:$M$389,3,0),": ",VLOOKUP(F133,'PDP8'!$I$5:$M$389,5,0)),"")</f>
        <v/>
      </c>
      <c r="AF133" s="119" t="str">
        <f t="shared" si="29"/>
        <v/>
      </c>
      <c r="AG133" s="126"/>
      <c r="AH133" s="126"/>
    </row>
    <row r="134" spans="1:34" x14ac:dyDescent="0.2">
      <c r="A134" s="126"/>
      <c r="B134" s="55" t="str">
        <f t="shared" si="17"/>
        <v>0411</v>
      </c>
      <c r="C134" s="56" t="str">
        <f>IF(N134&lt;10,"",IF(N134=10,O134,IF(N134=12,IF(LEN(X134)&gt;0,X134,DEC2OCT(VLOOKUP(F134,'PDP8'!$C$6:$D$12,2,0)+IF(LEN(G134)&gt;0,256,0)+W134+IF(LEN(V134)=0,0,_xlfn.BITAND(V134,127)),4)),IF(N134=13,DEC2OCT('PDP8'!$D$13+_xlfn.BITOR(VLOOKUP(O134,'PDP8'!$C$17:$D$52,2,0),_xlfn.BITOR(IF(S134&gt;1,VLOOKUP(P134,'PDP8'!$C$17:$D$52,2,0),0),_xlfn.BITOR(IF(S134&gt;2,VLOOKUP(Q134,'PDP8'!$C$17:$D$52,2,0),0),IF(S134&gt;3,VLOOKUP(R134,'PDP8'!$C$17:$D$52,2,0),0)))),4),IF(N134=14,DEC2OCT(_xlfn.BITOR('PDP8'!$D$13+256+VLOOKUP(O134,'PDP8'!$C$56:$D$75,2,0),_xlfn.BITOR(IF(S134&gt;1,VLOOKUP(P134,'PDP8'!$C$56:$D$75,2,0),0),_xlfn.BITOR(IF(S134&gt;2,VLOOKUP(Q134,'PDP8'!$C$56:$D$75,2,0),0),IF(S134&gt;3,VLOOKUP(R134,'PDP8'!$C$56:$D$75,2,0),0)))),4),IF(N134=15,DEC2OCT('PDP8'!$D$13+257+VLOOKUP(O134,'PDP8'!$C$80:$D$107,2,0)+IF(S134&gt;1,VLOOKUP(P134,'PDP8'!$C$80:$D$107,2,0),0)+IF(S134&gt;2,VLOOKUP(Q134,'PDP8'!$C$80:$D$107,2,0),0),4),IF(N134=20,VLOOKUP(F134,'PDP8'!$I$5:$J$389,2,0),"???")))))))</f>
        <v/>
      </c>
      <c r="D134" s="177"/>
      <c r="E134" s="118"/>
      <c r="F134" s="118"/>
      <c r="G134" s="76"/>
      <c r="H134" s="118"/>
      <c r="I134" s="179"/>
      <c r="J134" s="188" t="str">
        <f t="shared" si="18"/>
        <v/>
      </c>
      <c r="K134" s="211"/>
      <c r="L134" s="126"/>
      <c r="M134" s="119">
        <f>IF(LEN(F134)&lt;1,0,IF(OR(LEFT(F134)="/",F134="$"),0,IF(LEFT(F134)="*",1,IF(NOT(ISERR(VALUE(F134))),10,IF(LEFT(F134,4)="PAGE",2,IF(ISNA(VLOOKUP(F134,'PDP8'!$C$6:$C$11,1,0)),IF(ISNA(VLOOKUP(LEFT(F134,3),'PDP8'!$C$17:$C$52,1,0)),IF(ISNA(VLOOKUP(LEFT(F134,3),'PDP8'!$C$56:$C$75,1,0)),IF(ISNA(VLOOKUP(LEFT(F134,IF(OR(LEN(F134)=3,MID(F134,4,1)=" "),3,4)),'PDP8'!$C$80:$C$107,1,0)),IF(ISNA(VLOOKUP(F134,'PDP8'!$I$5:$I$389,1,0)),"???",20),15),14),13),12))))))</f>
        <v>0</v>
      </c>
      <c r="N134" s="119">
        <f>IF(AND(O134="CLA",S134&gt;1),IF(ISNA(VLOOKUP(P134,'PDP8'!$C$17:$C$52,1,0)),IF(ISNA(VLOOKUP(P134,'PDP8'!$C$56:$C$75,1,0)),15,14),13),IF(LEN(F134)=0,0,M134))</f>
        <v>0</v>
      </c>
      <c r="O134" s="119" t="str">
        <f t="shared" si="19"/>
        <v/>
      </c>
      <c r="P134" s="119" t="str">
        <f t="shared" si="20"/>
        <v/>
      </c>
      <c r="Q134" s="119" t="str">
        <f t="shared" si="21"/>
        <v/>
      </c>
      <c r="R134" s="119" t="str">
        <f t="shared" si="22"/>
        <v/>
      </c>
      <c r="S134" s="119">
        <f t="shared" si="23"/>
        <v>0</v>
      </c>
      <c r="T134" s="187" t="str">
        <f t="shared" si="24"/>
        <v/>
      </c>
      <c r="U134" s="119" t="str">
        <f t="shared" si="25"/>
        <v/>
      </c>
      <c r="V134" s="120" t="str">
        <f t="shared" si="26"/>
        <v/>
      </c>
      <c r="W134" s="124" t="str">
        <f t="shared" si="27"/>
        <v/>
      </c>
      <c r="X134" s="124" t="str">
        <f t="shared" si="28"/>
        <v/>
      </c>
      <c r="Y134" s="119" t="str">
        <f t="shared" si="15"/>
        <v/>
      </c>
      <c r="Z134" s="119">
        <f t="shared" si="16"/>
        <v>0</v>
      </c>
      <c r="AA134" s="119" t="str">
        <f>IF(N134=12,VLOOKUP(F134,'PDP8'!$C$6:$F$11,4,0),"")</f>
        <v/>
      </c>
      <c r="AB134" s="119" t="str">
        <f>IF(N134=13,IF(_xlfn.BITAND(OCT2DEC(C134),'PDP8'!$E$17)='PDP8'!$D$17,'PDP8'!$F$17,CONCATENATE(IF(ISNA(MATCH(_xlfn.BITAND(OCT2DEC(C134),'PDP8'!$E$18),'PDP8'!$D$18:$D$20,0)),"",VLOOKUP(_xlfn.BITAND(OCT2DEC(C134),'PDP8'!$E$18),'PDP8'!$D$18:$F$20,3,0)),IF(ISNA(MATCH(_xlfn.BITAND(OCT2DEC(C134),'PDP8'!$E$21),'PDP8'!$D$21:$D$52,0)),"",CONCATENATE(IF(ISNA(MATCH(_xlfn.BITAND(OCT2DEC(C134),'PDP8'!$E$18),'PDP8'!$D$18:$D$20,0)),"",", "),VLOOKUP(_xlfn.BITAND(OCT2DEC(C134),'PDP8'!$E$21),'PDP8'!$D$21:$F$52,3,0))))),"")</f>
        <v/>
      </c>
      <c r="AC134" s="119" t="str">
        <f>IF(N134=14,CONCATENATE(IF(ISNA(MATCH(_xlfn.BITAND(OCT2DEC(C134),'PDP8'!$E$56),'PDP8'!$D$56:$D$70,0)),"",VLOOKUP(_xlfn.BITAND(OCT2DEC(C134),'PDP8'!$E$56),'PDP8'!$D$56:$F$70,3,0)),IF(ISNA(MATCH(_xlfn.BITAND(OCT2DEC(C134),'PDP8'!$E$71),'PDP8'!$D$71:$D$73,0)),"",CONCATENATE(IF(ISNA(MATCH(_xlfn.BITAND(OCT2DEC(C134),'PDP8'!$E$56),'PDP8'!$D$56:$D$70,0)),"",", "),VLOOKUP(_xlfn.BITAND(OCT2DEC(C134),'PDP8'!$E$71),'PDP8'!$D$71:$F$73,3,0))),IF(_xlfn.BITAND(OCT2DEC(C134),'PDP8'!$E$75)='PDP8'!$D$75,CONCATENATE(IF(LEN(F134)&gt;4,", ",""),'PDP8'!$F$75,""),IF(_xlfn.BITAND(OCT2DEC(C134),'PDP8'!$E$74),"",'PDP8'!$F$74))),"")</f>
        <v/>
      </c>
      <c r="AD134" s="119" t="str">
        <f>IF(N134=15,VLOOKUP(Z134,'PDP8'!$D$111:$F$238,3,0),"")</f>
        <v/>
      </c>
      <c r="AE134" s="119" t="str">
        <f>IF(N134=20,CONCATENATE(VLOOKUP(F134,'PDP8'!$I$5:$M$389,3,0),": ",VLOOKUP(F134,'PDP8'!$I$5:$M$389,5,0)),"")</f>
        <v/>
      </c>
      <c r="AF134" s="119" t="str">
        <f t="shared" si="29"/>
        <v/>
      </c>
      <c r="AG134" s="126"/>
      <c r="AH134" s="126"/>
    </row>
    <row r="135" spans="1:34" x14ac:dyDescent="0.2">
      <c r="A135" s="126"/>
      <c r="B135" s="55" t="str">
        <f t="shared" si="17"/>
        <v>0411</v>
      </c>
      <c r="C135" s="56" t="str">
        <f>IF(N135&lt;10,"",IF(N135=10,O135,IF(N135=12,IF(LEN(X135)&gt;0,X135,DEC2OCT(VLOOKUP(F135,'PDP8'!$C$6:$D$12,2,0)+IF(LEN(G135)&gt;0,256,0)+W135+IF(LEN(V135)=0,0,_xlfn.BITAND(V135,127)),4)),IF(N135=13,DEC2OCT('PDP8'!$D$13+_xlfn.BITOR(VLOOKUP(O135,'PDP8'!$C$17:$D$52,2,0),_xlfn.BITOR(IF(S135&gt;1,VLOOKUP(P135,'PDP8'!$C$17:$D$52,2,0),0),_xlfn.BITOR(IF(S135&gt;2,VLOOKUP(Q135,'PDP8'!$C$17:$D$52,2,0),0),IF(S135&gt;3,VLOOKUP(R135,'PDP8'!$C$17:$D$52,2,0),0)))),4),IF(N135=14,DEC2OCT(_xlfn.BITOR('PDP8'!$D$13+256+VLOOKUP(O135,'PDP8'!$C$56:$D$75,2,0),_xlfn.BITOR(IF(S135&gt;1,VLOOKUP(P135,'PDP8'!$C$56:$D$75,2,0),0),_xlfn.BITOR(IF(S135&gt;2,VLOOKUP(Q135,'PDP8'!$C$56:$D$75,2,0),0),IF(S135&gt;3,VLOOKUP(R135,'PDP8'!$C$56:$D$75,2,0),0)))),4),IF(N135=15,DEC2OCT('PDP8'!$D$13+257+VLOOKUP(O135,'PDP8'!$C$80:$D$107,2,0)+IF(S135&gt;1,VLOOKUP(P135,'PDP8'!$C$80:$D$107,2,0),0)+IF(S135&gt;2,VLOOKUP(Q135,'PDP8'!$C$80:$D$107,2,0),0),4),IF(N135=20,VLOOKUP(F135,'PDP8'!$I$5:$J$389,2,0),"???")))))))</f>
        <v/>
      </c>
      <c r="D135" s="177"/>
      <c r="E135" s="118"/>
      <c r="F135" s="118"/>
      <c r="G135" s="76"/>
      <c r="H135" s="118"/>
      <c r="I135" s="179"/>
      <c r="J135" s="188" t="str">
        <f t="shared" si="18"/>
        <v/>
      </c>
      <c r="K135" s="211"/>
      <c r="L135" s="126"/>
      <c r="M135" s="119">
        <f>IF(LEN(F135)&lt;1,0,IF(OR(LEFT(F135)="/",F135="$"),0,IF(LEFT(F135)="*",1,IF(NOT(ISERR(VALUE(F135))),10,IF(LEFT(F135,4)="PAGE",2,IF(ISNA(VLOOKUP(F135,'PDP8'!$C$6:$C$11,1,0)),IF(ISNA(VLOOKUP(LEFT(F135,3),'PDP8'!$C$17:$C$52,1,0)),IF(ISNA(VLOOKUP(LEFT(F135,3),'PDP8'!$C$56:$C$75,1,0)),IF(ISNA(VLOOKUP(LEFT(F135,IF(OR(LEN(F135)=3,MID(F135,4,1)=" "),3,4)),'PDP8'!$C$80:$C$107,1,0)),IF(ISNA(VLOOKUP(F135,'PDP8'!$I$5:$I$389,1,0)),"???",20),15),14),13),12))))))</f>
        <v>0</v>
      </c>
      <c r="N135" s="119">
        <f>IF(AND(O135="CLA",S135&gt;1),IF(ISNA(VLOOKUP(P135,'PDP8'!$C$17:$C$52,1,0)),IF(ISNA(VLOOKUP(P135,'PDP8'!$C$56:$C$75,1,0)),15,14),13),IF(LEN(F135)=0,0,M135))</f>
        <v>0</v>
      </c>
      <c r="O135" s="119" t="str">
        <f t="shared" si="19"/>
        <v/>
      </c>
      <c r="P135" s="119" t="str">
        <f t="shared" si="20"/>
        <v/>
      </c>
      <c r="Q135" s="119" t="str">
        <f t="shared" si="21"/>
        <v/>
      </c>
      <c r="R135" s="119" t="str">
        <f t="shared" si="22"/>
        <v/>
      </c>
      <c r="S135" s="119">
        <f t="shared" si="23"/>
        <v>0</v>
      </c>
      <c r="T135" s="187" t="str">
        <f t="shared" si="24"/>
        <v/>
      </c>
      <c r="U135" s="119" t="str">
        <f t="shared" si="25"/>
        <v/>
      </c>
      <c r="V135" s="120" t="str">
        <f t="shared" si="26"/>
        <v/>
      </c>
      <c r="W135" s="124" t="str">
        <f t="shared" si="27"/>
        <v/>
      </c>
      <c r="X135" s="124" t="str">
        <f t="shared" si="28"/>
        <v/>
      </c>
      <c r="Y135" s="119" t="str">
        <f t="shared" si="15"/>
        <v/>
      </c>
      <c r="Z135" s="119">
        <f t="shared" si="16"/>
        <v>0</v>
      </c>
      <c r="AA135" s="119" t="str">
        <f>IF(N135=12,VLOOKUP(F135,'PDP8'!$C$6:$F$11,4,0),"")</f>
        <v/>
      </c>
      <c r="AB135" s="119" t="str">
        <f>IF(N135=13,IF(_xlfn.BITAND(OCT2DEC(C135),'PDP8'!$E$17)='PDP8'!$D$17,'PDP8'!$F$17,CONCATENATE(IF(ISNA(MATCH(_xlfn.BITAND(OCT2DEC(C135),'PDP8'!$E$18),'PDP8'!$D$18:$D$20,0)),"",VLOOKUP(_xlfn.BITAND(OCT2DEC(C135),'PDP8'!$E$18),'PDP8'!$D$18:$F$20,3,0)),IF(ISNA(MATCH(_xlfn.BITAND(OCT2DEC(C135),'PDP8'!$E$21),'PDP8'!$D$21:$D$52,0)),"",CONCATENATE(IF(ISNA(MATCH(_xlfn.BITAND(OCT2DEC(C135),'PDP8'!$E$18),'PDP8'!$D$18:$D$20,0)),"",", "),VLOOKUP(_xlfn.BITAND(OCT2DEC(C135),'PDP8'!$E$21),'PDP8'!$D$21:$F$52,3,0))))),"")</f>
        <v/>
      </c>
      <c r="AC135" s="119" t="str">
        <f>IF(N135=14,CONCATENATE(IF(ISNA(MATCH(_xlfn.BITAND(OCT2DEC(C135),'PDP8'!$E$56),'PDP8'!$D$56:$D$70,0)),"",VLOOKUP(_xlfn.BITAND(OCT2DEC(C135),'PDP8'!$E$56),'PDP8'!$D$56:$F$70,3,0)),IF(ISNA(MATCH(_xlfn.BITAND(OCT2DEC(C135),'PDP8'!$E$71),'PDP8'!$D$71:$D$73,0)),"",CONCATENATE(IF(ISNA(MATCH(_xlfn.BITAND(OCT2DEC(C135),'PDP8'!$E$56),'PDP8'!$D$56:$D$70,0)),"",", "),VLOOKUP(_xlfn.BITAND(OCT2DEC(C135),'PDP8'!$E$71),'PDP8'!$D$71:$F$73,3,0))),IF(_xlfn.BITAND(OCT2DEC(C135),'PDP8'!$E$75)='PDP8'!$D$75,CONCATENATE(IF(LEN(F135)&gt;4,", ",""),'PDP8'!$F$75,""),IF(_xlfn.BITAND(OCT2DEC(C135),'PDP8'!$E$74),"",'PDP8'!$F$74))),"")</f>
        <v/>
      </c>
      <c r="AD135" s="119" t="str">
        <f>IF(N135=15,VLOOKUP(Z135,'PDP8'!$D$111:$F$238,3,0),"")</f>
        <v/>
      </c>
      <c r="AE135" s="119" t="str">
        <f>IF(N135=20,CONCATENATE(VLOOKUP(F135,'PDP8'!$I$5:$M$389,3,0),": ",VLOOKUP(F135,'PDP8'!$I$5:$M$389,5,0)),"")</f>
        <v/>
      </c>
      <c r="AF135" s="119" t="str">
        <f t="shared" si="29"/>
        <v/>
      </c>
      <c r="AG135" s="126"/>
      <c r="AH135" s="126"/>
    </row>
    <row r="136" spans="1:34" x14ac:dyDescent="0.2">
      <c r="A136" s="126"/>
      <c r="B136" s="55" t="str">
        <f t="shared" si="17"/>
        <v>0411</v>
      </c>
      <c r="C136" s="56" t="str">
        <f>IF(N136&lt;10,"",IF(N136=10,O136,IF(N136=12,IF(LEN(X136)&gt;0,X136,DEC2OCT(VLOOKUP(F136,'PDP8'!$C$6:$D$12,2,0)+IF(LEN(G136)&gt;0,256,0)+W136+IF(LEN(V136)=0,0,_xlfn.BITAND(V136,127)),4)),IF(N136=13,DEC2OCT('PDP8'!$D$13+_xlfn.BITOR(VLOOKUP(O136,'PDP8'!$C$17:$D$52,2,0),_xlfn.BITOR(IF(S136&gt;1,VLOOKUP(P136,'PDP8'!$C$17:$D$52,2,0),0),_xlfn.BITOR(IF(S136&gt;2,VLOOKUP(Q136,'PDP8'!$C$17:$D$52,2,0),0),IF(S136&gt;3,VLOOKUP(R136,'PDP8'!$C$17:$D$52,2,0),0)))),4),IF(N136=14,DEC2OCT(_xlfn.BITOR('PDP8'!$D$13+256+VLOOKUP(O136,'PDP8'!$C$56:$D$75,2,0),_xlfn.BITOR(IF(S136&gt;1,VLOOKUP(P136,'PDP8'!$C$56:$D$75,2,0),0),_xlfn.BITOR(IF(S136&gt;2,VLOOKUP(Q136,'PDP8'!$C$56:$D$75,2,0),0),IF(S136&gt;3,VLOOKUP(R136,'PDP8'!$C$56:$D$75,2,0),0)))),4),IF(N136=15,DEC2OCT('PDP8'!$D$13+257+VLOOKUP(O136,'PDP8'!$C$80:$D$107,2,0)+IF(S136&gt;1,VLOOKUP(P136,'PDP8'!$C$80:$D$107,2,0),0)+IF(S136&gt;2,VLOOKUP(Q136,'PDP8'!$C$80:$D$107,2,0),0),4),IF(N136=20,VLOOKUP(F136,'PDP8'!$I$5:$J$389,2,0),"???")))))))</f>
        <v/>
      </c>
      <c r="D136" s="177"/>
      <c r="E136" s="118"/>
      <c r="F136" s="118"/>
      <c r="G136" s="76"/>
      <c r="H136" s="118"/>
      <c r="I136" s="179"/>
      <c r="J136" s="188" t="str">
        <f t="shared" si="18"/>
        <v/>
      </c>
      <c r="K136" s="211"/>
      <c r="L136" s="126"/>
      <c r="M136" s="119">
        <f>IF(LEN(F136)&lt;1,0,IF(OR(LEFT(F136)="/",F136="$"),0,IF(LEFT(F136)="*",1,IF(NOT(ISERR(VALUE(F136))),10,IF(LEFT(F136,4)="PAGE",2,IF(ISNA(VLOOKUP(F136,'PDP8'!$C$6:$C$11,1,0)),IF(ISNA(VLOOKUP(LEFT(F136,3),'PDP8'!$C$17:$C$52,1,0)),IF(ISNA(VLOOKUP(LEFT(F136,3),'PDP8'!$C$56:$C$75,1,0)),IF(ISNA(VLOOKUP(LEFT(F136,IF(OR(LEN(F136)=3,MID(F136,4,1)=" "),3,4)),'PDP8'!$C$80:$C$107,1,0)),IF(ISNA(VLOOKUP(F136,'PDP8'!$I$5:$I$389,1,0)),"???",20),15),14),13),12))))))</f>
        <v>0</v>
      </c>
      <c r="N136" s="119">
        <f>IF(AND(O136="CLA",S136&gt;1),IF(ISNA(VLOOKUP(P136,'PDP8'!$C$17:$C$52,1,0)),IF(ISNA(VLOOKUP(P136,'PDP8'!$C$56:$C$75,1,0)),15,14),13),IF(LEN(F136)=0,0,M136))</f>
        <v>0</v>
      </c>
      <c r="O136" s="119" t="str">
        <f t="shared" si="19"/>
        <v/>
      </c>
      <c r="P136" s="119" t="str">
        <f t="shared" si="20"/>
        <v/>
      </c>
      <c r="Q136" s="119" t="str">
        <f t="shared" si="21"/>
        <v/>
      </c>
      <c r="R136" s="119" t="str">
        <f t="shared" si="22"/>
        <v/>
      </c>
      <c r="S136" s="119">
        <f t="shared" si="23"/>
        <v>0</v>
      </c>
      <c r="T136" s="187" t="str">
        <f t="shared" si="24"/>
        <v/>
      </c>
      <c r="U136" s="119" t="str">
        <f t="shared" si="25"/>
        <v/>
      </c>
      <c r="V136" s="120" t="str">
        <f t="shared" si="26"/>
        <v/>
      </c>
      <c r="W136" s="124" t="str">
        <f t="shared" si="27"/>
        <v/>
      </c>
      <c r="X136" s="124" t="str">
        <f t="shared" si="28"/>
        <v/>
      </c>
      <c r="Y136" s="119" t="str">
        <f t="shared" si="15"/>
        <v/>
      </c>
      <c r="Z136" s="119">
        <f t="shared" si="16"/>
        <v>0</v>
      </c>
      <c r="AA136" s="119" t="str">
        <f>IF(N136=12,VLOOKUP(F136,'PDP8'!$C$6:$F$11,4,0),"")</f>
        <v/>
      </c>
      <c r="AB136" s="119" t="str">
        <f>IF(N136=13,IF(_xlfn.BITAND(OCT2DEC(C136),'PDP8'!$E$17)='PDP8'!$D$17,'PDP8'!$F$17,CONCATENATE(IF(ISNA(MATCH(_xlfn.BITAND(OCT2DEC(C136),'PDP8'!$E$18),'PDP8'!$D$18:$D$20,0)),"",VLOOKUP(_xlfn.BITAND(OCT2DEC(C136),'PDP8'!$E$18),'PDP8'!$D$18:$F$20,3,0)),IF(ISNA(MATCH(_xlfn.BITAND(OCT2DEC(C136),'PDP8'!$E$21),'PDP8'!$D$21:$D$52,0)),"",CONCATENATE(IF(ISNA(MATCH(_xlfn.BITAND(OCT2DEC(C136),'PDP8'!$E$18),'PDP8'!$D$18:$D$20,0)),"",", "),VLOOKUP(_xlfn.BITAND(OCT2DEC(C136),'PDP8'!$E$21),'PDP8'!$D$21:$F$52,3,0))))),"")</f>
        <v/>
      </c>
      <c r="AC136" s="119" t="str">
        <f>IF(N136=14,CONCATENATE(IF(ISNA(MATCH(_xlfn.BITAND(OCT2DEC(C136),'PDP8'!$E$56),'PDP8'!$D$56:$D$70,0)),"",VLOOKUP(_xlfn.BITAND(OCT2DEC(C136),'PDP8'!$E$56),'PDP8'!$D$56:$F$70,3,0)),IF(ISNA(MATCH(_xlfn.BITAND(OCT2DEC(C136),'PDP8'!$E$71),'PDP8'!$D$71:$D$73,0)),"",CONCATENATE(IF(ISNA(MATCH(_xlfn.BITAND(OCT2DEC(C136),'PDP8'!$E$56),'PDP8'!$D$56:$D$70,0)),"",", "),VLOOKUP(_xlfn.BITAND(OCT2DEC(C136),'PDP8'!$E$71),'PDP8'!$D$71:$F$73,3,0))),IF(_xlfn.BITAND(OCT2DEC(C136),'PDP8'!$E$75)='PDP8'!$D$75,CONCATENATE(IF(LEN(F136)&gt;4,", ",""),'PDP8'!$F$75,""),IF(_xlfn.BITAND(OCT2DEC(C136),'PDP8'!$E$74),"",'PDP8'!$F$74))),"")</f>
        <v/>
      </c>
      <c r="AD136" s="119" t="str">
        <f>IF(N136=15,VLOOKUP(Z136,'PDP8'!$D$111:$F$238,3,0),"")</f>
        <v/>
      </c>
      <c r="AE136" s="119" t="str">
        <f>IF(N136=20,CONCATENATE(VLOOKUP(F136,'PDP8'!$I$5:$M$389,3,0),": ",VLOOKUP(F136,'PDP8'!$I$5:$M$389,5,0)),"")</f>
        <v/>
      </c>
      <c r="AF136" s="119" t="str">
        <f t="shared" si="29"/>
        <v/>
      </c>
      <c r="AG136" s="126"/>
      <c r="AH136" s="126"/>
    </row>
    <row r="137" spans="1:34" x14ac:dyDescent="0.2">
      <c r="A137" s="126"/>
      <c r="B137" s="55" t="str">
        <f t="shared" si="17"/>
        <v>0411</v>
      </c>
      <c r="C137" s="56" t="str">
        <f>IF(N137&lt;10,"",IF(N137=10,O137,IF(N137=12,IF(LEN(X137)&gt;0,X137,DEC2OCT(VLOOKUP(F137,'PDP8'!$C$6:$D$12,2,0)+IF(LEN(G137)&gt;0,256,0)+W137+IF(LEN(V137)=0,0,_xlfn.BITAND(V137,127)),4)),IF(N137=13,DEC2OCT('PDP8'!$D$13+_xlfn.BITOR(VLOOKUP(O137,'PDP8'!$C$17:$D$52,2,0),_xlfn.BITOR(IF(S137&gt;1,VLOOKUP(P137,'PDP8'!$C$17:$D$52,2,0),0),_xlfn.BITOR(IF(S137&gt;2,VLOOKUP(Q137,'PDP8'!$C$17:$D$52,2,0),0),IF(S137&gt;3,VLOOKUP(R137,'PDP8'!$C$17:$D$52,2,0),0)))),4),IF(N137=14,DEC2OCT(_xlfn.BITOR('PDP8'!$D$13+256+VLOOKUP(O137,'PDP8'!$C$56:$D$75,2,0),_xlfn.BITOR(IF(S137&gt;1,VLOOKUP(P137,'PDP8'!$C$56:$D$75,2,0),0),_xlfn.BITOR(IF(S137&gt;2,VLOOKUP(Q137,'PDP8'!$C$56:$D$75,2,0),0),IF(S137&gt;3,VLOOKUP(R137,'PDP8'!$C$56:$D$75,2,0),0)))),4),IF(N137=15,DEC2OCT('PDP8'!$D$13+257+VLOOKUP(O137,'PDP8'!$C$80:$D$107,2,0)+IF(S137&gt;1,VLOOKUP(P137,'PDP8'!$C$80:$D$107,2,0),0)+IF(S137&gt;2,VLOOKUP(Q137,'PDP8'!$C$80:$D$107,2,0),0),4),IF(N137=20,VLOOKUP(F137,'PDP8'!$I$5:$J$389,2,0),"???")))))))</f>
        <v/>
      </c>
      <c r="D137" s="177"/>
      <c r="E137" s="118"/>
      <c r="F137" s="118"/>
      <c r="G137" s="76"/>
      <c r="H137" s="118"/>
      <c r="I137" s="179"/>
      <c r="J137" s="188" t="str">
        <f t="shared" si="18"/>
        <v/>
      </c>
      <c r="K137" s="211"/>
      <c r="L137" s="126"/>
      <c r="M137" s="119">
        <f>IF(LEN(F137)&lt;1,0,IF(OR(LEFT(F137)="/",F137="$"),0,IF(LEFT(F137)="*",1,IF(NOT(ISERR(VALUE(F137))),10,IF(LEFT(F137,4)="PAGE",2,IF(ISNA(VLOOKUP(F137,'PDP8'!$C$6:$C$11,1,0)),IF(ISNA(VLOOKUP(LEFT(F137,3),'PDP8'!$C$17:$C$52,1,0)),IF(ISNA(VLOOKUP(LEFT(F137,3),'PDP8'!$C$56:$C$75,1,0)),IF(ISNA(VLOOKUP(LEFT(F137,IF(OR(LEN(F137)=3,MID(F137,4,1)=" "),3,4)),'PDP8'!$C$80:$C$107,1,0)),IF(ISNA(VLOOKUP(F137,'PDP8'!$I$5:$I$389,1,0)),"???",20),15),14),13),12))))))</f>
        <v>0</v>
      </c>
      <c r="N137" s="119">
        <f>IF(AND(O137="CLA",S137&gt;1),IF(ISNA(VLOOKUP(P137,'PDP8'!$C$17:$C$52,1,0)),IF(ISNA(VLOOKUP(P137,'PDP8'!$C$56:$C$75,1,0)),15,14),13),IF(LEN(F137)=0,0,M137))</f>
        <v>0</v>
      </c>
      <c r="O137" s="119" t="str">
        <f t="shared" si="19"/>
        <v/>
      </c>
      <c r="P137" s="119" t="str">
        <f t="shared" si="20"/>
        <v/>
      </c>
      <c r="Q137" s="119" t="str">
        <f t="shared" si="21"/>
        <v/>
      </c>
      <c r="R137" s="119" t="str">
        <f t="shared" si="22"/>
        <v/>
      </c>
      <c r="S137" s="119">
        <f t="shared" si="23"/>
        <v>0</v>
      </c>
      <c r="T137" s="187" t="str">
        <f t="shared" si="24"/>
        <v/>
      </c>
      <c r="U137" s="119" t="str">
        <f t="shared" si="25"/>
        <v/>
      </c>
      <c r="V137" s="120" t="str">
        <f t="shared" si="26"/>
        <v/>
      </c>
      <c r="W137" s="124" t="str">
        <f t="shared" si="27"/>
        <v/>
      </c>
      <c r="X137" s="124" t="str">
        <f t="shared" si="28"/>
        <v/>
      </c>
      <c r="Y137" s="119" t="str">
        <f t="shared" si="15"/>
        <v/>
      </c>
      <c r="Z137" s="119">
        <f t="shared" si="16"/>
        <v>0</v>
      </c>
      <c r="AA137" s="119" t="str">
        <f>IF(N137=12,VLOOKUP(F137,'PDP8'!$C$6:$F$11,4,0),"")</f>
        <v/>
      </c>
      <c r="AB137" s="119" t="str">
        <f>IF(N137=13,IF(_xlfn.BITAND(OCT2DEC(C137),'PDP8'!$E$17)='PDP8'!$D$17,'PDP8'!$F$17,CONCATENATE(IF(ISNA(MATCH(_xlfn.BITAND(OCT2DEC(C137),'PDP8'!$E$18),'PDP8'!$D$18:$D$20,0)),"",VLOOKUP(_xlfn.BITAND(OCT2DEC(C137),'PDP8'!$E$18),'PDP8'!$D$18:$F$20,3,0)),IF(ISNA(MATCH(_xlfn.BITAND(OCT2DEC(C137),'PDP8'!$E$21),'PDP8'!$D$21:$D$52,0)),"",CONCATENATE(IF(ISNA(MATCH(_xlfn.BITAND(OCT2DEC(C137),'PDP8'!$E$18),'PDP8'!$D$18:$D$20,0)),"",", "),VLOOKUP(_xlfn.BITAND(OCT2DEC(C137),'PDP8'!$E$21),'PDP8'!$D$21:$F$52,3,0))))),"")</f>
        <v/>
      </c>
      <c r="AC137" s="119" t="str">
        <f>IF(N137=14,CONCATENATE(IF(ISNA(MATCH(_xlfn.BITAND(OCT2DEC(C137),'PDP8'!$E$56),'PDP8'!$D$56:$D$70,0)),"",VLOOKUP(_xlfn.BITAND(OCT2DEC(C137),'PDP8'!$E$56),'PDP8'!$D$56:$F$70,3,0)),IF(ISNA(MATCH(_xlfn.BITAND(OCT2DEC(C137),'PDP8'!$E$71),'PDP8'!$D$71:$D$73,0)),"",CONCATENATE(IF(ISNA(MATCH(_xlfn.BITAND(OCT2DEC(C137),'PDP8'!$E$56),'PDP8'!$D$56:$D$70,0)),"",", "),VLOOKUP(_xlfn.BITAND(OCT2DEC(C137),'PDP8'!$E$71),'PDP8'!$D$71:$F$73,3,0))),IF(_xlfn.BITAND(OCT2DEC(C137),'PDP8'!$E$75)='PDP8'!$D$75,CONCATENATE(IF(LEN(F137)&gt;4,", ",""),'PDP8'!$F$75,""),IF(_xlfn.BITAND(OCT2DEC(C137),'PDP8'!$E$74),"",'PDP8'!$F$74))),"")</f>
        <v/>
      </c>
      <c r="AD137" s="119" t="str">
        <f>IF(N137=15,VLOOKUP(Z137,'PDP8'!$D$111:$F$238,3,0),"")</f>
        <v/>
      </c>
      <c r="AE137" s="119" t="str">
        <f>IF(N137=20,CONCATENATE(VLOOKUP(F137,'PDP8'!$I$5:$M$389,3,0),": ",VLOOKUP(F137,'PDP8'!$I$5:$M$389,5,0)),"")</f>
        <v/>
      </c>
      <c r="AF137" s="119" t="str">
        <f t="shared" si="29"/>
        <v/>
      </c>
      <c r="AG137" s="126"/>
      <c r="AH137" s="126"/>
    </row>
    <row r="138" spans="1:34" x14ac:dyDescent="0.2">
      <c r="A138" s="126"/>
      <c r="B138" s="55" t="str">
        <f t="shared" si="17"/>
        <v>0411</v>
      </c>
      <c r="C138" s="56" t="str">
        <f>IF(N138&lt;10,"",IF(N138=10,O138,IF(N138=12,IF(LEN(X138)&gt;0,X138,DEC2OCT(VLOOKUP(F138,'PDP8'!$C$6:$D$12,2,0)+IF(LEN(G138)&gt;0,256,0)+W138+IF(LEN(V138)=0,0,_xlfn.BITAND(V138,127)),4)),IF(N138=13,DEC2OCT('PDP8'!$D$13+_xlfn.BITOR(VLOOKUP(O138,'PDP8'!$C$17:$D$52,2,0),_xlfn.BITOR(IF(S138&gt;1,VLOOKUP(P138,'PDP8'!$C$17:$D$52,2,0),0),_xlfn.BITOR(IF(S138&gt;2,VLOOKUP(Q138,'PDP8'!$C$17:$D$52,2,0),0),IF(S138&gt;3,VLOOKUP(R138,'PDP8'!$C$17:$D$52,2,0),0)))),4),IF(N138=14,DEC2OCT(_xlfn.BITOR('PDP8'!$D$13+256+VLOOKUP(O138,'PDP8'!$C$56:$D$75,2,0),_xlfn.BITOR(IF(S138&gt;1,VLOOKUP(P138,'PDP8'!$C$56:$D$75,2,0),0),_xlfn.BITOR(IF(S138&gt;2,VLOOKUP(Q138,'PDP8'!$C$56:$D$75,2,0),0),IF(S138&gt;3,VLOOKUP(R138,'PDP8'!$C$56:$D$75,2,0),0)))),4),IF(N138=15,DEC2OCT('PDP8'!$D$13+257+VLOOKUP(O138,'PDP8'!$C$80:$D$107,2,0)+IF(S138&gt;1,VLOOKUP(P138,'PDP8'!$C$80:$D$107,2,0),0)+IF(S138&gt;2,VLOOKUP(Q138,'PDP8'!$C$80:$D$107,2,0),0),4),IF(N138=20,VLOOKUP(F138,'PDP8'!$I$5:$J$389,2,0),"???")))))))</f>
        <v/>
      </c>
      <c r="D138" s="177"/>
      <c r="E138" s="118"/>
      <c r="F138" s="118"/>
      <c r="G138" s="76"/>
      <c r="H138" s="118"/>
      <c r="I138" s="179"/>
      <c r="J138" s="188" t="str">
        <f t="shared" si="18"/>
        <v/>
      </c>
      <c r="K138" s="211"/>
      <c r="L138" s="126"/>
      <c r="M138" s="119">
        <f>IF(LEN(F138)&lt;1,0,IF(OR(LEFT(F138)="/",F138="$"),0,IF(LEFT(F138)="*",1,IF(NOT(ISERR(VALUE(F138))),10,IF(LEFT(F138,4)="PAGE",2,IF(ISNA(VLOOKUP(F138,'PDP8'!$C$6:$C$11,1,0)),IF(ISNA(VLOOKUP(LEFT(F138,3),'PDP8'!$C$17:$C$52,1,0)),IF(ISNA(VLOOKUP(LEFT(F138,3),'PDP8'!$C$56:$C$75,1,0)),IF(ISNA(VLOOKUP(LEFT(F138,IF(OR(LEN(F138)=3,MID(F138,4,1)=" "),3,4)),'PDP8'!$C$80:$C$107,1,0)),IF(ISNA(VLOOKUP(F138,'PDP8'!$I$5:$I$389,1,0)),"???",20),15),14),13),12))))))</f>
        <v>0</v>
      </c>
      <c r="N138" s="119">
        <f>IF(AND(O138="CLA",S138&gt;1),IF(ISNA(VLOOKUP(P138,'PDP8'!$C$17:$C$52,1,0)),IF(ISNA(VLOOKUP(P138,'PDP8'!$C$56:$C$75,1,0)),15,14),13),IF(LEN(F138)=0,0,M138))</f>
        <v>0</v>
      </c>
      <c r="O138" s="119" t="str">
        <f t="shared" si="19"/>
        <v/>
      </c>
      <c r="P138" s="119" t="str">
        <f t="shared" si="20"/>
        <v/>
      </c>
      <c r="Q138" s="119" t="str">
        <f t="shared" si="21"/>
        <v/>
      </c>
      <c r="R138" s="119" t="str">
        <f t="shared" si="22"/>
        <v/>
      </c>
      <c r="S138" s="119">
        <f t="shared" si="23"/>
        <v>0</v>
      </c>
      <c r="T138" s="187" t="str">
        <f t="shared" si="24"/>
        <v/>
      </c>
      <c r="U138" s="119" t="str">
        <f t="shared" si="25"/>
        <v/>
      </c>
      <c r="V138" s="120" t="str">
        <f t="shared" si="26"/>
        <v/>
      </c>
      <c r="W138" s="124" t="str">
        <f t="shared" si="27"/>
        <v/>
      </c>
      <c r="X138" s="124" t="str">
        <f t="shared" si="28"/>
        <v/>
      </c>
      <c r="Y138" s="119" t="str">
        <f t="shared" ref="Y138:Y201" si="30">IF(LEN(E138)=0,"",IF(RIGHT(E138,1)=",",LEFT(E138,LEN(E138)-1),E138))</f>
        <v/>
      </c>
      <c r="Z138" s="119">
        <f t="shared" ref="Z138:Z201" si="31">OCT2DEC(C138)</f>
        <v>0</v>
      </c>
      <c r="AA138" s="119" t="str">
        <f>IF(N138=12,VLOOKUP(F138,'PDP8'!$C$6:$F$11,4,0),"")</f>
        <v/>
      </c>
      <c r="AB138" s="119" t="str">
        <f>IF(N138=13,IF(_xlfn.BITAND(OCT2DEC(C138),'PDP8'!$E$17)='PDP8'!$D$17,'PDP8'!$F$17,CONCATENATE(IF(ISNA(MATCH(_xlfn.BITAND(OCT2DEC(C138),'PDP8'!$E$18),'PDP8'!$D$18:$D$20,0)),"",VLOOKUP(_xlfn.BITAND(OCT2DEC(C138),'PDP8'!$E$18),'PDP8'!$D$18:$F$20,3,0)),IF(ISNA(MATCH(_xlfn.BITAND(OCT2DEC(C138),'PDP8'!$E$21),'PDP8'!$D$21:$D$52,0)),"",CONCATENATE(IF(ISNA(MATCH(_xlfn.BITAND(OCT2DEC(C138),'PDP8'!$E$18),'PDP8'!$D$18:$D$20,0)),"",", "),VLOOKUP(_xlfn.BITAND(OCT2DEC(C138),'PDP8'!$E$21),'PDP8'!$D$21:$F$52,3,0))))),"")</f>
        <v/>
      </c>
      <c r="AC138" s="119" t="str">
        <f>IF(N138=14,CONCATENATE(IF(ISNA(MATCH(_xlfn.BITAND(OCT2DEC(C138),'PDP8'!$E$56),'PDP8'!$D$56:$D$70,0)),"",VLOOKUP(_xlfn.BITAND(OCT2DEC(C138),'PDP8'!$E$56),'PDP8'!$D$56:$F$70,3,0)),IF(ISNA(MATCH(_xlfn.BITAND(OCT2DEC(C138),'PDP8'!$E$71),'PDP8'!$D$71:$D$73,0)),"",CONCATENATE(IF(ISNA(MATCH(_xlfn.BITAND(OCT2DEC(C138),'PDP8'!$E$56),'PDP8'!$D$56:$D$70,0)),"",", "),VLOOKUP(_xlfn.BITAND(OCT2DEC(C138),'PDP8'!$E$71),'PDP8'!$D$71:$F$73,3,0))),IF(_xlfn.BITAND(OCT2DEC(C138),'PDP8'!$E$75)='PDP8'!$D$75,CONCATENATE(IF(LEN(F138)&gt;4,", ",""),'PDP8'!$F$75,""),IF(_xlfn.BITAND(OCT2DEC(C138),'PDP8'!$E$74),"",'PDP8'!$F$74))),"")</f>
        <v/>
      </c>
      <c r="AD138" s="119" t="str">
        <f>IF(N138=15,VLOOKUP(Z138,'PDP8'!$D$111:$F$238,3,0),"")</f>
        <v/>
      </c>
      <c r="AE138" s="119" t="str">
        <f>IF(N138=20,CONCATENATE(VLOOKUP(F138,'PDP8'!$I$5:$M$389,3,0),": ",VLOOKUP(F138,'PDP8'!$I$5:$M$389,5,0)),"")</f>
        <v/>
      </c>
      <c r="AF138" s="119" t="str">
        <f t="shared" si="29"/>
        <v/>
      </c>
      <c r="AG138" s="126"/>
      <c r="AH138" s="126"/>
    </row>
    <row r="139" spans="1:34" x14ac:dyDescent="0.2">
      <c r="A139" s="126"/>
      <c r="B139" s="55" t="str">
        <f t="shared" ref="B139:B202" si="32">IF(M139=1,DEC2OCT(IF(RIGHT(F139,1)=".",VALUE(MID(F139,2,LEN(F139)-2)),OCT2DEC(RIGHT(F139,LEN(F139)-1))),4),IF(M139=2,DEC2OCT(OCT2DEC(RIGHT(F139,LEN(F139)-5))*128,4),IF(M138&lt;10,B138,DEC2OCT(IF(B138="7777",0,OCT2DEC(B138)+1),4))))</f>
        <v>0411</v>
      </c>
      <c r="C139" s="56" t="str">
        <f>IF(N139&lt;10,"",IF(N139=10,O139,IF(N139=12,IF(LEN(X139)&gt;0,X139,DEC2OCT(VLOOKUP(F139,'PDP8'!$C$6:$D$12,2,0)+IF(LEN(G139)&gt;0,256,0)+W139+IF(LEN(V139)=0,0,_xlfn.BITAND(V139,127)),4)),IF(N139=13,DEC2OCT('PDP8'!$D$13+_xlfn.BITOR(VLOOKUP(O139,'PDP8'!$C$17:$D$52,2,0),_xlfn.BITOR(IF(S139&gt;1,VLOOKUP(P139,'PDP8'!$C$17:$D$52,2,0),0),_xlfn.BITOR(IF(S139&gt;2,VLOOKUP(Q139,'PDP8'!$C$17:$D$52,2,0),0),IF(S139&gt;3,VLOOKUP(R139,'PDP8'!$C$17:$D$52,2,0),0)))),4),IF(N139=14,DEC2OCT(_xlfn.BITOR('PDP8'!$D$13+256+VLOOKUP(O139,'PDP8'!$C$56:$D$75,2,0),_xlfn.BITOR(IF(S139&gt;1,VLOOKUP(P139,'PDP8'!$C$56:$D$75,2,0),0),_xlfn.BITOR(IF(S139&gt;2,VLOOKUP(Q139,'PDP8'!$C$56:$D$75,2,0),0),IF(S139&gt;3,VLOOKUP(R139,'PDP8'!$C$56:$D$75,2,0),0)))),4),IF(N139=15,DEC2OCT('PDP8'!$D$13+257+VLOOKUP(O139,'PDP8'!$C$80:$D$107,2,0)+IF(S139&gt;1,VLOOKUP(P139,'PDP8'!$C$80:$D$107,2,0),0)+IF(S139&gt;2,VLOOKUP(Q139,'PDP8'!$C$80:$D$107,2,0),0),4),IF(N139=20,VLOOKUP(F139,'PDP8'!$I$5:$J$389,2,0),"???")))))))</f>
        <v/>
      </c>
      <c r="D139" s="177"/>
      <c r="E139" s="118"/>
      <c r="F139" s="118"/>
      <c r="G139" s="76"/>
      <c r="H139" s="118"/>
      <c r="I139" s="179"/>
      <c r="J139" s="188" t="str">
        <f t="shared" ref="J139:J202" si="33">IF(LEN(AF139)=0,"",CONCATENATE("/",IF(RIGHT(AF139,2)=", ",LEFT(AF139,LEN(AF139)-2),AF139),IF(AND(N139=12,_xlfn.BITAND(OCT2DEC(C139),376)=264)," [Auto pre-increment]","")))</f>
        <v/>
      </c>
      <c r="K139" s="211"/>
      <c r="L139" s="126"/>
      <c r="M139" s="119">
        <f>IF(LEN(F139)&lt;1,0,IF(OR(LEFT(F139)="/",F139="$"),0,IF(LEFT(F139)="*",1,IF(NOT(ISERR(VALUE(F139))),10,IF(LEFT(F139,4)="PAGE",2,IF(ISNA(VLOOKUP(F139,'PDP8'!$C$6:$C$11,1,0)),IF(ISNA(VLOOKUP(LEFT(F139,3),'PDP8'!$C$17:$C$52,1,0)),IF(ISNA(VLOOKUP(LEFT(F139,3),'PDP8'!$C$56:$C$75,1,0)),IF(ISNA(VLOOKUP(LEFT(F139,IF(OR(LEN(F139)=3,MID(F139,4,1)=" "),3,4)),'PDP8'!$C$80:$C$107,1,0)),IF(ISNA(VLOOKUP(F139,'PDP8'!$I$5:$I$389,1,0)),"???",20),15),14),13),12))))))</f>
        <v>0</v>
      </c>
      <c r="N139" s="119">
        <f>IF(AND(O139="CLA",S139&gt;1),IF(ISNA(VLOOKUP(P139,'PDP8'!$C$17:$C$52,1,0)),IF(ISNA(VLOOKUP(P139,'PDP8'!$C$56:$C$75,1,0)),15,14),13),IF(LEN(F139)=0,0,M139))</f>
        <v>0</v>
      </c>
      <c r="O139" s="119" t="str">
        <f t="shared" ref="O139:O202" si="34">IF(M139=10,IF(RIGHT(F139,1)=".",IF(VALUE(F139)&lt;0,DEC2OCT(_xlfn.BITXOR(-F139,4095)+1,4),DEC2OCT(F139,4)),IF(VALUE(F139)&lt;0,DEC2OCT(_xlfn.BITXOR(OCT2DEC(-F139),4095)+1,4),TEXT(F139,"0000"))),CONCATENATE(LEFT(F139,3),IF(OR(LEN(F139)=3,MID(F139,4,1)=" "),"",MID(F139,4,1))))</f>
        <v/>
      </c>
      <c r="P139" s="119" t="str">
        <f t="shared" ref="P139:P202" si="35">CONCATENATE(MID(F139,LEN(O139)+2,3),IF(OR(LEN(F139)=LEN(O139)+4,MID(F139,LEN(O139)+5,1)=" "),"",MID(F139,LEN(O139)+5,1)))</f>
        <v/>
      </c>
      <c r="Q139" s="119" t="str">
        <f t="shared" ref="Q139:Q202" si="36">CONCATENATE(MID(F139,LEN(O139)+LEN(P139)+3,3),IF(OR(LEN(F139)=LEN(O139)+LEN(P139)+5,MID(F139,LEN(O139)+LEN(P139)+6,1)=" "),"",MID(F139,LEN(O139)+LEN(P139)+6,1)))</f>
        <v/>
      </c>
      <c r="R139" s="119" t="str">
        <f t="shared" ref="R139:R202" si="37">CONCATENATE(MID(F139,LEN(O139)+LEN(P139)+LEN(Q139)+4,3),IF(OR(LEN(F139)=LEN(O139)+LEN(P139)+LEN(Q139)+6,MID(F139,LEN(O139)+LEN(P139)+LEN(Q139)+7,1)=" "),"",MID(F139,LEN(O139)+LEN(P139)+LEN(Q139)+7,1)))</f>
        <v/>
      </c>
      <c r="S139" s="119">
        <f t="shared" ref="S139:S202" si="38">IF(LEN(O139)=0,0,1)+IF(LEN(P139)=0,0,1)+IF(LEN(Q139)=0,0,1)+IF(LEN(R139)=0,0,1)</f>
        <v>0</v>
      </c>
      <c r="T139" s="187" t="str">
        <f t="shared" ref="T139:T202" si="39">IF(OR(LEFT(H139,2)=".-",LEFT(H139,2)=".+"),RIGHT(H139,LEN(H139)-2),IF(LEN(H139)=0,"",H139))</f>
        <v/>
      </c>
      <c r="U139" s="119" t="str">
        <f t="shared" ref="U139:U202" si="40">IF(LEN(T139)=0,"",IF(ISERR(VALUE(T139)),OCT2DEC(INDEX($B$10:$E$262,MATCH(T139,$Y$10:$Y$262,0),1)),IF(RIGHT(T139,1)=".",IF(VALUE(T139)&lt;0,_xlfn.BITXOR(VALUE(-T139),127)+1,T139),IF(VALUE(T139)&lt;0,_xlfn.BITXOR(OCT2DEC(-T139),127)+1,OCT2DEC(T139)))))</f>
        <v/>
      </c>
      <c r="V139" s="120" t="str">
        <f t="shared" ref="V139:V202" si="41">IF(LEFT(H139,2)=".-",OCT2DEC(B139)-U139,IF(LEFT(H139,2)=".+",OCT2DEC(B139)+U139,IF(T139=".",OCT2DEC(B139),U139)))</f>
        <v/>
      </c>
      <c r="W139" s="124" t="str">
        <f t="shared" ref="W139:W202" si="42">IF(LEN(V139)&gt;0,IF(_xlfn.BITAND(V139,3968)=0,0,128),"")</f>
        <v/>
      </c>
      <c r="X139" s="124" t="str">
        <f t="shared" ref="X139:X202" si="43">IF(ISNA(V139),"UNDEFINED",IF(LEN(V139)=0,IF(AND(M139=12,LEN(H139)=0),"UNDEFINED",""),IF(AND($W139=128,_xlfn.BITAND($V139,3968)&lt;&gt;_xlfn.BITAND(OCT2DEC($B139),3968)),"RANGE!","")))</f>
        <v/>
      </c>
      <c r="Y139" s="119" t="str">
        <f t="shared" si="30"/>
        <v/>
      </c>
      <c r="Z139" s="119">
        <f t="shared" si="31"/>
        <v>0</v>
      </c>
      <c r="AA139" s="119" t="str">
        <f>IF(N139=12,VLOOKUP(F139,'PDP8'!$C$6:$F$11,4,0),"")</f>
        <v/>
      </c>
      <c r="AB139" s="119" t="str">
        <f>IF(N139=13,IF(_xlfn.BITAND(OCT2DEC(C139),'PDP8'!$E$17)='PDP8'!$D$17,'PDP8'!$F$17,CONCATENATE(IF(ISNA(MATCH(_xlfn.BITAND(OCT2DEC(C139),'PDP8'!$E$18),'PDP8'!$D$18:$D$20,0)),"",VLOOKUP(_xlfn.BITAND(OCT2DEC(C139),'PDP8'!$E$18),'PDP8'!$D$18:$F$20,3,0)),IF(ISNA(MATCH(_xlfn.BITAND(OCT2DEC(C139),'PDP8'!$E$21),'PDP8'!$D$21:$D$52,0)),"",CONCATENATE(IF(ISNA(MATCH(_xlfn.BITAND(OCT2DEC(C139),'PDP8'!$E$18),'PDP8'!$D$18:$D$20,0)),"",", "),VLOOKUP(_xlfn.BITAND(OCT2DEC(C139),'PDP8'!$E$21),'PDP8'!$D$21:$F$52,3,0))))),"")</f>
        <v/>
      </c>
      <c r="AC139" s="119" t="str">
        <f>IF(N139=14,CONCATENATE(IF(ISNA(MATCH(_xlfn.BITAND(OCT2DEC(C139),'PDP8'!$E$56),'PDP8'!$D$56:$D$70,0)),"",VLOOKUP(_xlfn.BITAND(OCT2DEC(C139),'PDP8'!$E$56),'PDP8'!$D$56:$F$70,3,0)),IF(ISNA(MATCH(_xlfn.BITAND(OCT2DEC(C139),'PDP8'!$E$71),'PDP8'!$D$71:$D$73,0)),"",CONCATENATE(IF(ISNA(MATCH(_xlfn.BITAND(OCT2DEC(C139),'PDP8'!$E$56),'PDP8'!$D$56:$D$70,0)),"",", "),VLOOKUP(_xlfn.BITAND(OCT2DEC(C139),'PDP8'!$E$71),'PDP8'!$D$71:$F$73,3,0))),IF(_xlfn.BITAND(OCT2DEC(C139),'PDP8'!$E$75)='PDP8'!$D$75,CONCATENATE(IF(LEN(F139)&gt;4,", ",""),'PDP8'!$F$75,""),IF(_xlfn.BITAND(OCT2DEC(C139),'PDP8'!$E$74),"",'PDP8'!$F$74))),"")</f>
        <v/>
      </c>
      <c r="AD139" s="119" t="str">
        <f>IF(N139=15,VLOOKUP(Z139,'PDP8'!$D$111:$F$238,3,0),"")</f>
        <v/>
      </c>
      <c r="AE139" s="119" t="str">
        <f>IF(N139=20,CONCATENATE(VLOOKUP(F139,'PDP8'!$I$5:$M$389,3,0),": ",VLOOKUP(F139,'PDP8'!$I$5:$M$389,5,0)),"")</f>
        <v/>
      </c>
      <c r="AF139" s="119" t="str">
        <f t="shared" ref="AF139:AF202" si="44">CONCATENATE(AA139,AB139,AC139,AD139,AE139)</f>
        <v/>
      </c>
      <c r="AG139" s="126"/>
      <c r="AH139" s="126"/>
    </row>
    <row r="140" spans="1:34" x14ac:dyDescent="0.2">
      <c r="A140" s="126"/>
      <c r="B140" s="55" t="str">
        <f t="shared" si="32"/>
        <v>0411</v>
      </c>
      <c r="C140" s="56" t="str">
        <f>IF(N140&lt;10,"",IF(N140=10,O140,IF(N140=12,IF(LEN(X140)&gt;0,X140,DEC2OCT(VLOOKUP(F140,'PDP8'!$C$6:$D$12,2,0)+IF(LEN(G140)&gt;0,256,0)+W140+IF(LEN(V140)=0,0,_xlfn.BITAND(V140,127)),4)),IF(N140=13,DEC2OCT('PDP8'!$D$13+_xlfn.BITOR(VLOOKUP(O140,'PDP8'!$C$17:$D$52,2,0),_xlfn.BITOR(IF(S140&gt;1,VLOOKUP(P140,'PDP8'!$C$17:$D$52,2,0),0),_xlfn.BITOR(IF(S140&gt;2,VLOOKUP(Q140,'PDP8'!$C$17:$D$52,2,0),0),IF(S140&gt;3,VLOOKUP(R140,'PDP8'!$C$17:$D$52,2,0),0)))),4),IF(N140=14,DEC2OCT(_xlfn.BITOR('PDP8'!$D$13+256+VLOOKUP(O140,'PDP8'!$C$56:$D$75,2,0),_xlfn.BITOR(IF(S140&gt;1,VLOOKUP(P140,'PDP8'!$C$56:$D$75,2,0),0),_xlfn.BITOR(IF(S140&gt;2,VLOOKUP(Q140,'PDP8'!$C$56:$D$75,2,0),0),IF(S140&gt;3,VLOOKUP(R140,'PDP8'!$C$56:$D$75,2,0),0)))),4),IF(N140=15,DEC2OCT('PDP8'!$D$13+257+VLOOKUP(O140,'PDP8'!$C$80:$D$107,2,0)+IF(S140&gt;1,VLOOKUP(P140,'PDP8'!$C$80:$D$107,2,0),0)+IF(S140&gt;2,VLOOKUP(Q140,'PDP8'!$C$80:$D$107,2,0),0),4),IF(N140=20,VLOOKUP(F140,'PDP8'!$I$5:$J$389,2,0),"???")))))))</f>
        <v/>
      </c>
      <c r="D140" s="177"/>
      <c r="E140" s="118"/>
      <c r="F140" s="118"/>
      <c r="G140" s="76"/>
      <c r="H140" s="118"/>
      <c r="I140" s="179"/>
      <c r="J140" s="188" t="str">
        <f t="shared" si="33"/>
        <v/>
      </c>
      <c r="K140" s="211"/>
      <c r="L140" s="126"/>
      <c r="M140" s="119">
        <f>IF(LEN(F140)&lt;1,0,IF(OR(LEFT(F140)="/",F140="$"),0,IF(LEFT(F140)="*",1,IF(NOT(ISERR(VALUE(F140))),10,IF(LEFT(F140,4)="PAGE",2,IF(ISNA(VLOOKUP(F140,'PDP8'!$C$6:$C$11,1,0)),IF(ISNA(VLOOKUP(LEFT(F140,3),'PDP8'!$C$17:$C$52,1,0)),IF(ISNA(VLOOKUP(LEFT(F140,3),'PDP8'!$C$56:$C$75,1,0)),IF(ISNA(VLOOKUP(LEFT(F140,IF(OR(LEN(F140)=3,MID(F140,4,1)=" "),3,4)),'PDP8'!$C$80:$C$107,1,0)),IF(ISNA(VLOOKUP(F140,'PDP8'!$I$5:$I$389,1,0)),"???",20),15),14),13),12))))))</f>
        <v>0</v>
      </c>
      <c r="N140" s="119">
        <f>IF(AND(O140="CLA",S140&gt;1),IF(ISNA(VLOOKUP(P140,'PDP8'!$C$17:$C$52,1,0)),IF(ISNA(VLOOKUP(P140,'PDP8'!$C$56:$C$75,1,0)),15,14),13),IF(LEN(F140)=0,0,M140))</f>
        <v>0</v>
      </c>
      <c r="O140" s="119" t="str">
        <f t="shared" si="34"/>
        <v/>
      </c>
      <c r="P140" s="119" t="str">
        <f t="shared" si="35"/>
        <v/>
      </c>
      <c r="Q140" s="119" t="str">
        <f t="shared" si="36"/>
        <v/>
      </c>
      <c r="R140" s="119" t="str">
        <f t="shared" si="37"/>
        <v/>
      </c>
      <c r="S140" s="119">
        <f t="shared" si="38"/>
        <v>0</v>
      </c>
      <c r="T140" s="187" t="str">
        <f t="shared" si="39"/>
        <v/>
      </c>
      <c r="U140" s="119" t="str">
        <f t="shared" si="40"/>
        <v/>
      </c>
      <c r="V140" s="120" t="str">
        <f t="shared" si="41"/>
        <v/>
      </c>
      <c r="W140" s="124" t="str">
        <f t="shared" si="42"/>
        <v/>
      </c>
      <c r="X140" s="124" t="str">
        <f t="shared" si="43"/>
        <v/>
      </c>
      <c r="Y140" s="119" t="str">
        <f t="shared" si="30"/>
        <v/>
      </c>
      <c r="Z140" s="119">
        <f t="shared" si="31"/>
        <v>0</v>
      </c>
      <c r="AA140" s="119" t="str">
        <f>IF(N140=12,VLOOKUP(F140,'PDP8'!$C$6:$F$11,4,0),"")</f>
        <v/>
      </c>
      <c r="AB140" s="119" t="str">
        <f>IF(N140=13,IF(_xlfn.BITAND(OCT2DEC(C140),'PDP8'!$E$17)='PDP8'!$D$17,'PDP8'!$F$17,CONCATENATE(IF(ISNA(MATCH(_xlfn.BITAND(OCT2DEC(C140),'PDP8'!$E$18),'PDP8'!$D$18:$D$20,0)),"",VLOOKUP(_xlfn.BITAND(OCT2DEC(C140),'PDP8'!$E$18),'PDP8'!$D$18:$F$20,3,0)),IF(ISNA(MATCH(_xlfn.BITAND(OCT2DEC(C140),'PDP8'!$E$21),'PDP8'!$D$21:$D$52,0)),"",CONCATENATE(IF(ISNA(MATCH(_xlfn.BITAND(OCT2DEC(C140),'PDP8'!$E$18),'PDP8'!$D$18:$D$20,0)),"",", "),VLOOKUP(_xlfn.BITAND(OCT2DEC(C140),'PDP8'!$E$21),'PDP8'!$D$21:$F$52,3,0))))),"")</f>
        <v/>
      </c>
      <c r="AC140" s="119" t="str">
        <f>IF(N140=14,CONCATENATE(IF(ISNA(MATCH(_xlfn.BITAND(OCT2DEC(C140),'PDP8'!$E$56),'PDP8'!$D$56:$D$70,0)),"",VLOOKUP(_xlfn.BITAND(OCT2DEC(C140),'PDP8'!$E$56),'PDP8'!$D$56:$F$70,3,0)),IF(ISNA(MATCH(_xlfn.BITAND(OCT2DEC(C140),'PDP8'!$E$71),'PDP8'!$D$71:$D$73,0)),"",CONCATENATE(IF(ISNA(MATCH(_xlfn.BITAND(OCT2DEC(C140),'PDP8'!$E$56),'PDP8'!$D$56:$D$70,0)),"",", "),VLOOKUP(_xlfn.BITAND(OCT2DEC(C140),'PDP8'!$E$71),'PDP8'!$D$71:$F$73,3,0))),IF(_xlfn.BITAND(OCT2DEC(C140),'PDP8'!$E$75)='PDP8'!$D$75,CONCATENATE(IF(LEN(F140)&gt;4,", ",""),'PDP8'!$F$75,""),IF(_xlfn.BITAND(OCT2DEC(C140),'PDP8'!$E$74),"",'PDP8'!$F$74))),"")</f>
        <v/>
      </c>
      <c r="AD140" s="119" t="str">
        <f>IF(N140=15,VLOOKUP(Z140,'PDP8'!$D$111:$F$238,3,0),"")</f>
        <v/>
      </c>
      <c r="AE140" s="119" t="str">
        <f>IF(N140=20,CONCATENATE(VLOOKUP(F140,'PDP8'!$I$5:$M$389,3,0),": ",VLOOKUP(F140,'PDP8'!$I$5:$M$389,5,0)),"")</f>
        <v/>
      </c>
      <c r="AF140" s="119" t="str">
        <f t="shared" si="44"/>
        <v/>
      </c>
      <c r="AG140" s="126"/>
      <c r="AH140" s="126"/>
    </row>
    <row r="141" spans="1:34" x14ac:dyDescent="0.2">
      <c r="A141" s="126"/>
      <c r="B141" s="55" t="str">
        <f t="shared" si="32"/>
        <v>0411</v>
      </c>
      <c r="C141" s="56" t="str">
        <f>IF(N141&lt;10,"",IF(N141=10,O141,IF(N141=12,IF(LEN(X141)&gt;0,X141,DEC2OCT(VLOOKUP(F141,'PDP8'!$C$6:$D$12,2,0)+IF(LEN(G141)&gt;0,256,0)+W141+IF(LEN(V141)=0,0,_xlfn.BITAND(V141,127)),4)),IF(N141=13,DEC2OCT('PDP8'!$D$13+_xlfn.BITOR(VLOOKUP(O141,'PDP8'!$C$17:$D$52,2,0),_xlfn.BITOR(IF(S141&gt;1,VLOOKUP(P141,'PDP8'!$C$17:$D$52,2,0),0),_xlfn.BITOR(IF(S141&gt;2,VLOOKUP(Q141,'PDP8'!$C$17:$D$52,2,0),0),IF(S141&gt;3,VLOOKUP(R141,'PDP8'!$C$17:$D$52,2,0),0)))),4),IF(N141=14,DEC2OCT(_xlfn.BITOR('PDP8'!$D$13+256+VLOOKUP(O141,'PDP8'!$C$56:$D$75,2,0),_xlfn.BITOR(IF(S141&gt;1,VLOOKUP(P141,'PDP8'!$C$56:$D$75,2,0),0),_xlfn.BITOR(IF(S141&gt;2,VLOOKUP(Q141,'PDP8'!$C$56:$D$75,2,0),0),IF(S141&gt;3,VLOOKUP(R141,'PDP8'!$C$56:$D$75,2,0),0)))),4),IF(N141=15,DEC2OCT('PDP8'!$D$13+257+VLOOKUP(O141,'PDP8'!$C$80:$D$107,2,0)+IF(S141&gt;1,VLOOKUP(P141,'PDP8'!$C$80:$D$107,2,0),0)+IF(S141&gt;2,VLOOKUP(Q141,'PDP8'!$C$80:$D$107,2,0),0),4),IF(N141=20,VLOOKUP(F141,'PDP8'!$I$5:$J$389,2,0),"???")))))))</f>
        <v/>
      </c>
      <c r="D141" s="177"/>
      <c r="E141" s="118"/>
      <c r="F141" s="118"/>
      <c r="G141" s="76"/>
      <c r="H141" s="118"/>
      <c r="I141" s="179"/>
      <c r="J141" s="188" t="str">
        <f t="shared" si="33"/>
        <v/>
      </c>
      <c r="K141" s="211"/>
      <c r="L141" s="126"/>
      <c r="M141" s="119">
        <f>IF(LEN(F141)&lt;1,0,IF(OR(LEFT(F141)="/",F141="$"),0,IF(LEFT(F141)="*",1,IF(NOT(ISERR(VALUE(F141))),10,IF(LEFT(F141,4)="PAGE",2,IF(ISNA(VLOOKUP(F141,'PDP8'!$C$6:$C$11,1,0)),IF(ISNA(VLOOKUP(LEFT(F141,3),'PDP8'!$C$17:$C$52,1,0)),IF(ISNA(VLOOKUP(LEFT(F141,3),'PDP8'!$C$56:$C$75,1,0)),IF(ISNA(VLOOKUP(LEFT(F141,IF(OR(LEN(F141)=3,MID(F141,4,1)=" "),3,4)),'PDP8'!$C$80:$C$107,1,0)),IF(ISNA(VLOOKUP(F141,'PDP8'!$I$5:$I$389,1,0)),"???",20),15),14),13),12))))))</f>
        <v>0</v>
      </c>
      <c r="N141" s="119">
        <f>IF(AND(O141="CLA",S141&gt;1),IF(ISNA(VLOOKUP(P141,'PDP8'!$C$17:$C$52,1,0)),IF(ISNA(VLOOKUP(P141,'PDP8'!$C$56:$C$75,1,0)),15,14),13),IF(LEN(F141)=0,0,M141))</f>
        <v>0</v>
      </c>
      <c r="O141" s="119" t="str">
        <f t="shared" si="34"/>
        <v/>
      </c>
      <c r="P141" s="119" t="str">
        <f t="shared" si="35"/>
        <v/>
      </c>
      <c r="Q141" s="119" t="str">
        <f t="shared" si="36"/>
        <v/>
      </c>
      <c r="R141" s="119" t="str">
        <f t="shared" si="37"/>
        <v/>
      </c>
      <c r="S141" s="119">
        <f t="shared" si="38"/>
        <v>0</v>
      </c>
      <c r="T141" s="187" t="str">
        <f t="shared" si="39"/>
        <v/>
      </c>
      <c r="U141" s="119" t="str">
        <f t="shared" si="40"/>
        <v/>
      </c>
      <c r="V141" s="120" t="str">
        <f t="shared" si="41"/>
        <v/>
      </c>
      <c r="W141" s="124" t="str">
        <f t="shared" si="42"/>
        <v/>
      </c>
      <c r="X141" s="124" t="str">
        <f t="shared" si="43"/>
        <v/>
      </c>
      <c r="Y141" s="119" t="str">
        <f t="shared" si="30"/>
        <v/>
      </c>
      <c r="Z141" s="119">
        <f t="shared" si="31"/>
        <v>0</v>
      </c>
      <c r="AA141" s="119" t="str">
        <f>IF(N141=12,VLOOKUP(F141,'PDP8'!$C$6:$F$11,4,0),"")</f>
        <v/>
      </c>
      <c r="AB141" s="119" t="str">
        <f>IF(N141=13,IF(_xlfn.BITAND(OCT2DEC(C141),'PDP8'!$E$17)='PDP8'!$D$17,'PDP8'!$F$17,CONCATENATE(IF(ISNA(MATCH(_xlfn.BITAND(OCT2DEC(C141),'PDP8'!$E$18),'PDP8'!$D$18:$D$20,0)),"",VLOOKUP(_xlfn.BITAND(OCT2DEC(C141),'PDP8'!$E$18),'PDP8'!$D$18:$F$20,3,0)),IF(ISNA(MATCH(_xlfn.BITAND(OCT2DEC(C141),'PDP8'!$E$21),'PDP8'!$D$21:$D$52,0)),"",CONCATENATE(IF(ISNA(MATCH(_xlfn.BITAND(OCT2DEC(C141),'PDP8'!$E$18),'PDP8'!$D$18:$D$20,0)),"",", "),VLOOKUP(_xlfn.BITAND(OCT2DEC(C141),'PDP8'!$E$21),'PDP8'!$D$21:$F$52,3,0))))),"")</f>
        <v/>
      </c>
      <c r="AC141" s="119" t="str">
        <f>IF(N141=14,CONCATENATE(IF(ISNA(MATCH(_xlfn.BITAND(OCT2DEC(C141),'PDP8'!$E$56),'PDP8'!$D$56:$D$70,0)),"",VLOOKUP(_xlfn.BITAND(OCT2DEC(C141),'PDP8'!$E$56),'PDP8'!$D$56:$F$70,3,0)),IF(ISNA(MATCH(_xlfn.BITAND(OCT2DEC(C141),'PDP8'!$E$71),'PDP8'!$D$71:$D$73,0)),"",CONCATENATE(IF(ISNA(MATCH(_xlfn.BITAND(OCT2DEC(C141),'PDP8'!$E$56),'PDP8'!$D$56:$D$70,0)),"",", "),VLOOKUP(_xlfn.BITAND(OCT2DEC(C141),'PDP8'!$E$71),'PDP8'!$D$71:$F$73,3,0))),IF(_xlfn.BITAND(OCT2DEC(C141),'PDP8'!$E$75)='PDP8'!$D$75,CONCATENATE(IF(LEN(F141)&gt;4,", ",""),'PDP8'!$F$75,""),IF(_xlfn.BITAND(OCT2DEC(C141),'PDP8'!$E$74),"",'PDP8'!$F$74))),"")</f>
        <v/>
      </c>
      <c r="AD141" s="119" t="str">
        <f>IF(N141=15,VLOOKUP(Z141,'PDP8'!$D$111:$F$238,3,0),"")</f>
        <v/>
      </c>
      <c r="AE141" s="119" t="str">
        <f>IF(N141=20,CONCATENATE(VLOOKUP(F141,'PDP8'!$I$5:$M$389,3,0),": ",VLOOKUP(F141,'PDP8'!$I$5:$M$389,5,0)),"")</f>
        <v/>
      </c>
      <c r="AF141" s="119" t="str">
        <f t="shared" si="44"/>
        <v/>
      </c>
      <c r="AG141" s="126"/>
      <c r="AH141" s="126"/>
    </row>
    <row r="142" spans="1:34" x14ac:dyDescent="0.2">
      <c r="A142" s="126"/>
      <c r="B142" s="55" t="str">
        <f t="shared" si="32"/>
        <v>0411</v>
      </c>
      <c r="C142" s="56" t="str">
        <f>IF(N142&lt;10,"",IF(N142=10,O142,IF(N142=12,IF(LEN(X142)&gt;0,X142,DEC2OCT(VLOOKUP(F142,'PDP8'!$C$6:$D$12,2,0)+IF(LEN(G142)&gt;0,256,0)+W142+IF(LEN(V142)=0,0,_xlfn.BITAND(V142,127)),4)),IF(N142=13,DEC2OCT('PDP8'!$D$13+_xlfn.BITOR(VLOOKUP(O142,'PDP8'!$C$17:$D$52,2,0),_xlfn.BITOR(IF(S142&gt;1,VLOOKUP(P142,'PDP8'!$C$17:$D$52,2,0),0),_xlfn.BITOR(IF(S142&gt;2,VLOOKUP(Q142,'PDP8'!$C$17:$D$52,2,0),0),IF(S142&gt;3,VLOOKUP(R142,'PDP8'!$C$17:$D$52,2,0),0)))),4),IF(N142=14,DEC2OCT(_xlfn.BITOR('PDP8'!$D$13+256+VLOOKUP(O142,'PDP8'!$C$56:$D$75,2,0),_xlfn.BITOR(IF(S142&gt;1,VLOOKUP(P142,'PDP8'!$C$56:$D$75,2,0),0),_xlfn.BITOR(IF(S142&gt;2,VLOOKUP(Q142,'PDP8'!$C$56:$D$75,2,0),0),IF(S142&gt;3,VLOOKUP(R142,'PDP8'!$C$56:$D$75,2,0),0)))),4),IF(N142=15,DEC2OCT('PDP8'!$D$13+257+VLOOKUP(O142,'PDP8'!$C$80:$D$107,2,0)+IF(S142&gt;1,VLOOKUP(P142,'PDP8'!$C$80:$D$107,2,0),0)+IF(S142&gt;2,VLOOKUP(Q142,'PDP8'!$C$80:$D$107,2,0),0),4),IF(N142=20,VLOOKUP(F142,'PDP8'!$I$5:$J$389,2,0),"???")))))))</f>
        <v/>
      </c>
      <c r="D142" s="177"/>
      <c r="E142" s="118"/>
      <c r="F142" s="118"/>
      <c r="G142" s="76"/>
      <c r="H142" s="118"/>
      <c r="I142" s="179"/>
      <c r="J142" s="188" t="str">
        <f t="shared" si="33"/>
        <v/>
      </c>
      <c r="K142" s="211"/>
      <c r="L142" s="126"/>
      <c r="M142" s="119">
        <f>IF(LEN(F142)&lt;1,0,IF(OR(LEFT(F142)="/",F142="$"),0,IF(LEFT(F142)="*",1,IF(NOT(ISERR(VALUE(F142))),10,IF(LEFT(F142,4)="PAGE",2,IF(ISNA(VLOOKUP(F142,'PDP8'!$C$6:$C$11,1,0)),IF(ISNA(VLOOKUP(LEFT(F142,3),'PDP8'!$C$17:$C$52,1,0)),IF(ISNA(VLOOKUP(LEFT(F142,3),'PDP8'!$C$56:$C$75,1,0)),IF(ISNA(VLOOKUP(LEFT(F142,IF(OR(LEN(F142)=3,MID(F142,4,1)=" "),3,4)),'PDP8'!$C$80:$C$107,1,0)),IF(ISNA(VLOOKUP(F142,'PDP8'!$I$5:$I$389,1,0)),"???",20),15),14),13),12))))))</f>
        <v>0</v>
      </c>
      <c r="N142" s="119">
        <f>IF(AND(O142="CLA",S142&gt;1),IF(ISNA(VLOOKUP(P142,'PDP8'!$C$17:$C$52,1,0)),IF(ISNA(VLOOKUP(P142,'PDP8'!$C$56:$C$75,1,0)),15,14),13),IF(LEN(F142)=0,0,M142))</f>
        <v>0</v>
      </c>
      <c r="O142" s="119" t="str">
        <f t="shared" si="34"/>
        <v/>
      </c>
      <c r="P142" s="119" t="str">
        <f t="shared" si="35"/>
        <v/>
      </c>
      <c r="Q142" s="119" t="str">
        <f t="shared" si="36"/>
        <v/>
      </c>
      <c r="R142" s="119" t="str">
        <f t="shared" si="37"/>
        <v/>
      </c>
      <c r="S142" s="119">
        <f t="shared" si="38"/>
        <v>0</v>
      </c>
      <c r="T142" s="187" t="str">
        <f t="shared" si="39"/>
        <v/>
      </c>
      <c r="U142" s="119" t="str">
        <f t="shared" si="40"/>
        <v/>
      </c>
      <c r="V142" s="120" t="str">
        <f t="shared" si="41"/>
        <v/>
      </c>
      <c r="W142" s="124" t="str">
        <f t="shared" si="42"/>
        <v/>
      </c>
      <c r="X142" s="124" t="str">
        <f t="shared" si="43"/>
        <v/>
      </c>
      <c r="Y142" s="119" t="str">
        <f t="shared" si="30"/>
        <v/>
      </c>
      <c r="Z142" s="119">
        <f t="shared" si="31"/>
        <v>0</v>
      </c>
      <c r="AA142" s="119" t="str">
        <f>IF(N142=12,VLOOKUP(F142,'PDP8'!$C$6:$F$11,4,0),"")</f>
        <v/>
      </c>
      <c r="AB142" s="119" t="str">
        <f>IF(N142=13,IF(_xlfn.BITAND(OCT2DEC(C142),'PDP8'!$E$17)='PDP8'!$D$17,'PDP8'!$F$17,CONCATENATE(IF(ISNA(MATCH(_xlfn.BITAND(OCT2DEC(C142),'PDP8'!$E$18),'PDP8'!$D$18:$D$20,0)),"",VLOOKUP(_xlfn.BITAND(OCT2DEC(C142),'PDP8'!$E$18),'PDP8'!$D$18:$F$20,3,0)),IF(ISNA(MATCH(_xlfn.BITAND(OCT2DEC(C142),'PDP8'!$E$21),'PDP8'!$D$21:$D$52,0)),"",CONCATENATE(IF(ISNA(MATCH(_xlfn.BITAND(OCT2DEC(C142),'PDP8'!$E$18),'PDP8'!$D$18:$D$20,0)),"",", "),VLOOKUP(_xlfn.BITAND(OCT2DEC(C142),'PDP8'!$E$21),'PDP8'!$D$21:$F$52,3,0))))),"")</f>
        <v/>
      </c>
      <c r="AC142" s="119" t="str">
        <f>IF(N142=14,CONCATENATE(IF(ISNA(MATCH(_xlfn.BITAND(OCT2DEC(C142),'PDP8'!$E$56),'PDP8'!$D$56:$D$70,0)),"",VLOOKUP(_xlfn.BITAND(OCT2DEC(C142),'PDP8'!$E$56),'PDP8'!$D$56:$F$70,3,0)),IF(ISNA(MATCH(_xlfn.BITAND(OCT2DEC(C142),'PDP8'!$E$71),'PDP8'!$D$71:$D$73,0)),"",CONCATENATE(IF(ISNA(MATCH(_xlfn.BITAND(OCT2DEC(C142),'PDP8'!$E$56),'PDP8'!$D$56:$D$70,0)),"",", "),VLOOKUP(_xlfn.BITAND(OCT2DEC(C142),'PDP8'!$E$71),'PDP8'!$D$71:$F$73,3,0))),IF(_xlfn.BITAND(OCT2DEC(C142),'PDP8'!$E$75)='PDP8'!$D$75,CONCATENATE(IF(LEN(F142)&gt;4,", ",""),'PDP8'!$F$75,""),IF(_xlfn.BITAND(OCT2DEC(C142),'PDP8'!$E$74),"",'PDP8'!$F$74))),"")</f>
        <v/>
      </c>
      <c r="AD142" s="119" t="str">
        <f>IF(N142=15,VLOOKUP(Z142,'PDP8'!$D$111:$F$238,3,0),"")</f>
        <v/>
      </c>
      <c r="AE142" s="119" t="str">
        <f>IF(N142=20,CONCATENATE(VLOOKUP(F142,'PDP8'!$I$5:$M$389,3,0),": ",VLOOKUP(F142,'PDP8'!$I$5:$M$389,5,0)),"")</f>
        <v/>
      </c>
      <c r="AF142" s="119" t="str">
        <f t="shared" si="44"/>
        <v/>
      </c>
      <c r="AG142" s="126"/>
      <c r="AH142" s="126"/>
    </row>
    <row r="143" spans="1:34" x14ac:dyDescent="0.2">
      <c r="A143" s="126"/>
      <c r="B143" s="55" t="str">
        <f t="shared" si="32"/>
        <v>0411</v>
      </c>
      <c r="C143" s="56" t="str">
        <f>IF(N143&lt;10,"",IF(N143=10,O143,IF(N143=12,IF(LEN(X143)&gt;0,X143,DEC2OCT(VLOOKUP(F143,'PDP8'!$C$6:$D$12,2,0)+IF(LEN(G143)&gt;0,256,0)+W143+IF(LEN(V143)=0,0,_xlfn.BITAND(V143,127)),4)),IF(N143=13,DEC2OCT('PDP8'!$D$13+_xlfn.BITOR(VLOOKUP(O143,'PDP8'!$C$17:$D$52,2,0),_xlfn.BITOR(IF(S143&gt;1,VLOOKUP(P143,'PDP8'!$C$17:$D$52,2,0),0),_xlfn.BITOR(IF(S143&gt;2,VLOOKUP(Q143,'PDP8'!$C$17:$D$52,2,0),0),IF(S143&gt;3,VLOOKUP(R143,'PDP8'!$C$17:$D$52,2,0),0)))),4),IF(N143=14,DEC2OCT(_xlfn.BITOR('PDP8'!$D$13+256+VLOOKUP(O143,'PDP8'!$C$56:$D$75,2,0),_xlfn.BITOR(IF(S143&gt;1,VLOOKUP(P143,'PDP8'!$C$56:$D$75,2,0),0),_xlfn.BITOR(IF(S143&gt;2,VLOOKUP(Q143,'PDP8'!$C$56:$D$75,2,0),0),IF(S143&gt;3,VLOOKUP(R143,'PDP8'!$C$56:$D$75,2,0),0)))),4),IF(N143=15,DEC2OCT('PDP8'!$D$13+257+VLOOKUP(O143,'PDP8'!$C$80:$D$107,2,0)+IF(S143&gt;1,VLOOKUP(P143,'PDP8'!$C$80:$D$107,2,0),0)+IF(S143&gt;2,VLOOKUP(Q143,'PDP8'!$C$80:$D$107,2,0),0),4),IF(N143=20,VLOOKUP(F143,'PDP8'!$I$5:$J$389,2,0),"???")))))))</f>
        <v/>
      </c>
      <c r="D143" s="177"/>
      <c r="E143" s="118"/>
      <c r="F143" s="118"/>
      <c r="G143" s="76"/>
      <c r="H143" s="118"/>
      <c r="I143" s="179"/>
      <c r="J143" s="188" t="str">
        <f t="shared" si="33"/>
        <v/>
      </c>
      <c r="K143" s="211"/>
      <c r="L143" s="126"/>
      <c r="M143" s="119">
        <f>IF(LEN(F143)&lt;1,0,IF(OR(LEFT(F143)="/",F143="$"),0,IF(LEFT(F143)="*",1,IF(NOT(ISERR(VALUE(F143))),10,IF(LEFT(F143,4)="PAGE",2,IF(ISNA(VLOOKUP(F143,'PDP8'!$C$6:$C$11,1,0)),IF(ISNA(VLOOKUP(LEFT(F143,3),'PDP8'!$C$17:$C$52,1,0)),IF(ISNA(VLOOKUP(LEFT(F143,3),'PDP8'!$C$56:$C$75,1,0)),IF(ISNA(VLOOKUP(LEFT(F143,IF(OR(LEN(F143)=3,MID(F143,4,1)=" "),3,4)),'PDP8'!$C$80:$C$107,1,0)),IF(ISNA(VLOOKUP(F143,'PDP8'!$I$5:$I$389,1,0)),"???",20),15),14),13),12))))))</f>
        <v>0</v>
      </c>
      <c r="N143" s="119">
        <f>IF(AND(O143="CLA",S143&gt;1),IF(ISNA(VLOOKUP(P143,'PDP8'!$C$17:$C$52,1,0)),IF(ISNA(VLOOKUP(P143,'PDP8'!$C$56:$C$75,1,0)),15,14),13),IF(LEN(F143)=0,0,M143))</f>
        <v>0</v>
      </c>
      <c r="O143" s="119" t="str">
        <f t="shared" si="34"/>
        <v/>
      </c>
      <c r="P143" s="119" t="str">
        <f t="shared" si="35"/>
        <v/>
      </c>
      <c r="Q143" s="119" t="str">
        <f t="shared" si="36"/>
        <v/>
      </c>
      <c r="R143" s="119" t="str">
        <f t="shared" si="37"/>
        <v/>
      </c>
      <c r="S143" s="119">
        <f t="shared" si="38"/>
        <v>0</v>
      </c>
      <c r="T143" s="187" t="str">
        <f t="shared" si="39"/>
        <v/>
      </c>
      <c r="U143" s="119" t="str">
        <f t="shared" si="40"/>
        <v/>
      </c>
      <c r="V143" s="120" t="str">
        <f t="shared" si="41"/>
        <v/>
      </c>
      <c r="W143" s="124" t="str">
        <f t="shared" si="42"/>
        <v/>
      </c>
      <c r="X143" s="124" t="str">
        <f t="shared" si="43"/>
        <v/>
      </c>
      <c r="Y143" s="119" t="str">
        <f t="shared" si="30"/>
        <v/>
      </c>
      <c r="Z143" s="119">
        <f t="shared" si="31"/>
        <v>0</v>
      </c>
      <c r="AA143" s="119" t="str">
        <f>IF(N143=12,VLOOKUP(F143,'PDP8'!$C$6:$F$11,4,0),"")</f>
        <v/>
      </c>
      <c r="AB143" s="119" t="str">
        <f>IF(N143=13,IF(_xlfn.BITAND(OCT2DEC(C143),'PDP8'!$E$17)='PDP8'!$D$17,'PDP8'!$F$17,CONCATENATE(IF(ISNA(MATCH(_xlfn.BITAND(OCT2DEC(C143),'PDP8'!$E$18),'PDP8'!$D$18:$D$20,0)),"",VLOOKUP(_xlfn.BITAND(OCT2DEC(C143),'PDP8'!$E$18),'PDP8'!$D$18:$F$20,3,0)),IF(ISNA(MATCH(_xlfn.BITAND(OCT2DEC(C143),'PDP8'!$E$21),'PDP8'!$D$21:$D$52,0)),"",CONCATENATE(IF(ISNA(MATCH(_xlfn.BITAND(OCT2DEC(C143),'PDP8'!$E$18),'PDP8'!$D$18:$D$20,0)),"",", "),VLOOKUP(_xlfn.BITAND(OCT2DEC(C143),'PDP8'!$E$21),'PDP8'!$D$21:$F$52,3,0))))),"")</f>
        <v/>
      </c>
      <c r="AC143" s="119" t="str">
        <f>IF(N143=14,CONCATENATE(IF(ISNA(MATCH(_xlfn.BITAND(OCT2DEC(C143),'PDP8'!$E$56),'PDP8'!$D$56:$D$70,0)),"",VLOOKUP(_xlfn.BITAND(OCT2DEC(C143),'PDP8'!$E$56),'PDP8'!$D$56:$F$70,3,0)),IF(ISNA(MATCH(_xlfn.BITAND(OCT2DEC(C143),'PDP8'!$E$71),'PDP8'!$D$71:$D$73,0)),"",CONCATENATE(IF(ISNA(MATCH(_xlfn.BITAND(OCT2DEC(C143),'PDP8'!$E$56),'PDP8'!$D$56:$D$70,0)),"",", "),VLOOKUP(_xlfn.BITAND(OCT2DEC(C143),'PDP8'!$E$71),'PDP8'!$D$71:$F$73,3,0))),IF(_xlfn.BITAND(OCT2DEC(C143),'PDP8'!$E$75)='PDP8'!$D$75,CONCATENATE(IF(LEN(F143)&gt;4,", ",""),'PDP8'!$F$75,""),IF(_xlfn.BITAND(OCT2DEC(C143),'PDP8'!$E$74),"",'PDP8'!$F$74))),"")</f>
        <v/>
      </c>
      <c r="AD143" s="119" t="str">
        <f>IF(N143=15,VLOOKUP(Z143,'PDP8'!$D$111:$F$238,3,0),"")</f>
        <v/>
      </c>
      <c r="AE143" s="119" t="str">
        <f>IF(N143=20,CONCATENATE(VLOOKUP(F143,'PDP8'!$I$5:$M$389,3,0),": ",VLOOKUP(F143,'PDP8'!$I$5:$M$389,5,0)),"")</f>
        <v/>
      </c>
      <c r="AF143" s="119" t="str">
        <f t="shared" si="44"/>
        <v/>
      </c>
      <c r="AG143" s="126"/>
      <c r="AH143" s="126"/>
    </row>
    <row r="144" spans="1:34" x14ac:dyDescent="0.2">
      <c r="A144" s="126"/>
      <c r="B144" s="55" t="str">
        <f t="shared" si="32"/>
        <v>0411</v>
      </c>
      <c r="C144" s="56" t="str">
        <f>IF(N144&lt;10,"",IF(N144=10,O144,IF(N144=12,IF(LEN(X144)&gt;0,X144,DEC2OCT(VLOOKUP(F144,'PDP8'!$C$6:$D$12,2,0)+IF(LEN(G144)&gt;0,256,0)+W144+IF(LEN(V144)=0,0,_xlfn.BITAND(V144,127)),4)),IF(N144=13,DEC2OCT('PDP8'!$D$13+_xlfn.BITOR(VLOOKUP(O144,'PDP8'!$C$17:$D$52,2,0),_xlfn.BITOR(IF(S144&gt;1,VLOOKUP(P144,'PDP8'!$C$17:$D$52,2,0),0),_xlfn.BITOR(IF(S144&gt;2,VLOOKUP(Q144,'PDP8'!$C$17:$D$52,2,0),0),IF(S144&gt;3,VLOOKUP(R144,'PDP8'!$C$17:$D$52,2,0),0)))),4),IF(N144=14,DEC2OCT(_xlfn.BITOR('PDP8'!$D$13+256+VLOOKUP(O144,'PDP8'!$C$56:$D$75,2,0),_xlfn.BITOR(IF(S144&gt;1,VLOOKUP(P144,'PDP8'!$C$56:$D$75,2,0),0),_xlfn.BITOR(IF(S144&gt;2,VLOOKUP(Q144,'PDP8'!$C$56:$D$75,2,0),0),IF(S144&gt;3,VLOOKUP(R144,'PDP8'!$C$56:$D$75,2,0),0)))),4),IF(N144=15,DEC2OCT('PDP8'!$D$13+257+VLOOKUP(O144,'PDP8'!$C$80:$D$107,2,0)+IF(S144&gt;1,VLOOKUP(P144,'PDP8'!$C$80:$D$107,2,0),0)+IF(S144&gt;2,VLOOKUP(Q144,'PDP8'!$C$80:$D$107,2,0),0),4),IF(N144=20,VLOOKUP(F144,'PDP8'!$I$5:$J$389,2,0),"???")))))))</f>
        <v/>
      </c>
      <c r="D144" s="177"/>
      <c r="E144" s="118"/>
      <c r="F144" s="118"/>
      <c r="G144" s="76"/>
      <c r="H144" s="118"/>
      <c r="I144" s="179"/>
      <c r="J144" s="188" t="str">
        <f t="shared" si="33"/>
        <v/>
      </c>
      <c r="K144" s="211"/>
      <c r="L144" s="126"/>
      <c r="M144" s="119">
        <f>IF(LEN(F144)&lt;1,0,IF(OR(LEFT(F144)="/",F144="$"),0,IF(LEFT(F144)="*",1,IF(NOT(ISERR(VALUE(F144))),10,IF(LEFT(F144,4)="PAGE",2,IF(ISNA(VLOOKUP(F144,'PDP8'!$C$6:$C$11,1,0)),IF(ISNA(VLOOKUP(LEFT(F144,3),'PDP8'!$C$17:$C$52,1,0)),IF(ISNA(VLOOKUP(LEFT(F144,3),'PDP8'!$C$56:$C$75,1,0)),IF(ISNA(VLOOKUP(LEFT(F144,IF(OR(LEN(F144)=3,MID(F144,4,1)=" "),3,4)),'PDP8'!$C$80:$C$107,1,0)),IF(ISNA(VLOOKUP(F144,'PDP8'!$I$5:$I$389,1,0)),"???",20),15),14),13),12))))))</f>
        <v>0</v>
      </c>
      <c r="N144" s="119">
        <f>IF(AND(O144="CLA",S144&gt;1),IF(ISNA(VLOOKUP(P144,'PDP8'!$C$17:$C$52,1,0)),IF(ISNA(VLOOKUP(P144,'PDP8'!$C$56:$C$75,1,0)),15,14),13),IF(LEN(F144)=0,0,M144))</f>
        <v>0</v>
      </c>
      <c r="O144" s="119" t="str">
        <f t="shared" si="34"/>
        <v/>
      </c>
      <c r="P144" s="119" t="str">
        <f t="shared" si="35"/>
        <v/>
      </c>
      <c r="Q144" s="119" t="str">
        <f t="shared" si="36"/>
        <v/>
      </c>
      <c r="R144" s="119" t="str">
        <f t="shared" si="37"/>
        <v/>
      </c>
      <c r="S144" s="119">
        <f t="shared" si="38"/>
        <v>0</v>
      </c>
      <c r="T144" s="187" t="str">
        <f t="shared" si="39"/>
        <v/>
      </c>
      <c r="U144" s="119" t="str">
        <f t="shared" si="40"/>
        <v/>
      </c>
      <c r="V144" s="120" t="str">
        <f t="shared" si="41"/>
        <v/>
      </c>
      <c r="W144" s="124" t="str">
        <f t="shared" si="42"/>
        <v/>
      </c>
      <c r="X144" s="124" t="str">
        <f t="shared" si="43"/>
        <v/>
      </c>
      <c r="Y144" s="119" t="str">
        <f t="shared" si="30"/>
        <v/>
      </c>
      <c r="Z144" s="119">
        <f t="shared" si="31"/>
        <v>0</v>
      </c>
      <c r="AA144" s="119" t="str">
        <f>IF(N144=12,VLOOKUP(F144,'PDP8'!$C$6:$F$11,4,0),"")</f>
        <v/>
      </c>
      <c r="AB144" s="119" t="str">
        <f>IF(N144=13,IF(_xlfn.BITAND(OCT2DEC(C144),'PDP8'!$E$17)='PDP8'!$D$17,'PDP8'!$F$17,CONCATENATE(IF(ISNA(MATCH(_xlfn.BITAND(OCT2DEC(C144),'PDP8'!$E$18),'PDP8'!$D$18:$D$20,0)),"",VLOOKUP(_xlfn.BITAND(OCT2DEC(C144),'PDP8'!$E$18),'PDP8'!$D$18:$F$20,3,0)),IF(ISNA(MATCH(_xlfn.BITAND(OCT2DEC(C144),'PDP8'!$E$21),'PDP8'!$D$21:$D$52,0)),"",CONCATENATE(IF(ISNA(MATCH(_xlfn.BITAND(OCT2DEC(C144),'PDP8'!$E$18),'PDP8'!$D$18:$D$20,0)),"",", "),VLOOKUP(_xlfn.BITAND(OCT2DEC(C144),'PDP8'!$E$21),'PDP8'!$D$21:$F$52,3,0))))),"")</f>
        <v/>
      </c>
      <c r="AC144" s="119" t="str">
        <f>IF(N144=14,CONCATENATE(IF(ISNA(MATCH(_xlfn.BITAND(OCT2DEC(C144),'PDP8'!$E$56),'PDP8'!$D$56:$D$70,0)),"",VLOOKUP(_xlfn.BITAND(OCT2DEC(C144),'PDP8'!$E$56),'PDP8'!$D$56:$F$70,3,0)),IF(ISNA(MATCH(_xlfn.BITAND(OCT2DEC(C144),'PDP8'!$E$71),'PDP8'!$D$71:$D$73,0)),"",CONCATENATE(IF(ISNA(MATCH(_xlfn.BITAND(OCT2DEC(C144),'PDP8'!$E$56),'PDP8'!$D$56:$D$70,0)),"",", "),VLOOKUP(_xlfn.BITAND(OCT2DEC(C144),'PDP8'!$E$71),'PDP8'!$D$71:$F$73,3,0))),IF(_xlfn.BITAND(OCT2DEC(C144),'PDP8'!$E$75)='PDP8'!$D$75,CONCATENATE(IF(LEN(F144)&gt;4,", ",""),'PDP8'!$F$75,""),IF(_xlfn.BITAND(OCT2DEC(C144),'PDP8'!$E$74),"",'PDP8'!$F$74))),"")</f>
        <v/>
      </c>
      <c r="AD144" s="119" t="str">
        <f>IF(N144=15,VLOOKUP(Z144,'PDP8'!$D$111:$F$238,3,0),"")</f>
        <v/>
      </c>
      <c r="AE144" s="119" t="str">
        <f>IF(N144=20,CONCATENATE(VLOOKUP(F144,'PDP8'!$I$5:$M$389,3,0),": ",VLOOKUP(F144,'PDP8'!$I$5:$M$389,5,0)),"")</f>
        <v/>
      </c>
      <c r="AF144" s="119" t="str">
        <f t="shared" si="44"/>
        <v/>
      </c>
      <c r="AG144" s="126"/>
      <c r="AH144" s="126"/>
    </row>
    <row r="145" spans="1:34" x14ac:dyDescent="0.2">
      <c r="A145" s="126"/>
      <c r="B145" s="55" t="str">
        <f t="shared" si="32"/>
        <v>0411</v>
      </c>
      <c r="C145" s="56" t="str">
        <f>IF(N145&lt;10,"",IF(N145=10,O145,IF(N145=12,IF(LEN(X145)&gt;0,X145,DEC2OCT(VLOOKUP(F145,'PDP8'!$C$6:$D$12,2,0)+IF(LEN(G145)&gt;0,256,0)+W145+IF(LEN(V145)=0,0,_xlfn.BITAND(V145,127)),4)),IF(N145=13,DEC2OCT('PDP8'!$D$13+_xlfn.BITOR(VLOOKUP(O145,'PDP8'!$C$17:$D$52,2,0),_xlfn.BITOR(IF(S145&gt;1,VLOOKUP(P145,'PDP8'!$C$17:$D$52,2,0),0),_xlfn.BITOR(IF(S145&gt;2,VLOOKUP(Q145,'PDP8'!$C$17:$D$52,2,0),0),IF(S145&gt;3,VLOOKUP(R145,'PDP8'!$C$17:$D$52,2,0),0)))),4),IF(N145=14,DEC2OCT(_xlfn.BITOR('PDP8'!$D$13+256+VLOOKUP(O145,'PDP8'!$C$56:$D$75,2,0),_xlfn.BITOR(IF(S145&gt;1,VLOOKUP(P145,'PDP8'!$C$56:$D$75,2,0),0),_xlfn.BITOR(IF(S145&gt;2,VLOOKUP(Q145,'PDP8'!$C$56:$D$75,2,0),0),IF(S145&gt;3,VLOOKUP(R145,'PDP8'!$C$56:$D$75,2,0),0)))),4),IF(N145=15,DEC2OCT('PDP8'!$D$13+257+VLOOKUP(O145,'PDP8'!$C$80:$D$107,2,0)+IF(S145&gt;1,VLOOKUP(P145,'PDP8'!$C$80:$D$107,2,0),0)+IF(S145&gt;2,VLOOKUP(Q145,'PDP8'!$C$80:$D$107,2,0),0),4),IF(N145=20,VLOOKUP(F145,'PDP8'!$I$5:$J$389,2,0),"???")))))))</f>
        <v/>
      </c>
      <c r="D145" s="177"/>
      <c r="E145" s="118"/>
      <c r="F145" s="118"/>
      <c r="G145" s="76"/>
      <c r="H145" s="118"/>
      <c r="I145" s="179"/>
      <c r="J145" s="188" t="str">
        <f t="shared" si="33"/>
        <v/>
      </c>
      <c r="K145" s="211"/>
      <c r="L145" s="126"/>
      <c r="M145" s="119">
        <f>IF(LEN(F145)&lt;1,0,IF(OR(LEFT(F145)="/",F145="$"),0,IF(LEFT(F145)="*",1,IF(NOT(ISERR(VALUE(F145))),10,IF(LEFT(F145,4)="PAGE",2,IF(ISNA(VLOOKUP(F145,'PDP8'!$C$6:$C$11,1,0)),IF(ISNA(VLOOKUP(LEFT(F145,3),'PDP8'!$C$17:$C$52,1,0)),IF(ISNA(VLOOKUP(LEFT(F145,3),'PDP8'!$C$56:$C$75,1,0)),IF(ISNA(VLOOKUP(LEFT(F145,IF(OR(LEN(F145)=3,MID(F145,4,1)=" "),3,4)),'PDP8'!$C$80:$C$107,1,0)),IF(ISNA(VLOOKUP(F145,'PDP8'!$I$5:$I$389,1,0)),"???",20),15),14),13),12))))))</f>
        <v>0</v>
      </c>
      <c r="N145" s="119">
        <f>IF(AND(O145="CLA",S145&gt;1),IF(ISNA(VLOOKUP(P145,'PDP8'!$C$17:$C$52,1,0)),IF(ISNA(VLOOKUP(P145,'PDP8'!$C$56:$C$75,1,0)),15,14),13),IF(LEN(F145)=0,0,M145))</f>
        <v>0</v>
      </c>
      <c r="O145" s="119" t="str">
        <f t="shared" si="34"/>
        <v/>
      </c>
      <c r="P145" s="119" t="str">
        <f t="shared" si="35"/>
        <v/>
      </c>
      <c r="Q145" s="119" t="str">
        <f t="shared" si="36"/>
        <v/>
      </c>
      <c r="R145" s="119" t="str">
        <f t="shared" si="37"/>
        <v/>
      </c>
      <c r="S145" s="119">
        <f t="shared" si="38"/>
        <v>0</v>
      </c>
      <c r="T145" s="187" t="str">
        <f t="shared" si="39"/>
        <v/>
      </c>
      <c r="U145" s="119" t="str">
        <f t="shared" si="40"/>
        <v/>
      </c>
      <c r="V145" s="120" t="str">
        <f t="shared" si="41"/>
        <v/>
      </c>
      <c r="W145" s="124" t="str">
        <f t="shared" si="42"/>
        <v/>
      </c>
      <c r="X145" s="124" t="str">
        <f t="shared" si="43"/>
        <v/>
      </c>
      <c r="Y145" s="119" t="str">
        <f t="shared" si="30"/>
        <v/>
      </c>
      <c r="Z145" s="119">
        <f t="shared" si="31"/>
        <v>0</v>
      </c>
      <c r="AA145" s="119" t="str">
        <f>IF(N145=12,VLOOKUP(F145,'PDP8'!$C$6:$F$11,4,0),"")</f>
        <v/>
      </c>
      <c r="AB145" s="119" t="str">
        <f>IF(N145=13,IF(_xlfn.BITAND(OCT2DEC(C145),'PDP8'!$E$17)='PDP8'!$D$17,'PDP8'!$F$17,CONCATENATE(IF(ISNA(MATCH(_xlfn.BITAND(OCT2DEC(C145),'PDP8'!$E$18),'PDP8'!$D$18:$D$20,0)),"",VLOOKUP(_xlfn.BITAND(OCT2DEC(C145),'PDP8'!$E$18),'PDP8'!$D$18:$F$20,3,0)),IF(ISNA(MATCH(_xlfn.BITAND(OCT2DEC(C145),'PDP8'!$E$21),'PDP8'!$D$21:$D$52,0)),"",CONCATENATE(IF(ISNA(MATCH(_xlfn.BITAND(OCT2DEC(C145),'PDP8'!$E$18),'PDP8'!$D$18:$D$20,0)),"",", "),VLOOKUP(_xlfn.BITAND(OCT2DEC(C145),'PDP8'!$E$21),'PDP8'!$D$21:$F$52,3,0))))),"")</f>
        <v/>
      </c>
      <c r="AC145" s="119" t="str">
        <f>IF(N145=14,CONCATENATE(IF(ISNA(MATCH(_xlfn.BITAND(OCT2DEC(C145),'PDP8'!$E$56),'PDP8'!$D$56:$D$70,0)),"",VLOOKUP(_xlfn.BITAND(OCT2DEC(C145),'PDP8'!$E$56),'PDP8'!$D$56:$F$70,3,0)),IF(ISNA(MATCH(_xlfn.BITAND(OCT2DEC(C145),'PDP8'!$E$71),'PDP8'!$D$71:$D$73,0)),"",CONCATENATE(IF(ISNA(MATCH(_xlfn.BITAND(OCT2DEC(C145),'PDP8'!$E$56),'PDP8'!$D$56:$D$70,0)),"",", "),VLOOKUP(_xlfn.BITAND(OCT2DEC(C145),'PDP8'!$E$71),'PDP8'!$D$71:$F$73,3,0))),IF(_xlfn.BITAND(OCT2DEC(C145),'PDP8'!$E$75)='PDP8'!$D$75,CONCATENATE(IF(LEN(F145)&gt;4,", ",""),'PDP8'!$F$75,""),IF(_xlfn.BITAND(OCT2DEC(C145),'PDP8'!$E$74),"",'PDP8'!$F$74))),"")</f>
        <v/>
      </c>
      <c r="AD145" s="119" t="str">
        <f>IF(N145=15,VLOOKUP(Z145,'PDP8'!$D$111:$F$238,3,0),"")</f>
        <v/>
      </c>
      <c r="AE145" s="119" t="str">
        <f>IF(N145=20,CONCATENATE(VLOOKUP(F145,'PDP8'!$I$5:$M$389,3,0),": ",VLOOKUP(F145,'PDP8'!$I$5:$M$389,5,0)),"")</f>
        <v/>
      </c>
      <c r="AF145" s="119" t="str">
        <f t="shared" si="44"/>
        <v/>
      </c>
      <c r="AG145" s="126"/>
      <c r="AH145" s="126"/>
    </row>
    <row r="146" spans="1:34" x14ac:dyDescent="0.2">
      <c r="A146" s="126"/>
      <c r="B146" s="55" t="str">
        <f t="shared" si="32"/>
        <v>0411</v>
      </c>
      <c r="C146" s="56" t="str">
        <f>IF(N146&lt;10,"",IF(N146=10,O146,IF(N146=12,IF(LEN(X146)&gt;0,X146,DEC2OCT(VLOOKUP(F146,'PDP8'!$C$6:$D$12,2,0)+IF(LEN(G146)&gt;0,256,0)+W146+IF(LEN(V146)=0,0,_xlfn.BITAND(V146,127)),4)),IF(N146=13,DEC2OCT('PDP8'!$D$13+_xlfn.BITOR(VLOOKUP(O146,'PDP8'!$C$17:$D$52,2,0),_xlfn.BITOR(IF(S146&gt;1,VLOOKUP(P146,'PDP8'!$C$17:$D$52,2,0),0),_xlfn.BITOR(IF(S146&gt;2,VLOOKUP(Q146,'PDP8'!$C$17:$D$52,2,0),0),IF(S146&gt;3,VLOOKUP(R146,'PDP8'!$C$17:$D$52,2,0),0)))),4),IF(N146=14,DEC2OCT(_xlfn.BITOR('PDP8'!$D$13+256+VLOOKUP(O146,'PDP8'!$C$56:$D$75,2,0),_xlfn.BITOR(IF(S146&gt;1,VLOOKUP(P146,'PDP8'!$C$56:$D$75,2,0),0),_xlfn.BITOR(IF(S146&gt;2,VLOOKUP(Q146,'PDP8'!$C$56:$D$75,2,0),0),IF(S146&gt;3,VLOOKUP(R146,'PDP8'!$C$56:$D$75,2,0),0)))),4),IF(N146=15,DEC2OCT('PDP8'!$D$13+257+VLOOKUP(O146,'PDP8'!$C$80:$D$107,2,0)+IF(S146&gt;1,VLOOKUP(P146,'PDP8'!$C$80:$D$107,2,0),0)+IF(S146&gt;2,VLOOKUP(Q146,'PDP8'!$C$80:$D$107,2,0),0),4),IF(N146=20,VLOOKUP(F146,'PDP8'!$I$5:$J$389,2,0),"???")))))))</f>
        <v/>
      </c>
      <c r="D146" s="177"/>
      <c r="E146" s="118"/>
      <c r="F146" s="118"/>
      <c r="G146" s="76"/>
      <c r="H146" s="118"/>
      <c r="I146" s="179"/>
      <c r="J146" s="188" t="str">
        <f t="shared" si="33"/>
        <v/>
      </c>
      <c r="K146" s="211"/>
      <c r="L146" s="126"/>
      <c r="M146" s="119">
        <f>IF(LEN(F146)&lt;1,0,IF(OR(LEFT(F146)="/",F146="$"),0,IF(LEFT(F146)="*",1,IF(NOT(ISERR(VALUE(F146))),10,IF(LEFT(F146,4)="PAGE",2,IF(ISNA(VLOOKUP(F146,'PDP8'!$C$6:$C$11,1,0)),IF(ISNA(VLOOKUP(LEFT(F146,3),'PDP8'!$C$17:$C$52,1,0)),IF(ISNA(VLOOKUP(LEFT(F146,3),'PDP8'!$C$56:$C$75,1,0)),IF(ISNA(VLOOKUP(LEFT(F146,IF(OR(LEN(F146)=3,MID(F146,4,1)=" "),3,4)),'PDP8'!$C$80:$C$107,1,0)),IF(ISNA(VLOOKUP(F146,'PDP8'!$I$5:$I$389,1,0)),"???",20),15),14),13),12))))))</f>
        <v>0</v>
      </c>
      <c r="N146" s="119">
        <f>IF(AND(O146="CLA",S146&gt;1),IF(ISNA(VLOOKUP(P146,'PDP8'!$C$17:$C$52,1,0)),IF(ISNA(VLOOKUP(P146,'PDP8'!$C$56:$C$75,1,0)),15,14),13),IF(LEN(F146)=0,0,M146))</f>
        <v>0</v>
      </c>
      <c r="O146" s="119" t="str">
        <f t="shared" si="34"/>
        <v/>
      </c>
      <c r="P146" s="119" t="str">
        <f t="shared" si="35"/>
        <v/>
      </c>
      <c r="Q146" s="119" t="str">
        <f t="shared" si="36"/>
        <v/>
      </c>
      <c r="R146" s="119" t="str">
        <f t="shared" si="37"/>
        <v/>
      </c>
      <c r="S146" s="119">
        <f t="shared" si="38"/>
        <v>0</v>
      </c>
      <c r="T146" s="187" t="str">
        <f t="shared" si="39"/>
        <v/>
      </c>
      <c r="U146" s="119" t="str">
        <f t="shared" si="40"/>
        <v/>
      </c>
      <c r="V146" s="120" t="str">
        <f t="shared" si="41"/>
        <v/>
      </c>
      <c r="W146" s="124" t="str">
        <f t="shared" si="42"/>
        <v/>
      </c>
      <c r="X146" s="124" t="str">
        <f t="shared" si="43"/>
        <v/>
      </c>
      <c r="Y146" s="119" t="str">
        <f t="shared" si="30"/>
        <v/>
      </c>
      <c r="Z146" s="119">
        <f t="shared" si="31"/>
        <v>0</v>
      </c>
      <c r="AA146" s="119" t="str">
        <f>IF(N146=12,VLOOKUP(F146,'PDP8'!$C$6:$F$11,4,0),"")</f>
        <v/>
      </c>
      <c r="AB146" s="119" t="str">
        <f>IF(N146=13,IF(_xlfn.BITAND(OCT2DEC(C146),'PDP8'!$E$17)='PDP8'!$D$17,'PDP8'!$F$17,CONCATENATE(IF(ISNA(MATCH(_xlfn.BITAND(OCT2DEC(C146),'PDP8'!$E$18),'PDP8'!$D$18:$D$20,0)),"",VLOOKUP(_xlfn.BITAND(OCT2DEC(C146),'PDP8'!$E$18),'PDP8'!$D$18:$F$20,3,0)),IF(ISNA(MATCH(_xlfn.BITAND(OCT2DEC(C146),'PDP8'!$E$21),'PDP8'!$D$21:$D$52,0)),"",CONCATENATE(IF(ISNA(MATCH(_xlfn.BITAND(OCT2DEC(C146),'PDP8'!$E$18),'PDP8'!$D$18:$D$20,0)),"",", "),VLOOKUP(_xlfn.BITAND(OCT2DEC(C146),'PDP8'!$E$21),'PDP8'!$D$21:$F$52,3,0))))),"")</f>
        <v/>
      </c>
      <c r="AC146" s="119" t="str">
        <f>IF(N146=14,CONCATENATE(IF(ISNA(MATCH(_xlfn.BITAND(OCT2DEC(C146),'PDP8'!$E$56),'PDP8'!$D$56:$D$70,0)),"",VLOOKUP(_xlfn.BITAND(OCT2DEC(C146),'PDP8'!$E$56),'PDP8'!$D$56:$F$70,3,0)),IF(ISNA(MATCH(_xlfn.BITAND(OCT2DEC(C146),'PDP8'!$E$71),'PDP8'!$D$71:$D$73,0)),"",CONCATENATE(IF(ISNA(MATCH(_xlfn.BITAND(OCT2DEC(C146),'PDP8'!$E$56),'PDP8'!$D$56:$D$70,0)),"",", "),VLOOKUP(_xlfn.BITAND(OCT2DEC(C146),'PDP8'!$E$71),'PDP8'!$D$71:$F$73,3,0))),IF(_xlfn.BITAND(OCT2DEC(C146),'PDP8'!$E$75)='PDP8'!$D$75,CONCATENATE(IF(LEN(F146)&gt;4,", ",""),'PDP8'!$F$75,""),IF(_xlfn.BITAND(OCT2DEC(C146),'PDP8'!$E$74),"",'PDP8'!$F$74))),"")</f>
        <v/>
      </c>
      <c r="AD146" s="119" t="str">
        <f>IF(N146=15,VLOOKUP(Z146,'PDP8'!$D$111:$F$238,3,0),"")</f>
        <v/>
      </c>
      <c r="AE146" s="119" t="str">
        <f>IF(N146=20,CONCATENATE(VLOOKUP(F146,'PDP8'!$I$5:$M$389,3,0),": ",VLOOKUP(F146,'PDP8'!$I$5:$M$389,5,0)),"")</f>
        <v/>
      </c>
      <c r="AF146" s="119" t="str">
        <f t="shared" si="44"/>
        <v/>
      </c>
      <c r="AG146" s="126"/>
      <c r="AH146" s="126"/>
    </row>
    <row r="147" spans="1:34" x14ac:dyDescent="0.2">
      <c r="A147" s="126"/>
      <c r="B147" s="55" t="str">
        <f t="shared" si="32"/>
        <v>0411</v>
      </c>
      <c r="C147" s="56" t="str">
        <f>IF(N147&lt;10,"",IF(N147=10,O147,IF(N147=12,IF(LEN(X147)&gt;0,X147,DEC2OCT(VLOOKUP(F147,'PDP8'!$C$6:$D$12,2,0)+IF(LEN(G147)&gt;0,256,0)+W147+IF(LEN(V147)=0,0,_xlfn.BITAND(V147,127)),4)),IF(N147=13,DEC2OCT('PDP8'!$D$13+_xlfn.BITOR(VLOOKUP(O147,'PDP8'!$C$17:$D$52,2,0),_xlfn.BITOR(IF(S147&gt;1,VLOOKUP(P147,'PDP8'!$C$17:$D$52,2,0),0),_xlfn.BITOR(IF(S147&gt;2,VLOOKUP(Q147,'PDP8'!$C$17:$D$52,2,0),0),IF(S147&gt;3,VLOOKUP(R147,'PDP8'!$C$17:$D$52,2,0),0)))),4),IF(N147=14,DEC2OCT(_xlfn.BITOR('PDP8'!$D$13+256+VLOOKUP(O147,'PDP8'!$C$56:$D$75,2,0),_xlfn.BITOR(IF(S147&gt;1,VLOOKUP(P147,'PDP8'!$C$56:$D$75,2,0),0),_xlfn.BITOR(IF(S147&gt;2,VLOOKUP(Q147,'PDP8'!$C$56:$D$75,2,0),0),IF(S147&gt;3,VLOOKUP(R147,'PDP8'!$C$56:$D$75,2,0),0)))),4),IF(N147=15,DEC2OCT('PDP8'!$D$13+257+VLOOKUP(O147,'PDP8'!$C$80:$D$107,2,0)+IF(S147&gt;1,VLOOKUP(P147,'PDP8'!$C$80:$D$107,2,0),0)+IF(S147&gt;2,VLOOKUP(Q147,'PDP8'!$C$80:$D$107,2,0),0),4),IF(N147=20,VLOOKUP(F147,'PDP8'!$I$5:$J$389,2,0),"???")))))))</f>
        <v/>
      </c>
      <c r="D147" s="177"/>
      <c r="E147" s="118"/>
      <c r="F147" s="118"/>
      <c r="G147" s="76"/>
      <c r="H147" s="118"/>
      <c r="I147" s="179"/>
      <c r="J147" s="188" t="str">
        <f t="shared" si="33"/>
        <v/>
      </c>
      <c r="K147" s="211"/>
      <c r="L147" s="126"/>
      <c r="M147" s="119">
        <f>IF(LEN(F147)&lt;1,0,IF(OR(LEFT(F147)="/",F147="$"),0,IF(LEFT(F147)="*",1,IF(NOT(ISERR(VALUE(F147))),10,IF(LEFT(F147,4)="PAGE",2,IF(ISNA(VLOOKUP(F147,'PDP8'!$C$6:$C$11,1,0)),IF(ISNA(VLOOKUP(LEFT(F147,3),'PDP8'!$C$17:$C$52,1,0)),IF(ISNA(VLOOKUP(LEFT(F147,3),'PDP8'!$C$56:$C$75,1,0)),IF(ISNA(VLOOKUP(LEFT(F147,IF(OR(LEN(F147)=3,MID(F147,4,1)=" "),3,4)),'PDP8'!$C$80:$C$107,1,0)),IF(ISNA(VLOOKUP(F147,'PDP8'!$I$5:$I$389,1,0)),"???",20),15),14),13),12))))))</f>
        <v>0</v>
      </c>
      <c r="N147" s="119">
        <f>IF(AND(O147="CLA",S147&gt;1),IF(ISNA(VLOOKUP(P147,'PDP8'!$C$17:$C$52,1,0)),IF(ISNA(VLOOKUP(P147,'PDP8'!$C$56:$C$75,1,0)),15,14),13),IF(LEN(F147)=0,0,M147))</f>
        <v>0</v>
      </c>
      <c r="O147" s="119" t="str">
        <f t="shared" si="34"/>
        <v/>
      </c>
      <c r="P147" s="119" t="str">
        <f t="shared" si="35"/>
        <v/>
      </c>
      <c r="Q147" s="119" t="str">
        <f t="shared" si="36"/>
        <v/>
      </c>
      <c r="R147" s="119" t="str">
        <f t="shared" si="37"/>
        <v/>
      </c>
      <c r="S147" s="119">
        <f t="shared" si="38"/>
        <v>0</v>
      </c>
      <c r="T147" s="187" t="str">
        <f t="shared" si="39"/>
        <v/>
      </c>
      <c r="U147" s="119" t="str">
        <f t="shared" si="40"/>
        <v/>
      </c>
      <c r="V147" s="120" t="str">
        <f t="shared" si="41"/>
        <v/>
      </c>
      <c r="W147" s="124" t="str">
        <f t="shared" si="42"/>
        <v/>
      </c>
      <c r="X147" s="124" t="str">
        <f t="shared" si="43"/>
        <v/>
      </c>
      <c r="Y147" s="119" t="str">
        <f t="shared" si="30"/>
        <v/>
      </c>
      <c r="Z147" s="119">
        <f t="shared" si="31"/>
        <v>0</v>
      </c>
      <c r="AA147" s="119" t="str">
        <f>IF(N147=12,VLOOKUP(F147,'PDP8'!$C$6:$F$11,4,0),"")</f>
        <v/>
      </c>
      <c r="AB147" s="119" t="str">
        <f>IF(N147=13,IF(_xlfn.BITAND(OCT2DEC(C147),'PDP8'!$E$17)='PDP8'!$D$17,'PDP8'!$F$17,CONCATENATE(IF(ISNA(MATCH(_xlfn.BITAND(OCT2DEC(C147),'PDP8'!$E$18),'PDP8'!$D$18:$D$20,0)),"",VLOOKUP(_xlfn.BITAND(OCT2DEC(C147),'PDP8'!$E$18),'PDP8'!$D$18:$F$20,3,0)),IF(ISNA(MATCH(_xlfn.BITAND(OCT2DEC(C147),'PDP8'!$E$21),'PDP8'!$D$21:$D$52,0)),"",CONCATENATE(IF(ISNA(MATCH(_xlfn.BITAND(OCT2DEC(C147),'PDP8'!$E$18),'PDP8'!$D$18:$D$20,0)),"",", "),VLOOKUP(_xlfn.BITAND(OCT2DEC(C147),'PDP8'!$E$21),'PDP8'!$D$21:$F$52,3,0))))),"")</f>
        <v/>
      </c>
      <c r="AC147" s="119" t="str">
        <f>IF(N147=14,CONCATENATE(IF(ISNA(MATCH(_xlfn.BITAND(OCT2DEC(C147),'PDP8'!$E$56),'PDP8'!$D$56:$D$70,0)),"",VLOOKUP(_xlfn.BITAND(OCT2DEC(C147),'PDP8'!$E$56),'PDP8'!$D$56:$F$70,3,0)),IF(ISNA(MATCH(_xlfn.BITAND(OCT2DEC(C147),'PDP8'!$E$71),'PDP8'!$D$71:$D$73,0)),"",CONCATENATE(IF(ISNA(MATCH(_xlfn.BITAND(OCT2DEC(C147),'PDP8'!$E$56),'PDP8'!$D$56:$D$70,0)),"",", "),VLOOKUP(_xlfn.BITAND(OCT2DEC(C147),'PDP8'!$E$71),'PDP8'!$D$71:$F$73,3,0))),IF(_xlfn.BITAND(OCT2DEC(C147),'PDP8'!$E$75)='PDP8'!$D$75,CONCATENATE(IF(LEN(F147)&gt;4,", ",""),'PDP8'!$F$75,""),IF(_xlfn.BITAND(OCT2DEC(C147),'PDP8'!$E$74),"",'PDP8'!$F$74))),"")</f>
        <v/>
      </c>
      <c r="AD147" s="119" t="str">
        <f>IF(N147=15,VLOOKUP(Z147,'PDP8'!$D$111:$F$238,3,0),"")</f>
        <v/>
      </c>
      <c r="AE147" s="119" t="str">
        <f>IF(N147=20,CONCATENATE(VLOOKUP(F147,'PDP8'!$I$5:$M$389,3,0),": ",VLOOKUP(F147,'PDP8'!$I$5:$M$389,5,0)),"")</f>
        <v/>
      </c>
      <c r="AF147" s="119" t="str">
        <f t="shared" si="44"/>
        <v/>
      </c>
      <c r="AG147" s="126"/>
      <c r="AH147" s="126"/>
    </row>
    <row r="148" spans="1:34" x14ac:dyDescent="0.2">
      <c r="A148" s="126"/>
      <c r="B148" s="55" t="str">
        <f t="shared" si="32"/>
        <v>0411</v>
      </c>
      <c r="C148" s="56" t="str">
        <f>IF(N148&lt;10,"",IF(N148=10,O148,IF(N148=12,IF(LEN(X148)&gt;0,X148,DEC2OCT(VLOOKUP(F148,'PDP8'!$C$6:$D$12,2,0)+IF(LEN(G148)&gt;0,256,0)+W148+IF(LEN(V148)=0,0,_xlfn.BITAND(V148,127)),4)),IF(N148=13,DEC2OCT('PDP8'!$D$13+_xlfn.BITOR(VLOOKUP(O148,'PDP8'!$C$17:$D$52,2,0),_xlfn.BITOR(IF(S148&gt;1,VLOOKUP(P148,'PDP8'!$C$17:$D$52,2,0),0),_xlfn.BITOR(IF(S148&gt;2,VLOOKUP(Q148,'PDP8'!$C$17:$D$52,2,0),0),IF(S148&gt;3,VLOOKUP(R148,'PDP8'!$C$17:$D$52,2,0),0)))),4),IF(N148=14,DEC2OCT(_xlfn.BITOR('PDP8'!$D$13+256+VLOOKUP(O148,'PDP8'!$C$56:$D$75,2,0),_xlfn.BITOR(IF(S148&gt;1,VLOOKUP(P148,'PDP8'!$C$56:$D$75,2,0),0),_xlfn.BITOR(IF(S148&gt;2,VLOOKUP(Q148,'PDP8'!$C$56:$D$75,2,0),0),IF(S148&gt;3,VLOOKUP(R148,'PDP8'!$C$56:$D$75,2,0),0)))),4),IF(N148=15,DEC2OCT('PDP8'!$D$13+257+VLOOKUP(O148,'PDP8'!$C$80:$D$107,2,0)+IF(S148&gt;1,VLOOKUP(P148,'PDP8'!$C$80:$D$107,2,0),0)+IF(S148&gt;2,VLOOKUP(Q148,'PDP8'!$C$80:$D$107,2,0),0),4),IF(N148=20,VLOOKUP(F148,'PDP8'!$I$5:$J$389,2,0),"???")))))))</f>
        <v/>
      </c>
      <c r="D148" s="177"/>
      <c r="E148" s="118"/>
      <c r="F148" s="118"/>
      <c r="G148" s="76"/>
      <c r="H148" s="118"/>
      <c r="I148" s="179"/>
      <c r="J148" s="188" t="str">
        <f t="shared" si="33"/>
        <v/>
      </c>
      <c r="K148" s="211"/>
      <c r="L148" s="126"/>
      <c r="M148" s="119">
        <f>IF(LEN(F148)&lt;1,0,IF(OR(LEFT(F148)="/",F148="$"),0,IF(LEFT(F148)="*",1,IF(NOT(ISERR(VALUE(F148))),10,IF(LEFT(F148,4)="PAGE",2,IF(ISNA(VLOOKUP(F148,'PDP8'!$C$6:$C$11,1,0)),IF(ISNA(VLOOKUP(LEFT(F148,3),'PDP8'!$C$17:$C$52,1,0)),IF(ISNA(VLOOKUP(LEFT(F148,3),'PDP8'!$C$56:$C$75,1,0)),IF(ISNA(VLOOKUP(LEFT(F148,IF(OR(LEN(F148)=3,MID(F148,4,1)=" "),3,4)),'PDP8'!$C$80:$C$107,1,0)),IF(ISNA(VLOOKUP(F148,'PDP8'!$I$5:$I$389,1,0)),"???",20),15),14),13),12))))))</f>
        <v>0</v>
      </c>
      <c r="N148" s="119">
        <f>IF(AND(O148="CLA",S148&gt;1),IF(ISNA(VLOOKUP(P148,'PDP8'!$C$17:$C$52,1,0)),IF(ISNA(VLOOKUP(P148,'PDP8'!$C$56:$C$75,1,0)),15,14),13),IF(LEN(F148)=0,0,M148))</f>
        <v>0</v>
      </c>
      <c r="O148" s="119" t="str">
        <f t="shared" si="34"/>
        <v/>
      </c>
      <c r="P148" s="119" t="str">
        <f t="shared" si="35"/>
        <v/>
      </c>
      <c r="Q148" s="119" t="str">
        <f t="shared" si="36"/>
        <v/>
      </c>
      <c r="R148" s="119" t="str">
        <f t="shared" si="37"/>
        <v/>
      </c>
      <c r="S148" s="119">
        <f t="shared" si="38"/>
        <v>0</v>
      </c>
      <c r="T148" s="187" t="str">
        <f t="shared" si="39"/>
        <v/>
      </c>
      <c r="U148" s="119" t="str">
        <f t="shared" si="40"/>
        <v/>
      </c>
      <c r="V148" s="120" t="str">
        <f t="shared" si="41"/>
        <v/>
      </c>
      <c r="W148" s="124" t="str">
        <f t="shared" si="42"/>
        <v/>
      </c>
      <c r="X148" s="124" t="str">
        <f t="shared" si="43"/>
        <v/>
      </c>
      <c r="Y148" s="119" t="str">
        <f t="shared" si="30"/>
        <v/>
      </c>
      <c r="Z148" s="119">
        <f t="shared" si="31"/>
        <v>0</v>
      </c>
      <c r="AA148" s="119" t="str">
        <f>IF(N148=12,VLOOKUP(F148,'PDP8'!$C$6:$F$11,4,0),"")</f>
        <v/>
      </c>
      <c r="AB148" s="119" t="str">
        <f>IF(N148=13,IF(_xlfn.BITAND(OCT2DEC(C148),'PDP8'!$E$17)='PDP8'!$D$17,'PDP8'!$F$17,CONCATENATE(IF(ISNA(MATCH(_xlfn.BITAND(OCT2DEC(C148),'PDP8'!$E$18),'PDP8'!$D$18:$D$20,0)),"",VLOOKUP(_xlfn.BITAND(OCT2DEC(C148),'PDP8'!$E$18),'PDP8'!$D$18:$F$20,3,0)),IF(ISNA(MATCH(_xlfn.BITAND(OCT2DEC(C148),'PDP8'!$E$21),'PDP8'!$D$21:$D$52,0)),"",CONCATENATE(IF(ISNA(MATCH(_xlfn.BITAND(OCT2DEC(C148),'PDP8'!$E$18),'PDP8'!$D$18:$D$20,0)),"",", "),VLOOKUP(_xlfn.BITAND(OCT2DEC(C148),'PDP8'!$E$21),'PDP8'!$D$21:$F$52,3,0))))),"")</f>
        <v/>
      </c>
      <c r="AC148" s="119" t="str">
        <f>IF(N148=14,CONCATENATE(IF(ISNA(MATCH(_xlfn.BITAND(OCT2DEC(C148),'PDP8'!$E$56),'PDP8'!$D$56:$D$70,0)),"",VLOOKUP(_xlfn.BITAND(OCT2DEC(C148),'PDP8'!$E$56),'PDP8'!$D$56:$F$70,3,0)),IF(ISNA(MATCH(_xlfn.BITAND(OCT2DEC(C148),'PDP8'!$E$71),'PDP8'!$D$71:$D$73,0)),"",CONCATENATE(IF(ISNA(MATCH(_xlfn.BITAND(OCT2DEC(C148),'PDP8'!$E$56),'PDP8'!$D$56:$D$70,0)),"",", "),VLOOKUP(_xlfn.BITAND(OCT2DEC(C148),'PDP8'!$E$71),'PDP8'!$D$71:$F$73,3,0))),IF(_xlfn.BITAND(OCT2DEC(C148),'PDP8'!$E$75)='PDP8'!$D$75,CONCATENATE(IF(LEN(F148)&gt;4,", ",""),'PDP8'!$F$75,""),IF(_xlfn.BITAND(OCT2DEC(C148),'PDP8'!$E$74),"",'PDP8'!$F$74))),"")</f>
        <v/>
      </c>
      <c r="AD148" s="119" t="str">
        <f>IF(N148=15,VLOOKUP(Z148,'PDP8'!$D$111:$F$238,3,0),"")</f>
        <v/>
      </c>
      <c r="AE148" s="119" t="str">
        <f>IF(N148=20,CONCATENATE(VLOOKUP(F148,'PDP8'!$I$5:$M$389,3,0),": ",VLOOKUP(F148,'PDP8'!$I$5:$M$389,5,0)),"")</f>
        <v/>
      </c>
      <c r="AF148" s="119" t="str">
        <f t="shared" si="44"/>
        <v/>
      </c>
      <c r="AG148" s="126"/>
      <c r="AH148" s="126"/>
    </row>
    <row r="149" spans="1:34" x14ac:dyDescent="0.2">
      <c r="A149" s="126"/>
      <c r="B149" s="55" t="str">
        <f t="shared" si="32"/>
        <v>0411</v>
      </c>
      <c r="C149" s="56" t="str">
        <f>IF(N149&lt;10,"",IF(N149=10,O149,IF(N149=12,IF(LEN(X149)&gt;0,X149,DEC2OCT(VLOOKUP(F149,'PDP8'!$C$6:$D$12,2,0)+IF(LEN(G149)&gt;0,256,0)+W149+IF(LEN(V149)=0,0,_xlfn.BITAND(V149,127)),4)),IF(N149=13,DEC2OCT('PDP8'!$D$13+_xlfn.BITOR(VLOOKUP(O149,'PDP8'!$C$17:$D$52,2,0),_xlfn.BITOR(IF(S149&gt;1,VLOOKUP(P149,'PDP8'!$C$17:$D$52,2,0),0),_xlfn.BITOR(IF(S149&gt;2,VLOOKUP(Q149,'PDP8'!$C$17:$D$52,2,0),0),IF(S149&gt;3,VLOOKUP(R149,'PDP8'!$C$17:$D$52,2,0),0)))),4),IF(N149=14,DEC2OCT(_xlfn.BITOR('PDP8'!$D$13+256+VLOOKUP(O149,'PDP8'!$C$56:$D$75,2,0),_xlfn.BITOR(IF(S149&gt;1,VLOOKUP(P149,'PDP8'!$C$56:$D$75,2,0),0),_xlfn.BITOR(IF(S149&gt;2,VLOOKUP(Q149,'PDP8'!$C$56:$D$75,2,0),0),IF(S149&gt;3,VLOOKUP(R149,'PDP8'!$C$56:$D$75,2,0),0)))),4),IF(N149=15,DEC2OCT('PDP8'!$D$13+257+VLOOKUP(O149,'PDP8'!$C$80:$D$107,2,0)+IF(S149&gt;1,VLOOKUP(P149,'PDP8'!$C$80:$D$107,2,0),0)+IF(S149&gt;2,VLOOKUP(Q149,'PDP8'!$C$80:$D$107,2,0),0),4),IF(N149=20,VLOOKUP(F149,'PDP8'!$I$5:$J$389,2,0),"???")))))))</f>
        <v/>
      </c>
      <c r="D149" s="177"/>
      <c r="E149" s="118"/>
      <c r="F149" s="118"/>
      <c r="G149" s="76"/>
      <c r="H149" s="118"/>
      <c r="I149" s="179"/>
      <c r="J149" s="188" t="str">
        <f t="shared" si="33"/>
        <v/>
      </c>
      <c r="K149" s="211"/>
      <c r="L149" s="126"/>
      <c r="M149" s="119">
        <f>IF(LEN(F149)&lt;1,0,IF(OR(LEFT(F149)="/",F149="$"),0,IF(LEFT(F149)="*",1,IF(NOT(ISERR(VALUE(F149))),10,IF(LEFT(F149,4)="PAGE",2,IF(ISNA(VLOOKUP(F149,'PDP8'!$C$6:$C$11,1,0)),IF(ISNA(VLOOKUP(LEFT(F149,3),'PDP8'!$C$17:$C$52,1,0)),IF(ISNA(VLOOKUP(LEFT(F149,3),'PDP8'!$C$56:$C$75,1,0)),IF(ISNA(VLOOKUP(LEFT(F149,IF(OR(LEN(F149)=3,MID(F149,4,1)=" "),3,4)),'PDP8'!$C$80:$C$107,1,0)),IF(ISNA(VLOOKUP(F149,'PDP8'!$I$5:$I$389,1,0)),"???",20),15),14),13),12))))))</f>
        <v>0</v>
      </c>
      <c r="N149" s="119">
        <f>IF(AND(O149="CLA",S149&gt;1),IF(ISNA(VLOOKUP(P149,'PDP8'!$C$17:$C$52,1,0)),IF(ISNA(VLOOKUP(P149,'PDP8'!$C$56:$C$75,1,0)),15,14),13),IF(LEN(F149)=0,0,M149))</f>
        <v>0</v>
      </c>
      <c r="O149" s="119" t="str">
        <f t="shared" si="34"/>
        <v/>
      </c>
      <c r="P149" s="119" t="str">
        <f t="shared" si="35"/>
        <v/>
      </c>
      <c r="Q149" s="119" t="str">
        <f t="shared" si="36"/>
        <v/>
      </c>
      <c r="R149" s="119" t="str">
        <f t="shared" si="37"/>
        <v/>
      </c>
      <c r="S149" s="119">
        <f t="shared" si="38"/>
        <v>0</v>
      </c>
      <c r="T149" s="187" t="str">
        <f t="shared" si="39"/>
        <v/>
      </c>
      <c r="U149" s="119" t="str">
        <f t="shared" si="40"/>
        <v/>
      </c>
      <c r="V149" s="120" t="str">
        <f t="shared" si="41"/>
        <v/>
      </c>
      <c r="W149" s="124" t="str">
        <f t="shared" si="42"/>
        <v/>
      </c>
      <c r="X149" s="124" t="str">
        <f t="shared" si="43"/>
        <v/>
      </c>
      <c r="Y149" s="119" t="str">
        <f t="shared" si="30"/>
        <v/>
      </c>
      <c r="Z149" s="119">
        <f t="shared" si="31"/>
        <v>0</v>
      </c>
      <c r="AA149" s="119" t="str">
        <f>IF(N149=12,VLOOKUP(F149,'PDP8'!$C$6:$F$11,4,0),"")</f>
        <v/>
      </c>
      <c r="AB149" s="119" t="str">
        <f>IF(N149=13,IF(_xlfn.BITAND(OCT2DEC(C149),'PDP8'!$E$17)='PDP8'!$D$17,'PDP8'!$F$17,CONCATENATE(IF(ISNA(MATCH(_xlfn.BITAND(OCT2DEC(C149),'PDP8'!$E$18),'PDP8'!$D$18:$D$20,0)),"",VLOOKUP(_xlfn.BITAND(OCT2DEC(C149),'PDP8'!$E$18),'PDP8'!$D$18:$F$20,3,0)),IF(ISNA(MATCH(_xlfn.BITAND(OCT2DEC(C149),'PDP8'!$E$21),'PDP8'!$D$21:$D$52,0)),"",CONCATENATE(IF(ISNA(MATCH(_xlfn.BITAND(OCT2DEC(C149),'PDP8'!$E$18),'PDP8'!$D$18:$D$20,0)),"",", "),VLOOKUP(_xlfn.BITAND(OCT2DEC(C149),'PDP8'!$E$21),'PDP8'!$D$21:$F$52,3,0))))),"")</f>
        <v/>
      </c>
      <c r="AC149" s="119" t="str">
        <f>IF(N149=14,CONCATENATE(IF(ISNA(MATCH(_xlfn.BITAND(OCT2DEC(C149),'PDP8'!$E$56),'PDP8'!$D$56:$D$70,0)),"",VLOOKUP(_xlfn.BITAND(OCT2DEC(C149),'PDP8'!$E$56),'PDP8'!$D$56:$F$70,3,0)),IF(ISNA(MATCH(_xlfn.BITAND(OCT2DEC(C149),'PDP8'!$E$71),'PDP8'!$D$71:$D$73,0)),"",CONCATENATE(IF(ISNA(MATCH(_xlfn.BITAND(OCT2DEC(C149),'PDP8'!$E$56),'PDP8'!$D$56:$D$70,0)),"",", "),VLOOKUP(_xlfn.BITAND(OCT2DEC(C149),'PDP8'!$E$71),'PDP8'!$D$71:$F$73,3,0))),IF(_xlfn.BITAND(OCT2DEC(C149),'PDP8'!$E$75)='PDP8'!$D$75,CONCATENATE(IF(LEN(F149)&gt;4,", ",""),'PDP8'!$F$75,""),IF(_xlfn.BITAND(OCT2DEC(C149),'PDP8'!$E$74),"",'PDP8'!$F$74))),"")</f>
        <v/>
      </c>
      <c r="AD149" s="119" t="str">
        <f>IF(N149=15,VLOOKUP(Z149,'PDP8'!$D$111:$F$238,3,0),"")</f>
        <v/>
      </c>
      <c r="AE149" s="119" t="str">
        <f>IF(N149=20,CONCATENATE(VLOOKUP(F149,'PDP8'!$I$5:$M$389,3,0),": ",VLOOKUP(F149,'PDP8'!$I$5:$M$389,5,0)),"")</f>
        <v/>
      </c>
      <c r="AF149" s="119" t="str">
        <f t="shared" si="44"/>
        <v/>
      </c>
      <c r="AG149" s="126"/>
      <c r="AH149" s="126"/>
    </row>
    <row r="150" spans="1:34" x14ac:dyDescent="0.2">
      <c r="A150" s="126"/>
      <c r="B150" s="55" t="str">
        <f t="shared" si="32"/>
        <v>0411</v>
      </c>
      <c r="C150" s="56" t="str">
        <f>IF(N150&lt;10,"",IF(N150=10,O150,IF(N150=12,IF(LEN(X150)&gt;0,X150,DEC2OCT(VLOOKUP(F150,'PDP8'!$C$6:$D$12,2,0)+IF(LEN(G150)&gt;0,256,0)+W150+IF(LEN(V150)=0,0,_xlfn.BITAND(V150,127)),4)),IF(N150=13,DEC2OCT('PDP8'!$D$13+_xlfn.BITOR(VLOOKUP(O150,'PDP8'!$C$17:$D$52,2,0),_xlfn.BITOR(IF(S150&gt;1,VLOOKUP(P150,'PDP8'!$C$17:$D$52,2,0),0),_xlfn.BITOR(IF(S150&gt;2,VLOOKUP(Q150,'PDP8'!$C$17:$D$52,2,0),0),IF(S150&gt;3,VLOOKUP(R150,'PDP8'!$C$17:$D$52,2,0),0)))),4),IF(N150=14,DEC2OCT(_xlfn.BITOR('PDP8'!$D$13+256+VLOOKUP(O150,'PDP8'!$C$56:$D$75,2,0),_xlfn.BITOR(IF(S150&gt;1,VLOOKUP(P150,'PDP8'!$C$56:$D$75,2,0),0),_xlfn.BITOR(IF(S150&gt;2,VLOOKUP(Q150,'PDP8'!$C$56:$D$75,2,0),0),IF(S150&gt;3,VLOOKUP(R150,'PDP8'!$C$56:$D$75,2,0),0)))),4),IF(N150=15,DEC2OCT('PDP8'!$D$13+257+VLOOKUP(O150,'PDP8'!$C$80:$D$107,2,0)+IF(S150&gt;1,VLOOKUP(P150,'PDP8'!$C$80:$D$107,2,0),0)+IF(S150&gt;2,VLOOKUP(Q150,'PDP8'!$C$80:$D$107,2,0),0),4),IF(N150=20,VLOOKUP(F150,'PDP8'!$I$5:$J$389,2,0),"???")))))))</f>
        <v/>
      </c>
      <c r="D150" s="177"/>
      <c r="E150" s="118"/>
      <c r="F150" s="118"/>
      <c r="G150" s="76"/>
      <c r="H150" s="118"/>
      <c r="I150" s="179"/>
      <c r="J150" s="188" t="str">
        <f t="shared" si="33"/>
        <v/>
      </c>
      <c r="K150" s="211"/>
      <c r="L150" s="126"/>
      <c r="M150" s="119">
        <f>IF(LEN(F150)&lt;1,0,IF(OR(LEFT(F150)="/",F150="$"),0,IF(LEFT(F150)="*",1,IF(NOT(ISERR(VALUE(F150))),10,IF(LEFT(F150,4)="PAGE",2,IF(ISNA(VLOOKUP(F150,'PDP8'!$C$6:$C$11,1,0)),IF(ISNA(VLOOKUP(LEFT(F150,3),'PDP8'!$C$17:$C$52,1,0)),IF(ISNA(VLOOKUP(LEFT(F150,3),'PDP8'!$C$56:$C$75,1,0)),IF(ISNA(VLOOKUP(LEFT(F150,IF(OR(LEN(F150)=3,MID(F150,4,1)=" "),3,4)),'PDP8'!$C$80:$C$107,1,0)),IF(ISNA(VLOOKUP(F150,'PDP8'!$I$5:$I$389,1,0)),"???",20),15),14),13),12))))))</f>
        <v>0</v>
      </c>
      <c r="N150" s="119">
        <f>IF(AND(O150="CLA",S150&gt;1),IF(ISNA(VLOOKUP(P150,'PDP8'!$C$17:$C$52,1,0)),IF(ISNA(VLOOKUP(P150,'PDP8'!$C$56:$C$75,1,0)),15,14),13),IF(LEN(F150)=0,0,M150))</f>
        <v>0</v>
      </c>
      <c r="O150" s="119" t="str">
        <f t="shared" si="34"/>
        <v/>
      </c>
      <c r="P150" s="119" t="str">
        <f t="shared" si="35"/>
        <v/>
      </c>
      <c r="Q150" s="119" t="str">
        <f t="shared" si="36"/>
        <v/>
      </c>
      <c r="R150" s="119" t="str">
        <f t="shared" si="37"/>
        <v/>
      </c>
      <c r="S150" s="119">
        <f t="shared" si="38"/>
        <v>0</v>
      </c>
      <c r="T150" s="187" t="str">
        <f t="shared" si="39"/>
        <v/>
      </c>
      <c r="U150" s="119" t="str">
        <f t="shared" si="40"/>
        <v/>
      </c>
      <c r="V150" s="120" t="str">
        <f t="shared" si="41"/>
        <v/>
      </c>
      <c r="W150" s="124" t="str">
        <f t="shared" si="42"/>
        <v/>
      </c>
      <c r="X150" s="124" t="str">
        <f t="shared" si="43"/>
        <v/>
      </c>
      <c r="Y150" s="119" t="str">
        <f t="shared" si="30"/>
        <v/>
      </c>
      <c r="Z150" s="119">
        <f t="shared" si="31"/>
        <v>0</v>
      </c>
      <c r="AA150" s="119" t="str">
        <f>IF(N150=12,VLOOKUP(F150,'PDP8'!$C$6:$F$11,4,0),"")</f>
        <v/>
      </c>
      <c r="AB150" s="119" t="str">
        <f>IF(N150=13,IF(_xlfn.BITAND(OCT2DEC(C150),'PDP8'!$E$17)='PDP8'!$D$17,'PDP8'!$F$17,CONCATENATE(IF(ISNA(MATCH(_xlfn.BITAND(OCT2DEC(C150),'PDP8'!$E$18),'PDP8'!$D$18:$D$20,0)),"",VLOOKUP(_xlfn.BITAND(OCT2DEC(C150),'PDP8'!$E$18),'PDP8'!$D$18:$F$20,3,0)),IF(ISNA(MATCH(_xlfn.BITAND(OCT2DEC(C150),'PDP8'!$E$21),'PDP8'!$D$21:$D$52,0)),"",CONCATENATE(IF(ISNA(MATCH(_xlfn.BITAND(OCT2DEC(C150),'PDP8'!$E$18),'PDP8'!$D$18:$D$20,0)),"",", "),VLOOKUP(_xlfn.BITAND(OCT2DEC(C150),'PDP8'!$E$21),'PDP8'!$D$21:$F$52,3,0))))),"")</f>
        <v/>
      </c>
      <c r="AC150" s="119" t="str">
        <f>IF(N150=14,CONCATENATE(IF(ISNA(MATCH(_xlfn.BITAND(OCT2DEC(C150),'PDP8'!$E$56),'PDP8'!$D$56:$D$70,0)),"",VLOOKUP(_xlfn.BITAND(OCT2DEC(C150),'PDP8'!$E$56),'PDP8'!$D$56:$F$70,3,0)),IF(ISNA(MATCH(_xlfn.BITAND(OCT2DEC(C150),'PDP8'!$E$71),'PDP8'!$D$71:$D$73,0)),"",CONCATENATE(IF(ISNA(MATCH(_xlfn.BITAND(OCT2DEC(C150),'PDP8'!$E$56),'PDP8'!$D$56:$D$70,0)),"",", "),VLOOKUP(_xlfn.BITAND(OCT2DEC(C150),'PDP8'!$E$71),'PDP8'!$D$71:$F$73,3,0))),IF(_xlfn.BITAND(OCT2DEC(C150),'PDP8'!$E$75)='PDP8'!$D$75,CONCATENATE(IF(LEN(F150)&gt;4,", ",""),'PDP8'!$F$75,""),IF(_xlfn.BITAND(OCT2DEC(C150),'PDP8'!$E$74),"",'PDP8'!$F$74))),"")</f>
        <v/>
      </c>
      <c r="AD150" s="119" t="str">
        <f>IF(N150=15,VLOOKUP(Z150,'PDP8'!$D$111:$F$238,3,0),"")</f>
        <v/>
      </c>
      <c r="AE150" s="119" t="str">
        <f>IF(N150=20,CONCATENATE(VLOOKUP(F150,'PDP8'!$I$5:$M$389,3,0),": ",VLOOKUP(F150,'PDP8'!$I$5:$M$389,5,0)),"")</f>
        <v/>
      </c>
      <c r="AF150" s="119" t="str">
        <f t="shared" si="44"/>
        <v/>
      </c>
      <c r="AG150" s="126"/>
      <c r="AH150" s="126"/>
    </row>
    <row r="151" spans="1:34" x14ac:dyDescent="0.2">
      <c r="A151" s="126"/>
      <c r="B151" s="55" t="str">
        <f t="shared" si="32"/>
        <v>0411</v>
      </c>
      <c r="C151" s="56" t="str">
        <f>IF(N151&lt;10,"",IF(N151=10,O151,IF(N151=12,IF(LEN(X151)&gt;0,X151,DEC2OCT(VLOOKUP(F151,'PDP8'!$C$6:$D$12,2,0)+IF(LEN(G151)&gt;0,256,0)+W151+IF(LEN(V151)=0,0,_xlfn.BITAND(V151,127)),4)),IF(N151=13,DEC2OCT('PDP8'!$D$13+_xlfn.BITOR(VLOOKUP(O151,'PDP8'!$C$17:$D$52,2,0),_xlfn.BITOR(IF(S151&gt;1,VLOOKUP(P151,'PDP8'!$C$17:$D$52,2,0),0),_xlfn.BITOR(IF(S151&gt;2,VLOOKUP(Q151,'PDP8'!$C$17:$D$52,2,0),0),IF(S151&gt;3,VLOOKUP(R151,'PDP8'!$C$17:$D$52,2,0),0)))),4),IF(N151=14,DEC2OCT(_xlfn.BITOR('PDP8'!$D$13+256+VLOOKUP(O151,'PDP8'!$C$56:$D$75,2,0),_xlfn.BITOR(IF(S151&gt;1,VLOOKUP(P151,'PDP8'!$C$56:$D$75,2,0),0),_xlfn.BITOR(IF(S151&gt;2,VLOOKUP(Q151,'PDP8'!$C$56:$D$75,2,0),0),IF(S151&gt;3,VLOOKUP(R151,'PDP8'!$C$56:$D$75,2,0),0)))),4),IF(N151=15,DEC2OCT('PDP8'!$D$13+257+VLOOKUP(O151,'PDP8'!$C$80:$D$107,2,0)+IF(S151&gt;1,VLOOKUP(P151,'PDP8'!$C$80:$D$107,2,0),0)+IF(S151&gt;2,VLOOKUP(Q151,'PDP8'!$C$80:$D$107,2,0),0),4),IF(N151=20,VLOOKUP(F151,'PDP8'!$I$5:$J$389,2,0),"???")))))))</f>
        <v/>
      </c>
      <c r="D151" s="177"/>
      <c r="E151" s="118"/>
      <c r="F151" s="118"/>
      <c r="G151" s="76"/>
      <c r="H151" s="118"/>
      <c r="I151" s="179"/>
      <c r="J151" s="188" t="str">
        <f t="shared" si="33"/>
        <v/>
      </c>
      <c r="K151" s="211"/>
      <c r="L151" s="126"/>
      <c r="M151" s="119">
        <f>IF(LEN(F151)&lt;1,0,IF(OR(LEFT(F151)="/",F151="$"),0,IF(LEFT(F151)="*",1,IF(NOT(ISERR(VALUE(F151))),10,IF(LEFT(F151,4)="PAGE",2,IF(ISNA(VLOOKUP(F151,'PDP8'!$C$6:$C$11,1,0)),IF(ISNA(VLOOKUP(LEFT(F151,3),'PDP8'!$C$17:$C$52,1,0)),IF(ISNA(VLOOKUP(LEFT(F151,3),'PDP8'!$C$56:$C$75,1,0)),IF(ISNA(VLOOKUP(LEFT(F151,IF(OR(LEN(F151)=3,MID(F151,4,1)=" "),3,4)),'PDP8'!$C$80:$C$107,1,0)),IF(ISNA(VLOOKUP(F151,'PDP8'!$I$5:$I$389,1,0)),"???",20),15),14),13),12))))))</f>
        <v>0</v>
      </c>
      <c r="N151" s="119">
        <f>IF(AND(O151="CLA",S151&gt;1),IF(ISNA(VLOOKUP(P151,'PDP8'!$C$17:$C$52,1,0)),IF(ISNA(VLOOKUP(P151,'PDP8'!$C$56:$C$75,1,0)),15,14),13),IF(LEN(F151)=0,0,M151))</f>
        <v>0</v>
      </c>
      <c r="O151" s="119" t="str">
        <f t="shared" si="34"/>
        <v/>
      </c>
      <c r="P151" s="119" t="str">
        <f t="shared" si="35"/>
        <v/>
      </c>
      <c r="Q151" s="119" t="str">
        <f t="shared" si="36"/>
        <v/>
      </c>
      <c r="R151" s="119" t="str">
        <f t="shared" si="37"/>
        <v/>
      </c>
      <c r="S151" s="119">
        <f t="shared" si="38"/>
        <v>0</v>
      </c>
      <c r="T151" s="187" t="str">
        <f t="shared" si="39"/>
        <v/>
      </c>
      <c r="U151" s="119" t="str">
        <f t="shared" si="40"/>
        <v/>
      </c>
      <c r="V151" s="120" t="str">
        <f t="shared" si="41"/>
        <v/>
      </c>
      <c r="W151" s="124" t="str">
        <f t="shared" si="42"/>
        <v/>
      </c>
      <c r="X151" s="124" t="str">
        <f t="shared" si="43"/>
        <v/>
      </c>
      <c r="Y151" s="119" t="str">
        <f t="shared" si="30"/>
        <v/>
      </c>
      <c r="Z151" s="119">
        <f t="shared" si="31"/>
        <v>0</v>
      </c>
      <c r="AA151" s="119" t="str">
        <f>IF(N151=12,VLOOKUP(F151,'PDP8'!$C$6:$F$11,4,0),"")</f>
        <v/>
      </c>
      <c r="AB151" s="119" t="str">
        <f>IF(N151=13,IF(_xlfn.BITAND(OCT2DEC(C151),'PDP8'!$E$17)='PDP8'!$D$17,'PDP8'!$F$17,CONCATENATE(IF(ISNA(MATCH(_xlfn.BITAND(OCT2DEC(C151),'PDP8'!$E$18),'PDP8'!$D$18:$D$20,0)),"",VLOOKUP(_xlfn.BITAND(OCT2DEC(C151),'PDP8'!$E$18),'PDP8'!$D$18:$F$20,3,0)),IF(ISNA(MATCH(_xlfn.BITAND(OCT2DEC(C151),'PDP8'!$E$21),'PDP8'!$D$21:$D$52,0)),"",CONCATENATE(IF(ISNA(MATCH(_xlfn.BITAND(OCT2DEC(C151),'PDP8'!$E$18),'PDP8'!$D$18:$D$20,0)),"",", "),VLOOKUP(_xlfn.BITAND(OCT2DEC(C151),'PDP8'!$E$21),'PDP8'!$D$21:$F$52,3,0))))),"")</f>
        <v/>
      </c>
      <c r="AC151" s="119" t="str">
        <f>IF(N151=14,CONCATENATE(IF(ISNA(MATCH(_xlfn.BITAND(OCT2DEC(C151),'PDP8'!$E$56),'PDP8'!$D$56:$D$70,0)),"",VLOOKUP(_xlfn.BITAND(OCT2DEC(C151),'PDP8'!$E$56),'PDP8'!$D$56:$F$70,3,0)),IF(ISNA(MATCH(_xlfn.BITAND(OCT2DEC(C151),'PDP8'!$E$71),'PDP8'!$D$71:$D$73,0)),"",CONCATENATE(IF(ISNA(MATCH(_xlfn.BITAND(OCT2DEC(C151),'PDP8'!$E$56),'PDP8'!$D$56:$D$70,0)),"",", "),VLOOKUP(_xlfn.BITAND(OCT2DEC(C151),'PDP8'!$E$71),'PDP8'!$D$71:$F$73,3,0))),IF(_xlfn.BITAND(OCT2DEC(C151),'PDP8'!$E$75)='PDP8'!$D$75,CONCATENATE(IF(LEN(F151)&gt;4,", ",""),'PDP8'!$F$75,""),IF(_xlfn.BITAND(OCT2DEC(C151),'PDP8'!$E$74),"",'PDP8'!$F$74))),"")</f>
        <v/>
      </c>
      <c r="AD151" s="119" t="str">
        <f>IF(N151=15,VLOOKUP(Z151,'PDP8'!$D$111:$F$238,3,0),"")</f>
        <v/>
      </c>
      <c r="AE151" s="119" t="str">
        <f>IF(N151=20,CONCATENATE(VLOOKUP(F151,'PDP8'!$I$5:$M$389,3,0),": ",VLOOKUP(F151,'PDP8'!$I$5:$M$389,5,0)),"")</f>
        <v/>
      </c>
      <c r="AF151" s="119" t="str">
        <f t="shared" si="44"/>
        <v/>
      </c>
      <c r="AG151" s="126"/>
      <c r="AH151" s="126"/>
    </row>
    <row r="152" spans="1:34" x14ac:dyDescent="0.2">
      <c r="A152" s="126"/>
      <c r="B152" s="55" t="str">
        <f t="shared" si="32"/>
        <v>0411</v>
      </c>
      <c r="C152" s="56" t="str">
        <f>IF(N152&lt;10,"",IF(N152=10,O152,IF(N152=12,IF(LEN(X152)&gt;0,X152,DEC2OCT(VLOOKUP(F152,'PDP8'!$C$6:$D$12,2,0)+IF(LEN(G152)&gt;0,256,0)+W152+IF(LEN(V152)=0,0,_xlfn.BITAND(V152,127)),4)),IF(N152=13,DEC2OCT('PDP8'!$D$13+_xlfn.BITOR(VLOOKUP(O152,'PDP8'!$C$17:$D$52,2,0),_xlfn.BITOR(IF(S152&gt;1,VLOOKUP(P152,'PDP8'!$C$17:$D$52,2,0),0),_xlfn.BITOR(IF(S152&gt;2,VLOOKUP(Q152,'PDP8'!$C$17:$D$52,2,0),0),IF(S152&gt;3,VLOOKUP(R152,'PDP8'!$C$17:$D$52,2,0),0)))),4),IF(N152=14,DEC2OCT(_xlfn.BITOR('PDP8'!$D$13+256+VLOOKUP(O152,'PDP8'!$C$56:$D$75,2,0),_xlfn.BITOR(IF(S152&gt;1,VLOOKUP(P152,'PDP8'!$C$56:$D$75,2,0),0),_xlfn.BITOR(IF(S152&gt;2,VLOOKUP(Q152,'PDP8'!$C$56:$D$75,2,0),0),IF(S152&gt;3,VLOOKUP(R152,'PDP8'!$C$56:$D$75,2,0),0)))),4),IF(N152=15,DEC2OCT('PDP8'!$D$13+257+VLOOKUP(O152,'PDP8'!$C$80:$D$107,2,0)+IF(S152&gt;1,VLOOKUP(P152,'PDP8'!$C$80:$D$107,2,0),0)+IF(S152&gt;2,VLOOKUP(Q152,'PDP8'!$C$80:$D$107,2,0),0),4),IF(N152=20,VLOOKUP(F152,'PDP8'!$I$5:$J$389,2,0),"???")))))))</f>
        <v/>
      </c>
      <c r="D152" s="177"/>
      <c r="E152" s="118"/>
      <c r="F152" s="118"/>
      <c r="G152" s="76"/>
      <c r="H152" s="118"/>
      <c r="I152" s="179"/>
      <c r="J152" s="188" t="str">
        <f t="shared" si="33"/>
        <v/>
      </c>
      <c r="K152" s="211"/>
      <c r="L152" s="126"/>
      <c r="M152" s="119">
        <f>IF(LEN(F152)&lt;1,0,IF(OR(LEFT(F152)="/",F152="$"),0,IF(LEFT(F152)="*",1,IF(NOT(ISERR(VALUE(F152))),10,IF(LEFT(F152,4)="PAGE",2,IF(ISNA(VLOOKUP(F152,'PDP8'!$C$6:$C$11,1,0)),IF(ISNA(VLOOKUP(LEFT(F152,3),'PDP8'!$C$17:$C$52,1,0)),IF(ISNA(VLOOKUP(LEFT(F152,3),'PDP8'!$C$56:$C$75,1,0)),IF(ISNA(VLOOKUP(LEFT(F152,IF(OR(LEN(F152)=3,MID(F152,4,1)=" "),3,4)),'PDP8'!$C$80:$C$107,1,0)),IF(ISNA(VLOOKUP(F152,'PDP8'!$I$5:$I$389,1,0)),"???",20),15),14),13),12))))))</f>
        <v>0</v>
      </c>
      <c r="N152" s="119">
        <f>IF(AND(O152="CLA",S152&gt;1),IF(ISNA(VLOOKUP(P152,'PDP8'!$C$17:$C$52,1,0)),IF(ISNA(VLOOKUP(P152,'PDP8'!$C$56:$C$75,1,0)),15,14),13),IF(LEN(F152)=0,0,M152))</f>
        <v>0</v>
      </c>
      <c r="O152" s="119" t="str">
        <f t="shared" si="34"/>
        <v/>
      </c>
      <c r="P152" s="119" t="str">
        <f t="shared" si="35"/>
        <v/>
      </c>
      <c r="Q152" s="119" t="str">
        <f t="shared" si="36"/>
        <v/>
      </c>
      <c r="R152" s="119" t="str">
        <f t="shared" si="37"/>
        <v/>
      </c>
      <c r="S152" s="119">
        <f t="shared" si="38"/>
        <v>0</v>
      </c>
      <c r="T152" s="187" t="str">
        <f t="shared" si="39"/>
        <v/>
      </c>
      <c r="U152" s="119" t="str">
        <f t="shared" si="40"/>
        <v/>
      </c>
      <c r="V152" s="120" t="str">
        <f t="shared" si="41"/>
        <v/>
      </c>
      <c r="W152" s="124" t="str">
        <f t="shared" si="42"/>
        <v/>
      </c>
      <c r="X152" s="124" t="str">
        <f t="shared" si="43"/>
        <v/>
      </c>
      <c r="Y152" s="119" t="str">
        <f t="shared" si="30"/>
        <v/>
      </c>
      <c r="Z152" s="119">
        <f t="shared" si="31"/>
        <v>0</v>
      </c>
      <c r="AA152" s="119" t="str">
        <f>IF(N152=12,VLOOKUP(F152,'PDP8'!$C$6:$F$11,4,0),"")</f>
        <v/>
      </c>
      <c r="AB152" s="119" t="str">
        <f>IF(N152=13,IF(_xlfn.BITAND(OCT2DEC(C152),'PDP8'!$E$17)='PDP8'!$D$17,'PDP8'!$F$17,CONCATENATE(IF(ISNA(MATCH(_xlfn.BITAND(OCT2DEC(C152),'PDP8'!$E$18),'PDP8'!$D$18:$D$20,0)),"",VLOOKUP(_xlfn.BITAND(OCT2DEC(C152),'PDP8'!$E$18),'PDP8'!$D$18:$F$20,3,0)),IF(ISNA(MATCH(_xlfn.BITAND(OCT2DEC(C152),'PDP8'!$E$21),'PDP8'!$D$21:$D$52,0)),"",CONCATENATE(IF(ISNA(MATCH(_xlfn.BITAND(OCT2DEC(C152),'PDP8'!$E$18),'PDP8'!$D$18:$D$20,0)),"",", "),VLOOKUP(_xlfn.BITAND(OCT2DEC(C152),'PDP8'!$E$21),'PDP8'!$D$21:$F$52,3,0))))),"")</f>
        <v/>
      </c>
      <c r="AC152" s="119" t="str">
        <f>IF(N152=14,CONCATENATE(IF(ISNA(MATCH(_xlfn.BITAND(OCT2DEC(C152),'PDP8'!$E$56),'PDP8'!$D$56:$D$70,0)),"",VLOOKUP(_xlfn.BITAND(OCT2DEC(C152),'PDP8'!$E$56),'PDP8'!$D$56:$F$70,3,0)),IF(ISNA(MATCH(_xlfn.BITAND(OCT2DEC(C152),'PDP8'!$E$71),'PDP8'!$D$71:$D$73,0)),"",CONCATENATE(IF(ISNA(MATCH(_xlfn.BITAND(OCT2DEC(C152),'PDP8'!$E$56),'PDP8'!$D$56:$D$70,0)),"",", "),VLOOKUP(_xlfn.BITAND(OCT2DEC(C152),'PDP8'!$E$71),'PDP8'!$D$71:$F$73,3,0))),IF(_xlfn.BITAND(OCT2DEC(C152),'PDP8'!$E$75)='PDP8'!$D$75,CONCATENATE(IF(LEN(F152)&gt;4,", ",""),'PDP8'!$F$75,""),IF(_xlfn.BITAND(OCT2DEC(C152),'PDP8'!$E$74),"",'PDP8'!$F$74))),"")</f>
        <v/>
      </c>
      <c r="AD152" s="119" t="str">
        <f>IF(N152=15,VLOOKUP(Z152,'PDP8'!$D$111:$F$238,3,0),"")</f>
        <v/>
      </c>
      <c r="AE152" s="119" t="str">
        <f>IF(N152=20,CONCATENATE(VLOOKUP(F152,'PDP8'!$I$5:$M$389,3,0),": ",VLOOKUP(F152,'PDP8'!$I$5:$M$389,5,0)),"")</f>
        <v/>
      </c>
      <c r="AF152" s="119" t="str">
        <f t="shared" si="44"/>
        <v/>
      </c>
      <c r="AG152" s="126"/>
      <c r="AH152" s="126"/>
    </row>
    <row r="153" spans="1:34" x14ac:dyDescent="0.2">
      <c r="A153" s="126"/>
      <c r="B153" s="55" t="str">
        <f t="shared" si="32"/>
        <v>0411</v>
      </c>
      <c r="C153" s="56" t="str">
        <f>IF(N153&lt;10,"",IF(N153=10,O153,IF(N153=12,IF(LEN(X153)&gt;0,X153,DEC2OCT(VLOOKUP(F153,'PDP8'!$C$6:$D$12,2,0)+IF(LEN(G153)&gt;0,256,0)+W153+IF(LEN(V153)=0,0,_xlfn.BITAND(V153,127)),4)),IF(N153=13,DEC2OCT('PDP8'!$D$13+_xlfn.BITOR(VLOOKUP(O153,'PDP8'!$C$17:$D$52,2,0),_xlfn.BITOR(IF(S153&gt;1,VLOOKUP(P153,'PDP8'!$C$17:$D$52,2,0),0),_xlfn.BITOR(IF(S153&gt;2,VLOOKUP(Q153,'PDP8'!$C$17:$D$52,2,0),0),IF(S153&gt;3,VLOOKUP(R153,'PDP8'!$C$17:$D$52,2,0),0)))),4),IF(N153=14,DEC2OCT(_xlfn.BITOR('PDP8'!$D$13+256+VLOOKUP(O153,'PDP8'!$C$56:$D$75,2,0),_xlfn.BITOR(IF(S153&gt;1,VLOOKUP(P153,'PDP8'!$C$56:$D$75,2,0),0),_xlfn.BITOR(IF(S153&gt;2,VLOOKUP(Q153,'PDP8'!$C$56:$D$75,2,0),0),IF(S153&gt;3,VLOOKUP(R153,'PDP8'!$C$56:$D$75,2,0),0)))),4),IF(N153=15,DEC2OCT('PDP8'!$D$13+257+VLOOKUP(O153,'PDP8'!$C$80:$D$107,2,0)+IF(S153&gt;1,VLOOKUP(P153,'PDP8'!$C$80:$D$107,2,0),0)+IF(S153&gt;2,VLOOKUP(Q153,'PDP8'!$C$80:$D$107,2,0),0),4),IF(N153=20,VLOOKUP(F153,'PDP8'!$I$5:$J$389,2,0),"???")))))))</f>
        <v/>
      </c>
      <c r="D153" s="177"/>
      <c r="E153" s="118"/>
      <c r="F153" s="118"/>
      <c r="G153" s="76"/>
      <c r="H153" s="118"/>
      <c r="I153" s="179"/>
      <c r="J153" s="188" t="str">
        <f t="shared" si="33"/>
        <v/>
      </c>
      <c r="K153" s="211"/>
      <c r="L153" s="126"/>
      <c r="M153" s="119">
        <f>IF(LEN(F153)&lt;1,0,IF(OR(LEFT(F153)="/",F153="$"),0,IF(LEFT(F153)="*",1,IF(NOT(ISERR(VALUE(F153))),10,IF(LEFT(F153,4)="PAGE",2,IF(ISNA(VLOOKUP(F153,'PDP8'!$C$6:$C$11,1,0)),IF(ISNA(VLOOKUP(LEFT(F153,3),'PDP8'!$C$17:$C$52,1,0)),IF(ISNA(VLOOKUP(LEFT(F153,3),'PDP8'!$C$56:$C$75,1,0)),IF(ISNA(VLOOKUP(LEFT(F153,IF(OR(LEN(F153)=3,MID(F153,4,1)=" "),3,4)),'PDP8'!$C$80:$C$107,1,0)),IF(ISNA(VLOOKUP(F153,'PDP8'!$I$5:$I$389,1,0)),"???",20),15),14),13),12))))))</f>
        <v>0</v>
      </c>
      <c r="N153" s="119">
        <f>IF(AND(O153="CLA",S153&gt;1),IF(ISNA(VLOOKUP(P153,'PDP8'!$C$17:$C$52,1,0)),IF(ISNA(VLOOKUP(P153,'PDP8'!$C$56:$C$75,1,0)),15,14),13),IF(LEN(F153)=0,0,M153))</f>
        <v>0</v>
      </c>
      <c r="O153" s="119" t="str">
        <f t="shared" si="34"/>
        <v/>
      </c>
      <c r="P153" s="119" t="str">
        <f t="shared" si="35"/>
        <v/>
      </c>
      <c r="Q153" s="119" t="str">
        <f t="shared" si="36"/>
        <v/>
      </c>
      <c r="R153" s="119" t="str">
        <f t="shared" si="37"/>
        <v/>
      </c>
      <c r="S153" s="119">
        <f t="shared" si="38"/>
        <v>0</v>
      </c>
      <c r="T153" s="187" t="str">
        <f t="shared" si="39"/>
        <v/>
      </c>
      <c r="U153" s="119" t="str">
        <f t="shared" si="40"/>
        <v/>
      </c>
      <c r="V153" s="120" t="str">
        <f t="shared" si="41"/>
        <v/>
      </c>
      <c r="W153" s="124" t="str">
        <f t="shared" si="42"/>
        <v/>
      </c>
      <c r="X153" s="124" t="str">
        <f t="shared" si="43"/>
        <v/>
      </c>
      <c r="Y153" s="119" t="str">
        <f t="shared" si="30"/>
        <v/>
      </c>
      <c r="Z153" s="119">
        <f t="shared" si="31"/>
        <v>0</v>
      </c>
      <c r="AA153" s="119" t="str">
        <f>IF(N153=12,VLOOKUP(F153,'PDP8'!$C$6:$F$11,4,0),"")</f>
        <v/>
      </c>
      <c r="AB153" s="119" t="str">
        <f>IF(N153=13,IF(_xlfn.BITAND(OCT2DEC(C153),'PDP8'!$E$17)='PDP8'!$D$17,'PDP8'!$F$17,CONCATENATE(IF(ISNA(MATCH(_xlfn.BITAND(OCT2DEC(C153),'PDP8'!$E$18),'PDP8'!$D$18:$D$20,0)),"",VLOOKUP(_xlfn.BITAND(OCT2DEC(C153),'PDP8'!$E$18),'PDP8'!$D$18:$F$20,3,0)),IF(ISNA(MATCH(_xlfn.BITAND(OCT2DEC(C153),'PDP8'!$E$21),'PDP8'!$D$21:$D$52,0)),"",CONCATENATE(IF(ISNA(MATCH(_xlfn.BITAND(OCT2DEC(C153),'PDP8'!$E$18),'PDP8'!$D$18:$D$20,0)),"",", "),VLOOKUP(_xlfn.BITAND(OCT2DEC(C153),'PDP8'!$E$21),'PDP8'!$D$21:$F$52,3,0))))),"")</f>
        <v/>
      </c>
      <c r="AC153" s="119" t="str">
        <f>IF(N153=14,CONCATENATE(IF(ISNA(MATCH(_xlfn.BITAND(OCT2DEC(C153),'PDP8'!$E$56),'PDP8'!$D$56:$D$70,0)),"",VLOOKUP(_xlfn.BITAND(OCT2DEC(C153),'PDP8'!$E$56),'PDP8'!$D$56:$F$70,3,0)),IF(ISNA(MATCH(_xlfn.BITAND(OCT2DEC(C153),'PDP8'!$E$71),'PDP8'!$D$71:$D$73,0)),"",CONCATENATE(IF(ISNA(MATCH(_xlfn.BITAND(OCT2DEC(C153),'PDP8'!$E$56),'PDP8'!$D$56:$D$70,0)),"",", "),VLOOKUP(_xlfn.BITAND(OCT2DEC(C153),'PDP8'!$E$71),'PDP8'!$D$71:$F$73,3,0))),IF(_xlfn.BITAND(OCT2DEC(C153),'PDP8'!$E$75)='PDP8'!$D$75,CONCATENATE(IF(LEN(F153)&gt;4,", ",""),'PDP8'!$F$75,""),IF(_xlfn.BITAND(OCT2DEC(C153),'PDP8'!$E$74),"",'PDP8'!$F$74))),"")</f>
        <v/>
      </c>
      <c r="AD153" s="119" t="str">
        <f>IF(N153=15,VLOOKUP(Z153,'PDP8'!$D$111:$F$238,3,0),"")</f>
        <v/>
      </c>
      <c r="AE153" s="119" t="str">
        <f>IF(N153=20,CONCATENATE(VLOOKUP(F153,'PDP8'!$I$5:$M$389,3,0),": ",VLOOKUP(F153,'PDP8'!$I$5:$M$389,5,0)),"")</f>
        <v/>
      </c>
      <c r="AF153" s="119" t="str">
        <f t="shared" si="44"/>
        <v/>
      </c>
      <c r="AG153" s="126"/>
      <c r="AH153" s="126"/>
    </row>
    <row r="154" spans="1:34" x14ac:dyDescent="0.2">
      <c r="A154" s="126"/>
      <c r="B154" s="55" t="str">
        <f t="shared" si="32"/>
        <v>0411</v>
      </c>
      <c r="C154" s="56" t="str">
        <f>IF(N154&lt;10,"",IF(N154=10,O154,IF(N154=12,IF(LEN(X154)&gt;0,X154,DEC2OCT(VLOOKUP(F154,'PDP8'!$C$6:$D$12,2,0)+IF(LEN(G154)&gt;0,256,0)+W154+IF(LEN(V154)=0,0,_xlfn.BITAND(V154,127)),4)),IF(N154=13,DEC2OCT('PDP8'!$D$13+_xlfn.BITOR(VLOOKUP(O154,'PDP8'!$C$17:$D$52,2,0),_xlfn.BITOR(IF(S154&gt;1,VLOOKUP(P154,'PDP8'!$C$17:$D$52,2,0),0),_xlfn.BITOR(IF(S154&gt;2,VLOOKUP(Q154,'PDP8'!$C$17:$D$52,2,0),0),IF(S154&gt;3,VLOOKUP(R154,'PDP8'!$C$17:$D$52,2,0),0)))),4),IF(N154=14,DEC2OCT(_xlfn.BITOR('PDP8'!$D$13+256+VLOOKUP(O154,'PDP8'!$C$56:$D$75,2,0),_xlfn.BITOR(IF(S154&gt;1,VLOOKUP(P154,'PDP8'!$C$56:$D$75,2,0),0),_xlfn.BITOR(IF(S154&gt;2,VLOOKUP(Q154,'PDP8'!$C$56:$D$75,2,0),0),IF(S154&gt;3,VLOOKUP(R154,'PDP8'!$C$56:$D$75,2,0),0)))),4),IF(N154=15,DEC2OCT('PDP8'!$D$13+257+VLOOKUP(O154,'PDP8'!$C$80:$D$107,2,0)+IF(S154&gt;1,VLOOKUP(P154,'PDP8'!$C$80:$D$107,2,0),0)+IF(S154&gt;2,VLOOKUP(Q154,'PDP8'!$C$80:$D$107,2,0),0),4),IF(N154=20,VLOOKUP(F154,'PDP8'!$I$5:$J$389,2,0),"???")))))))</f>
        <v/>
      </c>
      <c r="D154" s="177"/>
      <c r="E154" s="118"/>
      <c r="F154" s="118"/>
      <c r="G154" s="76"/>
      <c r="H154" s="118"/>
      <c r="I154" s="179"/>
      <c r="J154" s="188" t="str">
        <f t="shared" si="33"/>
        <v/>
      </c>
      <c r="K154" s="211"/>
      <c r="L154" s="126"/>
      <c r="M154" s="119">
        <f>IF(LEN(F154)&lt;1,0,IF(OR(LEFT(F154)="/",F154="$"),0,IF(LEFT(F154)="*",1,IF(NOT(ISERR(VALUE(F154))),10,IF(LEFT(F154,4)="PAGE",2,IF(ISNA(VLOOKUP(F154,'PDP8'!$C$6:$C$11,1,0)),IF(ISNA(VLOOKUP(LEFT(F154,3),'PDP8'!$C$17:$C$52,1,0)),IF(ISNA(VLOOKUP(LEFT(F154,3),'PDP8'!$C$56:$C$75,1,0)),IF(ISNA(VLOOKUP(LEFT(F154,IF(OR(LEN(F154)=3,MID(F154,4,1)=" "),3,4)),'PDP8'!$C$80:$C$107,1,0)),IF(ISNA(VLOOKUP(F154,'PDP8'!$I$5:$I$389,1,0)),"???",20),15),14),13),12))))))</f>
        <v>0</v>
      </c>
      <c r="N154" s="119">
        <f>IF(AND(O154="CLA",S154&gt;1),IF(ISNA(VLOOKUP(P154,'PDP8'!$C$17:$C$52,1,0)),IF(ISNA(VLOOKUP(P154,'PDP8'!$C$56:$C$75,1,0)),15,14),13),IF(LEN(F154)=0,0,M154))</f>
        <v>0</v>
      </c>
      <c r="O154" s="119" t="str">
        <f t="shared" si="34"/>
        <v/>
      </c>
      <c r="P154" s="119" t="str">
        <f t="shared" si="35"/>
        <v/>
      </c>
      <c r="Q154" s="119" t="str">
        <f t="shared" si="36"/>
        <v/>
      </c>
      <c r="R154" s="119" t="str">
        <f t="shared" si="37"/>
        <v/>
      </c>
      <c r="S154" s="119">
        <f t="shared" si="38"/>
        <v>0</v>
      </c>
      <c r="T154" s="187" t="str">
        <f t="shared" si="39"/>
        <v/>
      </c>
      <c r="U154" s="119" t="str">
        <f t="shared" si="40"/>
        <v/>
      </c>
      <c r="V154" s="120" t="str">
        <f t="shared" si="41"/>
        <v/>
      </c>
      <c r="W154" s="124" t="str">
        <f t="shared" si="42"/>
        <v/>
      </c>
      <c r="X154" s="124" t="str">
        <f t="shared" si="43"/>
        <v/>
      </c>
      <c r="Y154" s="119" t="str">
        <f t="shared" si="30"/>
        <v/>
      </c>
      <c r="Z154" s="119">
        <f t="shared" si="31"/>
        <v>0</v>
      </c>
      <c r="AA154" s="119" t="str">
        <f>IF(N154=12,VLOOKUP(F154,'PDP8'!$C$6:$F$11,4,0),"")</f>
        <v/>
      </c>
      <c r="AB154" s="119" t="str">
        <f>IF(N154=13,IF(_xlfn.BITAND(OCT2DEC(C154),'PDP8'!$E$17)='PDP8'!$D$17,'PDP8'!$F$17,CONCATENATE(IF(ISNA(MATCH(_xlfn.BITAND(OCT2DEC(C154),'PDP8'!$E$18),'PDP8'!$D$18:$D$20,0)),"",VLOOKUP(_xlfn.BITAND(OCT2DEC(C154),'PDP8'!$E$18),'PDP8'!$D$18:$F$20,3,0)),IF(ISNA(MATCH(_xlfn.BITAND(OCT2DEC(C154),'PDP8'!$E$21),'PDP8'!$D$21:$D$52,0)),"",CONCATENATE(IF(ISNA(MATCH(_xlfn.BITAND(OCT2DEC(C154),'PDP8'!$E$18),'PDP8'!$D$18:$D$20,0)),"",", "),VLOOKUP(_xlfn.BITAND(OCT2DEC(C154),'PDP8'!$E$21),'PDP8'!$D$21:$F$52,3,0))))),"")</f>
        <v/>
      </c>
      <c r="AC154" s="119" t="str">
        <f>IF(N154=14,CONCATENATE(IF(ISNA(MATCH(_xlfn.BITAND(OCT2DEC(C154),'PDP8'!$E$56),'PDP8'!$D$56:$D$70,0)),"",VLOOKUP(_xlfn.BITAND(OCT2DEC(C154),'PDP8'!$E$56),'PDP8'!$D$56:$F$70,3,0)),IF(ISNA(MATCH(_xlfn.BITAND(OCT2DEC(C154),'PDP8'!$E$71),'PDP8'!$D$71:$D$73,0)),"",CONCATENATE(IF(ISNA(MATCH(_xlfn.BITAND(OCT2DEC(C154),'PDP8'!$E$56),'PDP8'!$D$56:$D$70,0)),"",", "),VLOOKUP(_xlfn.BITAND(OCT2DEC(C154),'PDP8'!$E$71),'PDP8'!$D$71:$F$73,3,0))),IF(_xlfn.BITAND(OCT2DEC(C154),'PDP8'!$E$75)='PDP8'!$D$75,CONCATENATE(IF(LEN(F154)&gt;4,", ",""),'PDP8'!$F$75,""),IF(_xlfn.BITAND(OCT2DEC(C154),'PDP8'!$E$74),"",'PDP8'!$F$74))),"")</f>
        <v/>
      </c>
      <c r="AD154" s="119" t="str">
        <f>IF(N154=15,VLOOKUP(Z154,'PDP8'!$D$111:$F$238,3,0),"")</f>
        <v/>
      </c>
      <c r="AE154" s="119" t="str">
        <f>IF(N154=20,CONCATENATE(VLOOKUP(F154,'PDP8'!$I$5:$M$389,3,0),": ",VLOOKUP(F154,'PDP8'!$I$5:$M$389,5,0)),"")</f>
        <v/>
      </c>
      <c r="AF154" s="119" t="str">
        <f t="shared" si="44"/>
        <v/>
      </c>
      <c r="AG154" s="126"/>
      <c r="AH154" s="126"/>
    </row>
    <row r="155" spans="1:34" x14ac:dyDescent="0.2">
      <c r="A155" s="126"/>
      <c r="B155" s="55" t="str">
        <f t="shared" si="32"/>
        <v>0411</v>
      </c>
      <c r="C155" s="56" t="str">
        <f>IF(N155&lt;10,"",IF(N155=10,O155,IF(N155=12,IF(LEN(X155)&gt;0,X155,DEC2OCT(VLOOKUP(F155,'PDP8'!$C$6:$D$12,2,0)+IF(LEN(G155)&gt;0,256,0)+W155+IF(LEN(V155)=0,0,_xlfn.BITAND(V155,127)),4)),IF(N155=13,DEC2OCT('PDP8'!$D$13+_xlfn.BITOR(VLOOKUP(O155,'PDP8'!$C$17:$D$52,2,0),_xlfn.BITOR(IF(S155&gt;1,VLOOKUP(P155,'PDP8'!$C$17:$D$52,2,0),0),_xlfn.BITOR(IF(S155&gt;2,VLOOKUP(Q155,'PDP8'!$C$17:$D$52,2,0),0),IF(S155&gt;3,VLOOKUP(R155,'PDP8'!$C$17:$D$52,2,0),0)))),4),IF(N155=14,DEC2OCT(_xlfn.BITOR('PDP8'!$D$13+256+VLOOKUP(O155,'PDP8'!$C$56:$D$75,2,0),_xlfn.BITOR(IF(S155&gt;1,VLOOKUP(P155,'PDP8'!$C$56:$D$75,2,0),0),_xlfn.BITOR(IF(S155&gt;2,VLOOKUP(Q155,'PDP8'!$C$56:$D$75,2,0),0),IF(S155&gt;3,VLOOKUP(R155,'PDP8'!$C$56:$D$75,2,0),0)))),4),IF(N155=15,DEC2OCT('PDP8'!$D$13+257+VLOOKUP(O155,'PDP8'!$C$80:$D$107,2,0)+IF(S155&gt;1,VLOOKUP(P155,'PDP8'!$C$80:$D$107,2,0),0)+IF(S155&gt;2,VLOOKUP(Q155,'PDP8'!$C$80:$D$107,2,0),0),4),IF(N155=20,VLOOKUP(F155,'PDP8'!$I$5:$J$389,2,0),"???")))))))</f>
        <v/>
      </c>
      <c r="D155" s="177"/>
      <c r="E155" s="118"/>
      <c r="F155" s="118"/>
      <c r="G155" s="76"/>
      <c r="H155" s="118"/>
      <c r="I155" s="179"/>
      <c r="J155" s="188" t="str">
        <f t="shared" si="33"/>
        <v/>
      </c>
      <c r="K155" s="211"/>
      <c r="L155" s="126"/>
      <c r="M155" s="119">
        <f>IF(LEN(F155)&lt;1,0,IF(OR(LEFT(F155)="/",F155="$"),0,IF(LEFT(F155)="*",1,IF(NOT(ISERR(VALUE(F155))),10,IF(LEFT(F155,4)="PAGE",2,IF(ISNA(VLOOKUP(F155,'PDP8'!$C$6:$C$11,1,0)),IF(ISNA(VLOOKUP(LEFT(F155,3),'PDP8'!$C$17:$C$52,1,0)),IF(ISNA(VLOOKUP(LEFT(F155,3),'PDP8'!$C$56:$C$75,1,0)),IF(ISNA(VLOOKUP(LEFT(F155,IF(OR(LEN(F155)=3,MID(F155,4,1)=" "),3,4)),'PDP8'!$C$80:$C$107,1,0)),IF(ISNA(VLOOKUP(F155,'PDP8'!$I$5:$I$389,1,0)),"???",20),15),14),13),12))))))</f>
        <v>0</v>
      </c>
      <c r="N155" s="119">
        <f>IF(AND(O155="CLA",S155&gt;1),IF(ISNA(VLOOKUP(P155,'PDP8'!$C$17:$C$52,1,0)),IF(ISNA(VLOOKUP(P155,'PDP8'!$C$56:$C$75,1,0)),15,14),13),IF(LEN(F155)=0,0,M155))</f>
        <v>0</v>
      </c>
      <c r="O155" s="119" t="str">
        <f t="shared" si="34"/>
        <v/>
      </c>
      <c r="P155" s="119" t="str">
        <f t="shared" si="35"/>
        <v/>
      </c>
      <c r="Q155" s="119" t="str">
        <f t="shared" si="36"/>
        <v/>
      </c>
      <c r="R155" s="119" t="str">
        <f t="shared" si="37"/>
        <v/>
      </c>
      <c r="S155" s="119">
        <f t="shared" si="38"/>
        <v>0</v>
      </c>
      <c r="T155" s="187" t="str">
        <f t="shared" si="39"/>
        <v/>
      </c>
      <c r="U155" s="119" t="str">
        <f t="shared" si="40"/>
        <v/>
      </c>
      <c r="V155" s="120" t="str">
        <f t="shared" si="41"/>
        <v/>
      </c>
      <c r="W155" s="124" t="str">
        <f t="shared" si="42"/>
        <v/>
      </c>
      <c r="X155" s="124" t="str">
        <f t="shared" si="43"/>
        <v/>
      </c>
      <c r="Y155" s="119" t="str">
        <f t="shared" si="30"/>
        <v/>
      </c>
      <c r="Z155" s="119">
        <f t="shared" si="31"/>
        <v>0</v>
      </c>
      <c r="AA155" s="119" t="str">
        <f>IF(N155=12,VLOOKUP(F155,'PDP8'!$C$6:$F$11,4,0),"")</f>
        <v/>
      </c>
      <c r="AB155" s="119" t="str">
        <f>IF(N155=13,IF(_xlfn.BITAND(OCT2DEC(C155),'PDP8'!$E$17)='PDP8'!$D$17,'PDP8'!$F$17,CONCATENATE(IF(ISNA(MATCH(_xlfn.BITAND(OCT2DEC(C155),'PDP8'!$E$18),'PDP8'!$D$18:$D$20,0)),"",VLOOKUP(_xlfn.BITAND(OCT2DEC(C155),'PDP8'!$E$18),'PDP8'!$D$18:$F$20,3,0)),IF(ISNA(MATCH(_xlfn.BITAND(OCT2DEC(C155),'PDP8'!$E$21),'PDP8'!$D$21:$D$52,0)),"",CONCATENATE(IF(ISNA(MATCH(_xlfn.BITAND(OCT2DEC(C155),'PDP8'!$E$18),'PDP8'!$D$18:$D$20,0)),"",", "),VLOOKUP(_xlfn.BITAND(OCT2DEC(C155),'PDP8'!$E$21),'PDP8'!$D$21:$F$52,3,0))))),"")</f>
        <v/>
      </c>
      <c r="AC155" s="119" t="str">
        <f>IF(N155=14,CONCATENATE(IF(ISNA(MATCH(_xlfn.BITAND(OCT2DEC(C155),'PDP8'!$E$56),'PDP8'!$D$56:$D$70,0)),"",VLOOKUP(_xlfn.BITAND(OCT2DEC(C155),'PDP8'!$E$56),'PDP8'!$D$56:$F$70,3,0)),IF(ISNA(MATCH(_xlfn.BITAND(OCT2DEC(C155),'PDP8'!$E$71),'PDP8'!$D$71:$D$73,0)),"",CONCATENATE(IF(ISNA(MATCH(_xlfn.BITAND(OCT2DEC(C155),'PDP8'!$E$56),'PDP8'!$D$56:$D$70,0)),"",", "),VLOOKUP(_xlfn.BITAND(OCT2DEC(C155),'PDP8'!$E$71),'PDP8'!$D$71:$F$73,3,0))),IF(_xlfn.BITAND(OCT2DEC(C155),'PDP8'!$E$75)='PDP8'!$D$75,CONCATENATE(IF(LEN(F155)&gt;4,", ",""),'PDP8'!$F$75,""),IF(_xlfn.BITAND(OCT2DEC(C155),'PDP8'!$E$74),"",'PDP8'!$F$74))),"")</f>
        <v/>
      </c>
      <c r="AD155" s="119" t="str">
        <f>IF(N155=15,VLOOKUP(Z155,'PDP8'!$D$111:$F$238,3,0),"")</f>
        <v/>
      </c>
      <c r="AE155" s="119" t="str">
        <f>IF(N155=20,CONCATENATE(VLOOKUP(F155,'PDP8'!$I$5:$M$389,3,0),": ",VLOOKUP(F155,'PDP8'!$I$5:$M$389,5,0)),"")</f>
        <v/>
      </c>
      <c r="AF155" s="119" t="str">
        <f t="shared" si="44"/>
        <v/>
      </c>
      <c r="AG155" s="126"/>
      <c r="AH155" s="126"/>
    </row>
    <row r="156" spans="1:34" x14ac:dyDescent="0.2">
      <c r="A156" s="126"/>
      <c r="B156" s="55" t="str">
        <f t="shared" si="32"/>
        <v>0411</v>
      </c>
      <c r="C156" s="56" t="str">
        <f>IF(N156&lt;10,"",IF(N156=10,O156,IF(N156=12,IF(LEN(X156)&gt;0,X156,DEC2OCT(VLOOKUP(F156,'PDP8'!$C$6:$D$12,2,0)+IF(LEN(G156)&gt;0,256,0)+W156+IF(LEN(V156)=0,0,_xlfn.BITAND(V156,127)),4)),IF(N156=13,DEC2OCT('PDP8'!$D$13+_xlfn.BITOR(VLOOKUP(O156,'PDP8'!$C$17:$D$52,2,0),_xlfn.BITOR(IF(S156&gt;1,VLOOKUP(P156,'PDP8'!$C$17:$D$52,2,0),0),_xlfn.BITOR(IF(S156&gt;2,VLOOKUP(Q156,'PDP8'!$C$17:$D$52,2,0),0),IF(S156&gt;3,VLOOKUP(R156,'PDP8'!$C$17:$D$52,2,0),0)))),4),IF(N156=14,DEC2OCT(_xlfn.BITOR('PDP8'!$D$13+256+VLOOKUP(O156,'PDP8'!$C$56:$D$75,2,0),_xlfn.BITOR(IF(S156&gt;1,VLOOKUP(P156,'PDP8'!$C$56:$D$75,2,0),0),_xlfn.BITOR(IF(S156&gt;2,VLOOKUP(Q156,'PDP8'!$C$56:$D$75,2,0),0),IF(S156&gt;3,VLOOKUP(R156,'PDP8'!$C$56:$D$75,2,0),0)))),4),IF(N156=15,DEC2OCT('PDP8'!$D$13+257+VLOOKUP(O156,'PDP8'!$C$80:$D$107,2,0)+IF(S156&gt;1,VLOOKUP(P156,'PDP8'!$C$80:$D$107,2,0),0)+IF(S156&gt;2,VLOOKUP(Q156,'PDP8'!$C$80:$D$107,2,0),0),4),IF(N156=20,VLOOKUP(F156,'PDP8'!$I$5:$J$389,2,0),"???")))))))</f>
        <v/>
      </c>
      <c r="D156" s="177"/>
      <c r="E156" s="118"/>
      <c r="F156" s="118"/>
      <c r="G156" s="76"/>
      <c r="H156" s="118"/>
      <c r="I156" s="179"/>
      <c r="J156" s="188" t="str">
        <f t="shared" si="33"/>
        <v/>
      </c>
      <c r="K156" s="211"/>
      <c r="L156" s="126"/>
      <c r="M156" s="119">
        <f>IF(LEN(F156)&lt;1,0,IF(OR(LEFT(F156)="/",F156="$"),0,IF(LEFT(F156)="*",1,IF(NOT(ISERR(VALUE(F156))),10,IF(LEFT(F156,4)="PAGE",2,IF(ISNA(VLOOKUP(F156,'PDP8'!$C$6:$C$11,1,0)),IF(ISNA(VLOOKUP(LEFT(F156,3),'PDP8'!$C$17:$C$52,1,0)),IF(ISNA(VLOOKUP(LEFT(F156,3),'PDP8'!$C$56:$C$75,1,0)),IF(ISNA(VLOOKUP(LEFT(F156,IF(OR(LEN(F156)=3,MID(F156,4,1)=" "),3,4)),'PDP8'!$C$80:$C$107,1,0)),IF(ISNA(VLOOKUP(F156,'PDP8'!$I$5:$I$389,1,0)),"???",20),15),14),13),12))))))</f>
        <v>0</v>
      </c>
      <c r="N156" s="119">
        <f>IF(AND(O156="CLA",S156&gt;1),IF(ISNA(VLOOKUP(P156,'PDP8'!$C$17:$C$52,1,0)),IF(ISNA(VLOOKUP(P156,'PDP8'!$C$56:$C$75,1,0)),15,14),13),IF(LEN(F156)=0,0,M156))</f>
        <v>0</v>
      </c>
      <c r="O156" s="119" t="str">
        <f t="shared" si="34"/>
        <v/>
      </c>
      <c r="P156" s="119" t="str">
        <f t="shared" si="35"/>
        <v/>
      </c>
      <c r="Q156" s="119" t="str">
        <f t="shared" si="36"/>
        <v/>
      </c>
      <c r="R156" s="119" t="str">
        <f t="shared" si="37"/>
        <v/>
      </c>
      <c r="S156" s="119">
        <f t="shared" si="38"/>
        <v>0</v>
      </c>
      <c r="T156" s="187" t="str">
        <f t="shared" si="39"/>
        <v/>
      </c>
      <c r="U156" s="119" t="str">
        <f t="shared" si="40"/>
        <v/>
      </c>
      <c r="V156" s="120" t="str">
        <f t="shared" si="41"/>
        <v/>
      </c>
      <c r="W156" s="124" t="str">
        <f t="shared" si="42"/>
        <v/>
      </c>
      <c r="X156" s="124" t="str">
        <f t="shared" si="43"/>
        <v/>
      </c>
      <c r="Y156" s="119" t="str">
        <f t="shared" si="30"/>
        <v/>
      </c>
      <c r="Z156" s="119">
        <f t="shared" si="31"/>
        <v>0</v>
      </c>
      <c r="AA156" s="119" t="str">
        <f>IF(N156=12,VLOOKUP(F156,'PDP8'!$C$6:$F$11,4,0),"")</f>
        <v/>
      </c>
      <c r="AB156" s="119" t="str">
        <f>IF(N156=13,IF(_xlfn.BITAND(OCT2DEC(C156),'PDP8'!$E$17)='PDP8'!$D$17,'PDP8'!$F$17,CONCATENATE(IF(ISNA(MATCH(_xlfn.BITAND(OCT2DEC(C156),'PDP8'!$E$18),'PDP8'!$D$18:$D$20,0)),"",VLOOKUP(_xlfn.BITAND(OCT2DEC(C156),'PDP8'!$E$18),'PDP8'!$D$18:$F$20,3,0)),IF(ISNA(MATCH(_xlfn.BITAND(OCT2DEC(C156),'PDP8'!$E$21),'PDP8'!$D$21:$D$52,0)),"",CONCATENATE(IF(ISNA(MATCH(_xlfn.BITAND(OCT2DEC(C156),'PDP8'!$E$18),'PDP8'!$D$18:$D$20,0)),"",", "),VLOOKUP(_xlfn.BITAND(OCT2DEC(C156),'PDP8'!$E$21),'PDP8'!$D$21:$F$52,3,0))))),"")</f>
        <v/>
      </c>
      <c r="AC156" s="119" t="str">
        <f>IF(N156=14,CONCATENATE(IF(ISNA(MATCH(_xlfn.BITAND(OCT2DEC(C156),'PDP8'!$E$56),'PDP8'!$D$56:$D$70,0)),"",VLOOKUP(_xlfn.BITAND(OCT2DEC(C156),'PDP8'!$E$56),'PDP8'!$D$56:$F$70,3,0)),IF(ISNA(MATCH(_xlfn.BITAND(OCT2DEC(C156),'PDP8'!$E$71),'PDP8'!$D$71:$D$73,0)),"",CONCATENATE(IF(ISNA(MATCH(_xlfn.BITAND(OCT2DEC(C156),'PDP8'!$E$56),'PDP8'!$D$56:$D$70,0)),"",", "),VLOOKUP(_xlfn.BITAND(OCT2DEC(C156),'PDP8'!$E$71),'PDP8'!$D$71:$F$73,3,0))),IF(_xlfn.BITAND(OCT2DEC(C156),'PDP8'!$E$75)='PDP8'!$D$75,CONCATENATE(IF(LEN(F156)&gt;4,", ",""),'PDP8'!$F$75,""),IF(_xlfn.BITAND(OCT2DEC(C156),'PDP8'!$E$74),"",'PDP8'!$F$74))),"")</f>
        <v/>
      </c>
      <c r="AD156" s="119" t="str">
        <f>IF(N156=15,VLOOKUP(Z156,'PDP8'!$D$111:$F$238,3,0),"")</f>
        <v/>
      </c>
      <c r="AE156" s="119" t="str">
        <f>IF(N156=20,CONCATENATE(VLOOKUP(F156,'PDP8'!$I$5:$M$389,3,0),": ",VLOOKUP(F156,'PDP8'!$I$5:$M$389,5,0)),"")</f>
        <v/>
      </c>
      <c r="AF156" s="119" t="str">
        <f t="shared" si="44"/>
        <v/>
      </c>
      <c r="AG156" s="126"/>
      <c r="AH156" s="126"/>
    </row>
    <row r="157" spans="1:34" x14ac:dyDescent="0.2">
      <c r="A157" s="126"/>
      <c r="B157" s="55" t="str">
        <f t="shared" si="32"/>
        <v>0411</v>
      </c>
      <c r="C157" s="56" t="str">
        <f>IF(N157&lt;10,"",IF(N157=10,O157,IF(N157=12,IF(LEN(X157)&gt;0,X157,DEC2OCT(VLOOKUP(F157,'PDP8'!$C$6:$D$12,2,0)+IF(LEN(G157)&gt;0,256,0)+W157+IF(LEN(V157)=0,0,_xlfn.BITAND(V157,127)),4)),IF(N157=13,DEC2OCT('PDP8'!$D$13+_xlfn.BITOR(VLOOKUP(O157,'PDP8'!$C$17:$D$52,2,0),_xlfn.BITOR(IF(S157&gt;1,VLOOKUP(P157,'PDP8'!$C$17:$D$52,2,0),0),_xlfn.BITOR(IF(S157&gt;2,VLOOKUP(Q157,'PDP8'!$C$17:$D$52,2,0),0),IF(S157&gt;3,VLOOKUP(R157,'PDP8'!$C$17:$D$52,2,0),0)))),4),IF(N157=14,DEC2OCT(_xlfn.BITOR('PDP8'!$D$13+256+VLOOKUP(O157,'PDP8'!$C$56:$D$75,2,0),_xlfn.BITOR(IF(S157&gt;1,VLOOKUP(P157,'PDP8'!$C$56:$D$75,2,0),0),_xlfn.BITOR(IF(S157&gt;2,VLOOKUP(Q157,'PDP8'!$C$56:$D$75,2,0),0),IF(S157&gt;3,VLOOKUP(R157,'PDP8'!$C$56:$D$75,2,0),0)))),4),IF(N157=15,DEC2OCT('PDP8'!$D$13+257+VLOOKUP(O157,'PDP8'!$C$80:$D$107,2,0)+IF(S157&gt;1,VLOOKUP(P157,'PDP8'!$C$80:$D$107,2,0),0)+IF(S157&gt;2,VLOOKUP(Q157,'PDP8'!$C$80:$D$107,2,0),0),4),IF(N157=20,VLOOKUP(F157,'PDP8'!$I$5:$J$389,2,0),"???")))))))</f>
        <v/>
      </c>
      <c r="D157" s="177"/>
      <c r="E157" s="118"/>
      <c r="F157" s="118"/>
      <c r="G157" s="76"/>
      <c r="H157" s="118"/>
      <c r="I157" s="179"/>
      <c r="J157" s="188" t="str">
        <f t="shared" si="33"/>
        <v/>
      </c>
      <c r="K157" s="211"/>
      <c r="L157" s="126"/>
      <c r="M157" s="119">
        <f>IF(LEN(F157)&lt;1,0,IF(OR(LEFT(F157)="/",F157="$"),0,IF(LEFT(F157)="*",1,IF(NOT(ISERR(VALUE(F157))),10,IF(LEFT(F157,4)="PAGE",2,IF(ISNA(VLOOKUP(F157,'PDP8'!$C$6:$C$11,1,0)),IF(ISNA(VLOOKUP(LEFT(F157,3),'PDP8'!$C$17:$C$52,1,0)),IF(ISNA(VLOOKUP(LEFT(F157,3),'PDP8'!$C$56:$C$75,1,0)),IF(ISNA(VLOOKUP(LEFT(F157,IF(OR(LEN(F157)=3,MID(F157,4,1)=" "),3,4)),'PDP8'!$C$80:$C$107,1,0)),IF(ISNA(VLOOKUP(F157,'PDP8'!$I$5:$I$389,1,0)),"???",20),15),14),13),12))))))</f>
        <v>0</v>
      </c>
      <c r="N157" s="119">
        <f>IF(AND(O157="CLA",S157&gt;1),IF(ISNA(VLOOKUP(P157,'PDP8'!$C$17:$C$52,1,0)),IF(ISNA(VLOOKUP(P157,'PDP8'!$C$56:$C$75,1,0)),15,14),13),IF(LEN(F157)=0,0,M157))</f>
        <v>0</v>
      </c>
      <c r="O157" s="119" t="str">
        <f t="shared" si="34"/>
        <v/>
      </c>
      <c r="P157" s="119" t="str">
        <f t="shared" si="35"/>
        <v/>
      </c>
      <c r="Q157" s="119" t="str">
        <f t="shared" si="36"/>
        <v/>
      </c>
      <c r="R157" s="119" t="str">
        <f t="shared" si="37"/>
        <v/>
      </c>
      <c r="S157" s="119">
        <f t="shared" si="38"/>
        <v>0</v>
      </c>
      <c r="T157" s="187" t="str">
        <f t="shared" si="39"/>
        <v/>
      </c>
      <c r="U157" s="119" t="str">
        <f t="shared" si="40"/>
        <v/>
      </c>
      <c r="V157" s="120" t="str">
        <f t="shared" si="41"/>
        <v/>
      </c>
      <c r="W157" s="124" t="str">
        <f t="shared" si="42"/>
        <v/>
      </c>
      <c r="X157" s="124" t="str">
        <f t="shared" si="43"/>
        <v/>
      </c>
      <c r="Y157" s="119" t="str">
        <f t="shared" si="30"/>
        <v/>
      </c>
      <c r="Z157" s="119">
        <f t="shared" si="31"/>
        <v>0</v>
      </c>
      <c r="AA157" s="119" t="str">
        <f>IF(N157=12,VLOOKUP(F157,'PDP8'!$C$6:$F$11,4,0),"")</f>
        <v/>
      </c>
      <c r="AB157" s="119" t="str">
        <f>IF(N157=13,IF(_xlfn.BITAND(OCT2DEC(C157),'PDP8'!$E$17)='PDP8'!$D$17,'PDP8'!$F$17,CONCATENATE(IF(ISNA(MATCH(_xlfn.BITAND(OCT2DEC(C157),'PDP8'!$E$18),'PDP8'!$D$18:$D$20,0)),"",VLOOKUP(_xlfn.BITAND(OCT2DEC(C157),'PDP8'!$E$18),'PDP8'!$D$18:$F$20,3,0)),IF(ISNA(MATCH(_xlfn.BITAND(OCT2DEC(C157),'PDP8'!$E$21),'PDP8'!$D$21:$D$52,0)),"",CONCATENATE(IF(ISNA(MATCH(_xlfn.BITAND(OCT2DEC(C157),'PDP8'!$E$18),'PDP8'!$D$18:$D$20,0)),"",", "),VLOOKUP(_xlfn.BITAND(OCT2DEC(C157),'PDP8'!$E$21),'PDP8'!$D$21:$F$52,3,0))))),"")</f>
        <v/>
      </c>
      <c r="AC157" s="119" t="str">
        <f>IF(N157=14,CONCATENATE(IF(ISNA(MATCH(_xlfn.BITAND(OCT2DEC(C157),'PDP8'!$E$56),'PDP8'!$D$56:$D$70,0)),"",VLOOKUP(_xlfn.BITAND(OCT2DEC(C157),'PDP8'!$E$56),'PDP8'!$D$56:$F$70,3,0)),IF(ISNA(MATCH(_xlfn.BITAND(OCT2DEC(C157),'PDP8'!$E$71),'PDP8'!$D$71:$D$73,0)),"",CONCATENATE(IF(ISNA(MATCH(_xlfn.BITAND(OCT2DEC(C157),'PDP8'!$E$56),'PDP8'!$D$56:$D$70,0)),"",", "),VLOOKUP(_xlfn.BITAND(OCT2DEC(C157),'PDP8'!$E$71),'PDP8'!$D$71:$F$73,3,0))),IF(_xlfn.BITAND(OCT2DEC(C157),'PDP8'!$E$75)='PDP8'!$D$75,CONCATENATE(IF(LEN(F157)&gt;4,", ",""),'PDP8'!$F$75,""),IF(_xlfn.BITAND(OCT2DEC(C157),'PDP8'!$E$74),"",'PDP8'!$F$74))),"")</f>
        <v/>
      </c>
      <c r="AD157" s="119" t="str">
        <f>IF(N157=15,VLOOKUP(Z157,'PDP8'!$D$111:$F$238,3,0),"")</f>
        <v/>
      </c>
      <c r="AE157" s="119" t="str">
        <f>IF(N157=20,CONCATENATE(VLOOKUP(F157,'PDP8'!$I$5:$M$389,3,0),": ",VLOOKUP(F157,'PDP8'!$I$5:$M$389,5,0)),"")</f>
        <v/>
      </c>
      <c r="AF157" s="119" t="str">
        <f t="shared" si="44"/>
        <v/>
      </c>
      <c r="AG157" s="126"/>
      <c r="AH157" s="126"/>
    </row>
    <row r="158" spans="1:34" x14ac:dyDescent="0.2">
      <c r="A158" s="126"/>
      <c r="B158" s="55" t="str">
        <f t="shared" si="32"/>
        <v>0411</v>
      </c>
      <c r="C158" s="56" t="str">
        <f>IF(N158&lt;10,"",IF(N158=10,O158,IF(N158=12,IF(LEN(X158)&gt;0,X158,DEC2OCT(VLOOKUP(F158,'PDP8'!$C$6:$D$12,2,0)+IF(LEN(G158)&gt;0,256,0)+W158+IF(LEN(V158)=0,0,_xlfn.BITAND(V158,127)),4)),IF(N158=13,DEC2OCT('PDP8'!$D$13+_xlfn.BITOR(VLOOKUP(O158,'PDP8'!$C$17:$D$52,2,0),_xlfn.BITOR(IF(S158&gt;1,VLOOKUP(P158,'PDP8'!$C$17:$D$52,2,0),0),_xlfn.BITOR(IF(S158&gt;2,VLOOKUP(Q158,'PDP8'!$C$17:$D$52,2,0),0),IF(S158&gt;3,VLOOKUP(R158,'PDP8'!$C$17:$D$52,2,0),0)))),4),IF(N158=14,DEC2OCT(_xlfn.BITOR('PDP8'!$D$13+256+VLOOKUP(O158,'PDP8'!$C$56:$D$75,2,0),_xlfn.BITOR(IF(S158&gt;1,VLOOKUP(P158,'PDP8'!$C$56:$D$75,2,0),0),_xlfn.BITOR(IF(S158&gt;2,VLOOKUP(Q158,'PDP8'!$C$56:$D$75,2,0),0),IF(S158&gt;3,VLOOKUP(R158,'PDP8'!$C$56:$D$75,2,0),0)))),4),IF(N158=15,DEC2OCT('PDP8'!$D$13+257+VLOOKUP(O158,'PDP8'!$C$80:$D$107,2,0)+IF(S158&gt;1,VLOOKUP(P158,'PDP8'!$C$80:$D$107,2,0),0)+IF(S158&gt;2,VLOOKUP(Q158,'PDP8'!$C$80:$D$107,2,0),0),4),IF(N158=20,VLOOKUP(F158,'PDP8'!$I$5:$J$389,2,0),"???")))))))</f>
        <v/>
      </c>
      <c r="D158" s="177"/>
      <c r="E158" s="118"/>
      <c r="F158" s="118"/>
      <c r="G158" s="76"/>
      <c r="H158" s="118"/>
      <c r="I158" s="179"/>
      <c r="J158" s="188" t="str">
        <f t="shared" si="33"/>
        <v/>
      </c>
      <c r="K158" s="211"/>
      <c r="L158" s="126"/>
      <c r="M158" s="119">
        <f>IF(LEN(F158)&lt;1,0,IF(OR(LEFT(F158)="/",F158="$"),0,IF(LEFT(F158)="*",1,IF(NOT(ISERR(VALUE(F158))),10,IF(LEFT(F158,4)="PAGE",2,IF(ISNA(VLOOKUP(F158,'PDP8'!$C$6:$C$11,1,0)),IF(ISNA(VLOOKUP(LEFT(F158,3),'PDP8'!$C$17:$C$52,1,0)),IF(ISNA(VLOOKUP(LEFT(F158,3),'PDP8'!$C$56:$C$75,1,0)),IF(ISNA(VLOOKUP(LEFT(F158,IF(OR(LEN(F158)=3,MID(F158,4,1)=" "),3,4)),'PDP8'!$C$80:$C$107,1,0)),IF(ISNA(VLOOKUP(F158,'PDP8'!$I$5:$I$389,1,0)),"???",20),15),14),13),12))))))</f>
        <v>0</v>
      </c>
      <c r="N158" s="119">
        <f>IF(AND(O158="CLA",S158&gt;1),IF(ISNA(VLOOKUP(P158,'PDP8'!$C$17:$C$52,1,0)),IF(ISNA(VLOOKUP(P158,'PDP8'!$C$56:$C$75,1,0)),15,14),13),IF(LEN(F158)=0,0,M158))</f>
        <v>0</v>
      </c>
      <c r="O158" s="119" t="str">
        <f t="shared" si="34"/>
        <v/>
      </c>
      <c r="P158" s="119" t="str">
        <f t="shared" si="35"/>
        <v/>
      </c>
      <c r="Q158" s="119" t="str">
        <f t="shared" si="36"/>
        <v/>
      </c>
      <c r="R158" s="119" t="str">
        <f t="shared" si="37"/>
        <v/>
      </c>
      <c r="S158" s="119">
        <f t="shared" si="38"/>
        <v>0</v>
      </c>
      <c r="T158" s="187" t="str">
        <f t="shared" si="39"/>
        <v/>
      </c>
      <c r="U158" s="119" t="str">
        <f t="shared" si="40"/>
        <v/>
      </c>
      <c r="V158" s="120" t="str">
        <f t="shared" si="41"/>
        <v/>
      </c>
      <c r="W158" s="124" t="str">
        <f t="shared" si="42"/>
        <v/>
      </c>
      <c r="X158" s="124" t="str">
        <f t="shared" si="43"/>
        <v/>
      </c>
      <c r="Y158" s="119" t="str">
        <f t="shared" si="30"/>
        <v/>
      </c>
      <c r="Z158" s="119">
        <f t="shared" si="31"/>
        <v>0</v>
      </c>
      <c r="AA158" s="119" t="str">
        <f>IF(N158=12,VLOOKUP(F158,'PDP8'!$C$6:$F$11,4,0),"")</f>
        <v/>
      </c>
      <c r="AB158" s="119" t="str">
        <f>IF(N158=13,IF(_xlfn.BITAND(OCT2DEC(C158),'PDP8'!$E$17)='PDP8'!$D$17,'PDP8'!$F$17,CONCATENATE(IF(ISNA(MATCH(_xlfn.BITAND(OCT2DEC(C158),'PDP8'!$E$18),'PDP8'!$D$18:$D$20,0)),"",VLOOKUP(_xlfn.BITAND(OCT2DEC(C158),'PDP8'!$E$18),'PDP8'!$D$18:$F$20,3,0)),IF(ISNA(MATCH(_xlfn.BITAND(OCT2DEC(C158),'PDP8'!$E$21),'PDP8'!$D$21:$D$52,0)),"",CONCATENATE(IF(ISNA(MATCH(_xlfn.BITAND(OCT2DEC(C158),'PDP8'!$E$18),'PDP8'!$D$18:$D$20,0)),"",", "),VLOOKUP(_xlfn.BITAND(OCT2DEC(C158),'PDP8'!$E$21),'PDP8'!$D$21:$F$52,3,0))))),"")</f>
        <v/>
      </c>
      <c r="AC158" s="119" t="str">
        <f>IF(N158=14,CONCATENATE(IF(ISNA(MATCH(_xlfn.BITAND(OCT2DEC(C158),'PDP8'!$E$56),'PDP8'!$D$56:$D$70,0)),"",VLOOKUP(_xlfn.BITAND(OCT2DEC(C158),'PDP8'!$E$56),'PDP8'!$D$56:$F$70,3,0)),IF(ISNA(MATCH(_xlfn.BITAND(OCT2DEC(C158),'PDP8'!$E$71),'PDP8'!$D$71:$D$73,0)),"",CONCATENATE(IF(ISNA(MATCH(_xlfn.BITAND(OCT2DEC(C158),'PDP8'!$E$56),'PDP8'!$D$56:$D$70,0)),"",", "),VLOOKUP(_xlfn.BITAND(OCT2DEC(C158),'PDP8'!$E$71),'PDP8'!$D$71:$F$73,3,0))),IF(_xlfn.BITAND(OCT2DEC(C158),'PDP8'!$E$75)='PDP8'!$D$75,CONCATENATE(IF(LEN(F158)&gt;4,", ",""),'PDP8'!$F$75,""),IF(_xlfn.BITAND(OCT2DEC(C158),'PDP8'!$E$74),"",'PDP8'!$F$74))),"")</f>
        <v/>
      </c>
      <c r="AD158" s="119" t="str">
        <f>IF(N158=15,VLOOKUP(Z158,'PDP8'!$D$111:$F$238,3,0),"")</f>
        <v/>
      </c>
      <c r="AE158" s="119" t="str">
        <f>IF(N158=20,CONCATENATE(VLOOKUP(F158,'PDP8'!$I$5:$M$389,3,0),": ",VLOOKUP(F158,'PDP8'!$I$5:$M$389,5,0)),"")</f>
        <v/>
      </c>
      <c r="AF158" s="119" t="str">
        <f t="shared" si="44"/>
        <v/>
      </c>
      <c r="AG158" s="126"/>
      <c r="AH158" s="126"/>
    </row>
    <row r="159" spans="1:34" x14ac:dyDescent="0.2">
      <c r="A159" s="126"/>
      <c r="B159" s="55" t="str">
        <f t="shared" si="32"/>
        <v>0411</v>
      </c>
      <c r="C159" s="56" t="str">
        <f>IF(N159&lt;10,"",IF(N159=10,O159,IF(N159=12,IF(LEN(X159)&gt;0,X159,DEC2OCT(VLOOKUP(F159,'PDP8'!$C$6:$D$12,2,0)+IF(LEN(G159)&gt;0,256,0)+W159+IF(LEN(V159)=0,0,_xlfn.BITAND(V159,127)),4)),IF(N159=13,DEC2OCT('PDP8'!$D$13+_xlfn.BITOR(VLOOKUP(O159,'PDP8'!$C$17:$D$52,2,0),_xlfn.BITOR(IF(S159&gt;1,VLOOKUP(P159,'PDP8'!$C$17:$D$52,2,0),0),_xlfn.BITOR(IF(S159&gt;2,VLOOKUP(Q159,'PDP8'!$C$17:$D$52,2,0),0),IF(S159&gt;3,VLOOKUP(R159,'PDP8'!$C$17:$D$52,2,0),0)))),4),IF(N159=14,DEC2OCT(_xlfn.BITOR('PDP8'!$D$13+256+VLOOKUP(O159,'PDP8'!$C$56:$D$75,2,0),_xlfn.BITOR(IF(S159&gt;1,VLOOKUP(P159,'PDP8'!$C$56:$D$75,2,0),0),_xlfn.BITOR(IF(S159&gt;2,VLOOKUP(Q159,'PDP8'!$C$56:$D$75,2,0),0),IF(S159&gt;3,VLOOKUP(R159,'PDP8'!$C$56:$D$75,2,0),0)))),4),IF(N159=15,DEC2OCT('PDP8'!$D$13+257+VLOOKUP(O159,'PDP8'!$C$80:$D$107,2,0)+IF(S159&gt;1,VLOOKUP(P159,'PDP8'!$C$80:$D$107,2,0),0)+IF(S159&gt;2,VLOOKUP(Q159,'PDP8'!$C$80:$D$107,2,0),0),4),IF(N159=20,VLOOKUP(F159,'PDP8'!$I$5:$J$389,2,0),"???")))))))</f>
        <v/>
      </c>
      <c r="D159" s="177"/>
      <c r="E159" s="118"/>
      <c r="F159" s="118"/>
      <c r="G159" s="76"/>
      <c r="H159" s="118"/>
      <c r="I159" s="179"/>
      <c r="J159" s="188" t="str">
        <f t="shared" si="33"/>
        <v/>
      </c>
      <c r="K159" s="211"/>
      <c r="L159" s="126"/>
      <c r="M159" s="119">
        <f>IF(LEN(F159)&lt;1,0,IF(OR(LEFT(F159)="/",F159="$"),0,IF(LEFT(F159)="*",1,IF(NOT(ISERR(VALUE(F159))),10,IF(LEFT(F159,4)="PAGE",2,IF(ISNA(VLOOKUP(F159,'PDP8'!$C$6:$C$11,1,0)),IF(ISNA(VLOOKUP(LEFT(F159,3),'PDP8'!$C$17:$C$52,1,0)),IF(ISNA(VLOOKUP(LEFT(F159,3),'PDP8'!$C$56:$C$75,1,0)),IF(ISNA(VLOOKUP(LEFT(F159,IF(OR(LEN(F159)=3,MID(F159,4,1)=" "),3,4)),'PDP8'!$C$80:$C$107,1,0)),IF(ISNA(VLOOKUP(F159,'PDP8'!$I$5:$I$389,1,0)),"???",20),15),14),13),12))))))</f>
        <v>0</v>
      </c>
      <c r="N159" s="119">
        <f>IF(AND(O159="CLA",S159&gt;1),IF(ISNA(VLOOKUP(P159,'PDP8'!$C$17:$C$52,1,0)),IF(ISNA(VLOOKUP(P159,'PDP8'!$C$56:$C$75,1,0)),15,14),13),IF(LEN(F159)=0,0,M159))</f>
        <v>0</v>
      </c>
      <c r="O159" s="119" t="str">
        <f t="shared" si="34"/>
        <v/>
      </c>
      <c r="P159" s="119" t="str">
        <f t="shared" si="35"/>
        <v/>
      </c>
      <c r="Q159" s="119" t="str">
        <f t="shared" si="36"/>
        <v/>
      </c>
      <c r="R159" s="119" t="str">
        <f t="shared" si="37"/>
        <v/>
      </c>
      <c r="S159" s="119">
        <f t="shared" si="38"/>
        <v>0</v>
      </c>
      <c r="T159" s="187" t="str">
        <f t="shared" si="39"/>
        <v/>
      </c>
      <c r="U159" s="119" t="str">
        <f t="shared" si="40"/>
        <v/>
      </c>
      <c r="V159" s="120" t="str">
        <f t="shared" si="41"/>
        <v/>
      </c>
      <c r="W159" s="124" t="str">
        <f t="shared" si="42"/>
        <v/>
      </c>
      <c r="X159" s="124" t="str">
        <f t="shared" si="43"/>
        <v/>
      </c>
      <c r="Y159" s="119" t="str">
        <f t="shared" si="30"/>
        <v/>
      </c>
      <c r="Z159" s="119">
        <f t="shared" si="31"/>
        <v>0</v>
      </c>
      <c r="AA159" s="119" t="str">
        <f>IF(N159=12,VLOOKUP(F159,'PDP8'!$C$6:$F$11,4,0),"")</f>
        <v/>
      </c>
      <c r="AB159" s="119" t="str">
        <f>IF(N159=13,IF(_xlfn.BITAND(OCT2DEC(C159),'PDP8'!$E$17)='PDP8'!$D$17,'PDP8'!$F$17,CONCATENATE(IF(ISNA(MATCH(_xlfn.BITAND(OCT2DEC(C159),'PDP8'!$E$18),'PDP8'!$D$18:$D$20,0)),"",VLOOKUP(_xlfn.BITAND(OCT2DEC(C159),'PDP8'!$E$18),'PDP8'!$D$18:$F$20,3,0)),IF(ISNA(MATCH(_xlfn.BITAND(OCT2DEC(C159),'PDP8'!$E$21),'PDP8'!$D$21:$D$52,0)),"",CONCATENATE(IF(ISNA(MATCH(_xlfn.BITAND(OCT2DEC(C159),'PDP8'!$E$18),'PDP8'!$D$18:$D$20,0)),"",", "),VLOOKUP(_xlfn.BITAND(OCT2DEC(C159),'PDP8'!$E$21),'PDP8'!$D$21:$F$52,3,0))))),"")</f>
        <v/>
      </c>
      <c r="AC159" s="119" t="str">
        <f>IF(N159=14,CONCATENATE(IF(ISNA(MATCH(_xlfn.BITAND(OCT2DEC(C159),'PDP8'!$E$56),'PDP8'!$D$56:$D$70,0)),"",VLOOKUP(_xlfn.BITAND(OCT2DEC(C159),'PDP8'!$E$56),'PDP8'!$D$56:$F$70,3,0)),IF(ISNA(MATCH(_xlfn.BITAND(OCT2DEC(C159),'PDP8'!$E$71),'PDP8'!$D$71:$D$73,0)),"",CONCATENATE(IF(ISNA(MATCH(_xlfn.BITAND(OCT2DEC(C159),'PDP8'!$E$56),'PDP8'!$D$56:$D$70,0)),"",", "),VLOOKUP(_xlfn.BITAND(OCT2DEC(C159),'PDP8'!$E$71),'PDP8'!$D$71:$F$73,3,0))),IF(_xlfn.BITAND(OCT2DEC(C159),'PDP8'!$E$75)='PDP8'!$D$75,CONCATENATE(IF(LEN(F159)&gt;4,", ",""),'PDP8'!$F$75,""),IF(_xlfn.BITAND(OCT2DEC(C159),'PDP8'!$E$74),"",'PDP8'!$F$74))),"")</f>
        <v/>
      </c>
      <c r="AD159" s="119" t="str">
        <f>IF(N159=15,VLOOKUP(Z159,'PDP8'!$D$111:$F$238,3,0),"")</f>
        <v/>
      </c>
      <c r="AE159" s="119" t="str">
        <f>IF(N159=20,CONCATENATE(VLOOKUP(F159,'PDP8'!$I$5:$M$389,3,0),": ",VLOOKUP(F159,'PDP8'!$I$5:$M$389,5,0)),"")</f>
        <v/>
      </c>
      <c r="AF159" s="119" t="str">
        <f t="shared" si="44"/>
        <v/>
      </c>
      <c r="AG159" s="126"/>
      <c r="AH159" s="126"/>
    </row>
    <row r="160" spans="1:34" x14ac:dyDescent="0.2">
      <c r="A160" s="126"/>
      <c r="B160" s="55" t="str">
        <f t="shared" si="32"/>
        <v>0411</v>
      </c>
      <c r="C160" s="56" t="str">
        <f>IF(N160&lt;10,"",IF(N160=10,O160,IF(N160=12,IF(LEN(X160)&gt;0,X160,DEC2OCT(VLOOKUP(F160,'PDP8'!$C$6:$D$12,2,0)+IF(LEN(G160)&gt;0,256,0)+W160+IF(LEN(V160)=0,0,_xlfn.BITAND(V160,127)),4)),IF(N160=13,DEC2OCT('PDP8'!$D$13+_xlfn.BITOR(VLOOKUP(O160,'PDP8'!$C$17:$D$52,2,0),_xlfn.BITOR(IF(S160&gt;1,VLOOKUP(P160,'PDP8'!$C$17:$D$52,2,0),0),_xlfn.BITOR(IF(S160&gt;2,VLOOKUP(Q160,'PDP8'!$C$17:$D$52,2,0),0),IF(S160&gt;3,VLOOKUP(R160,'PDP8'!$C$17:$D$52,2,0),0)))),4),IF(N160=14,DEC2OCT(_xlfn.BITOR('PDP8'!$D$13+256+VLOOKUP(O160,'PDP8'!$C$56:$D$75,2,0),_xlfn.BITOR(IF(S160&gt;1,VLOOKUP(P160,'PDP8'!$C$56:$D$75,2,0),0),_xlfn.BITOR(IF(S160&gt;2,VLOOKUP(Q160,'PDP8'!$C$56:$D$75,2,0),0),IF(S160&gt;3,VLOOKUP(R160,'PDP8'!$C$56:$D$75,2,0),0)))),4),IF(N160=15,DEC2OCT('PDP8'!$D$13+257+VLOOKUP(O160,'PDP8'!$C$80:$D$107,2,0)+IF(S160&gt;1,VLOOKUP(P160,'PDP8'!$C$80:$D$107,2,0),0)+IF(S160&gt;2,VLOOKUP(Q160,'PDP8'!$C$80:$D$107,2,0),0),4),IF(N160=20,VLOOKUP(F160,'PDP8'!$I$5:$J$389,2,0),"???")))))))</f>
        <v/>
      </c>
      <c r="D160" s="177"/>
      <c r="E160" s="118"/>
      <c r="F160" s="118"/>
      <c r="G160" s="76"/>
      <c r="H160" s="118"/>
      <c r="I160" s="179"/>
      <c r="J160" s="188" t="str">
        <f t="shared" si="33"/>
        <v/>
      </c>
      <c r="K160" s="211"/>
      <c r="L160" s="126"/>
      <c r="M160" s="119">
        <f>IF(LEN(F160)&lt;1,0,IF(OR(LEFT(F160)="/",F160="$"),0,IF(LEFT(F160)="*",1,IF(NOT(ISERR(VALUE(F160))),10,IF(LEFT(F160,4)="PAGE",2,IF(ISNA(VLOOKUP(F160,'PDP8'!$C$6:$C$11,1,0)),IF(ISNA(VLOOKUP(LEFT(F160,3),'PDP8'!$C$17:$C$52,1,0)),IF(ISNA(VLOOKUP(LEFT(F160,3),'PDP8'!$C$56:$C$75,1,0)),IF(ISNA(VLOOKUP(LEFT(F160,IF(OR(LEN(F160)=3,MID(F160,4,1)=" "),3,4)),'PDP8'!$C$80:$C$107,1,0)),IF(ISNA(VLOOKUP(F160,'PDP8'!$I$5:$I$389,1,0)),"???",20),15),14),13),12))))))</f>
        <v>0</v>
      </c>
      <c r="N160" s="119">
        <f>IF(AND(O160="CLA",S160&gt;1),IF(ISNA(VLOOKUP(P160,'PDP8'!$C$17:$C$52,1,0)),IF(ISNA(VLOOKUP(P160,'PDP8'!$C$56:$C$75,1,0)),15,14),13),IF(LEN(F160)=0,0,M160))</f>
        <v>0</v>
      </c>
      <c r="O160" s="119" t="str">
        <f t="shared" si="34"/>
        <v/>
      </c>
      <c r="P160" s="119" t="str">
        <f t="shared" si="35"/>
        <v/>
      </c>
      <c r="Q160" s="119" t="str">
        <f t="shared" si="36"/>
        <v/>
      </c>
      <c r="R160" s="119" t="str">
        <f t="shared" si="37"/>
        <v/>
      </c>
      <c r="S160" s="119">
        <f t="shared" si="38"/>
        <v>0</v>
      </c>
      <c r="T160" s="187" t="str">
        <f t="shared" si="39"/>
        <v/>
      </c>
      <c r="U160" s="119" t="str">
        <f t="shared" si="40"/>
        <v/>
      </c>
      <c r="V160" s="120" t="str">
        <f t="shared" si="41"/>
        <v/>
      </c>
      <c r="W160" s="124" t="str">
        <f t="shared" si="42"/>
        <v/>
      </c>
      <c r="X160" s="124" t="str">
        <f t="shared" si="43"/>
        <v/>
      </c>
      <c r="Y160" s="119" t="str">
        <f t="shared" si="30"/>
        <v/>
      </c>
      <c r="Z160" s="119">
        <f t="shared" si="31"/>
        <v>0</v>
      </c>
      <c r="AA160" s="119" t="str">
        <f>IF(N160=12,VLOOKUP(F160,'PDP8'!$C$6:$F$11,4,0),"")</f>
        <v/>
      </c>
      <c r="AB160" s="119" t="str">
        <f>IF(N160=13,IF(_xlfn.BITAND(OCT2DEC(C160),'PDP8'!$E$17)='PDP8'!$D$17,'PDP8'!$F$17,CONCATENATE(IF(ISNA(MATCH(_xlfn.BITAND(OCT2DEC(C160),'PDP8'!$E$18),'PDP8'!$D$18:$D$20,0)),"",VLOOKUP(_xlfn.BITAND(OCT2DEC(C160),'PDP8'!$E$18),'PDP8'!$D$18:$F$20,3,0)),IF(ISNA(MATCH(_xlfn.BITAND(OCT2DEC(C160),'PDP8'!$E$21),'PDP8'!$D$21:$D$52,0)),"",CONCATENATE(IF(ISNA(MATCH(_xlfn.BITAND(OCT2DEC(C160),'PDP8'!$E$18),'PDP8'!$D$18:$D$20,0)),"",", "),VLOOKUP(_xlfn.BITAND(OCT2DEC(C160),'PDP8'!$E$21),'PDP8'!$D$21:$F$52,3,0))))),"")</f>
        <v/>
      </c>
      <c r="AC160" s="119" t="str">
        <f>IF(N160=14,CONCATENATE(IF(ISNA(MATCH(_xlfn.BITAND(OCT2DEC(C160),'PDP8'!$E$56),'PDP8'!$D$56:$D$70,0)),"",VLOOKUP(_xlfn.BITAND(OCT2DEC(C160),'PDP8'!$E$56),'PDP8'!$D$56:$F$70,3,0)),IF(ISNA(MATCH(_xlfn.BITAND(OCT2DEC(C160),'PDP8'!$E$71),'PDP8'!$D$71:$D$73,0)),"",CONCATENATE(IF(ISNA(MATCH(_xlfn.BITAND(OCT2DEC(C160),'PDP8'!$E$56),'PDP8'!$D$56:$D$70,0)),"",", "),VLOOKUP(_xlfn.BITAND(OCT2DEC(C160),'PDP8'!$E$71),'PDP8'!$D$71:$F$73,3,0))),IF(_xlfn.BITAND(OCT2DEC(C160),'PDP8'!$E$75)='PDP8'!$D$75,CONCATENATE(IF(LEN(F160)&gt;4,", ",""),'PDP8'!$F$75,""),IF(_xlfn.BITAND(OCT2DEC(C160),'PDP8'!$E$74),"",'PDP8'!$F$74))),"")</f>
        <v/>
      </c>
      <c r="AD160" s="119" t="str">
        <f>IF(N160=15,VLOOKUP(Z160,'PDP8'!$D$111:$F$238,3,0),"")</f>
        <v/>
      </c>
      <c r="AE160" s="119" t="str">
        <f>IF(N160=20,CONCATENATE(VLOOKUP(F160,'PDP8'!$I$5:$M$389,3,0),": ",VLOOKUP(F160,'PDP8'!$I$5:$M$389,5,0)),"")</f>
        <v/>
      </c>
      <c r="AF160" s="119" t="str">
        <f t="shared" si="44"/>
        <v/>
      </c>
      <c r="AG160" s="126"/>
      <c r="AH160" s="126"/>
    </row>
    <row r="161" spans="1:34" x14ac:dyDescent="0.2">
      <c r="A161" s="126"/>
      <c r="B161" s="55" t="str">
        <f t="shared" si="32"/>
        <v>0411</v>
      </c>
      <c r="C161" s="56" t="str">
        <f>IF(N161&lt;10,"",IF(N161=10,O161,IF(N161=12,IF(LEN(X161)&gt;0,X161,DEC2OCT(VLOOKUP(F161,'PDP8'!$C$6:$D$12,2,0)+IF(LEN(G161)&gt;0,256,0)+W161+IF(LEN(V161)=0,0,_xlfn.BITAND(V161,127)),4)),IF(N161=13,DEC2OCT('PDP8'!$D$13+_xlfn.BITOR(VLOOKUP(O161,'PDP8'!$C$17:$D$52,2,0),_xlfn.BITOR(IF(S161&gt;1,VLOOKUP(P161,'PDP8'!$C$17:$D$52,2,0),0),_xlfn.BITOR(IF(S161&gt;2,VLOOKUP(Q161,'PDP8'!$C$17:$D$52,2,0),0),IF(S161&gt;3,VLOOKUP(R161,'PDP8'!$C$17:$D$52,2,0),0)))),4),IF(N161=14,DEC2OCT(_xlfn.BITOR('PDP8'!$D$13+256+VLOOKUP(O161,'PDP8'!$C$56:$D$75,2,0),_xlfn.BITOR(IF(S161&gt;1,VLOOKUP(P161,'PDP8'!$C$56:$D$75,2,0),0),_xlfn.BITOR(IF(S161&gt;2,VLOOKUP(Q161,'PDP8'!$C$56:$D$75,2,0),0),IF(S161&gt;3,VLOOKUP(R161,'PDP8'!$C$56:$D$75,2,0),0)))),4),IF(N161=15,DEC2OCT('PDP8'!$D$13+257+VLOOKUP(O161,'PDP8'!$C$80:$D$107,2,0)+IF(S161&gt;1,VLOOKUP(P161,'PDP8'!$C$80:$D$107,2,0),0)+IF(S161&gt;2,VLOOKUP(Q161,'PDP8'!$C$80:$D$107,2,0),0),4),IF(N161=20,VLOOKUP(F161,'PDP8'!$I$5:$J$389,2,0),"???")))))))</f>
        <v/>
      </c>
      <c r="D161" s="177"/>
      <c r="E161" s="118"/>
      <c r="F161" s="118"/>
      <c r="G161" s="76"/>
      <c r="H161" s="118"/>
      <c r="I161" s="179"/>
      <c r="J161" s="188" t="str">
        <f t="shared" si="33"/>
        <v/>
      </c>
      <c r="K161" s="211"/>
      <c r="L161" s="126"/>
      <c r="M161" s="119">
        <f>IF(LEN(F161)&lt;1,0,IF(OR(LEFT(F161)="/",F161="$"),0,IF(LEFT(F161)="*",1,IF(NOT(ISERR(VALUE(F161))),10,IF(LEFT(F161,4)="PAGE",2,IF(ISNA(VLOOKUP(F161,'PDP8'!$C$6:$C$11,1,0)),IF(ISNA(VLOOKUP(LEFT(F161,3),'PDP8'!$C$17:$C$52,1,0)),IF(ISNA(VLOOKUP(LEFT(F161,3),'PDP8'!$C$56:$C$75,1,0)),IF(ISNA(VLOOKUP(LEFT(F161,IF(OR(LEN(F161)=3,MID(F161,4,1)=" "),3,4)),'PDP8'!$C$80:$C$107,1,0)),IF(ISNA(VLOOKUP(F161,'PDP8'!$I$5:$I$389,1,0)),"???",20),15),14),13),12))))))</f>
        <v>0</v>
      </c>
      <c r="N161" s="119">
        <f>IF(AND(O161="CLA",S161&gt;1),IF(ISNA(VLOOKUP(P161,'PDP8'!$C$17:$C$52,1,0)),IF(ISNA(VLOOKUP(P161,'PDP8'!$C$56:$C$75,1,0)),15,14),13),IF(LEN(F161)=0,0,M161))</f>
        <v>0</v>
      </c>
      <c r="O161" s="119" t="str">
        <f t="shared" si="34"/>
        <v/>
      </c>
      <c r="P161" s="119" t="str">
        <f t="shared" si="35"/>
        <v/>
      </c>
      <c r="Q161" s="119" t="str">
        <f t="shared" si="36"/>
        <v/>
      </c>
      <c r="R161" s="119" t="str">
        <f t="shared" si="37"/>
        <v/>
      </c>
      <c r="S161" s="119">
        <f t="shared" si="38"/>
        <v>0</v>
      </c>
      <c r="T161" s="187" t="str">
        <f t="shared" si="39"/>
        <v/>
      </c>
      <c r="U161" s="119" t="str">
        <f t="shared" si="40"/>
        <v/>
      </c>
      <c r="V161" s="120" t="str">
        <f t="shared" si="41"/>
        <v/>
      </c>
      <c r="W161" s="124" t="str">
        <f t="shared" si="42"/>
        <v/>
      </c>
      <c r="X161" s="124" t="str">
        <f t="shared" si="43"/>
        <v/>
      </c>
      <c r="Y161" s="119" t="str">
        <f t="shared" si="30"/>
        <v/>
      </c>
      <c r="Z161" s="119">
        <f t="shared" si="31"/>
        <v>0</v>
      </c>
      <c r="AA161" s="119" t="str">
        <f>IF(N161=12,VLOOKUP(F161,'PDP8'!$C$6:$F$11,4,0),"")</f>
        <v/>
      </c>
      <c r="AB161" s="119" t="str">
        <f>IF(N161=13,IF(_xlfn.BITAND(OCT2DEC(C161),'PDP8'!$E$17)='PDP8'!$D$17,'PDP8'!$F$17,CONCATENATE(IF(ISNA(MATCH(_xlfn.BITAND(OCT2DEC(C161),'PDP8'!$E$18),'PDP8'!$D$18:$D$20,0)),"",VLOOKUP(_xlfn.BITAND(OCT2DEC(C161),'PDP8'!$E$18),'PDP8'!$D$18:$F$20,3,0)),IF(ISNA(MATCH(_xlfn.BITAND(OCT2DEC(C161),'PDP8'!$E$21),'PDP8'!$D$21:$D$52,0)),"",CONCATENATE(IF(ISNA(MATCH(_xlfn.BITAND(OCT2DEC(C161),'PDP8'!$E$18),'PDP8'!$D$18:$D$20,0)),"",", "),VLOOKUP(_xlfn.BITAND(OCT2DEC(C161),'PDP8'!$E$21),'PDP8'!$D$21:$F$52,3,0))))),"")</f>
        <v/>
      </c>
      <c r="AC161" s="119" t="str">
        <f>IF(N161=14,CONCATENATE(IF(ISNA(MATCH(_xlfn.BITAND(OCT2DEC(C161),'PDP8'!$E$56),'PDP8'!$D$56:$D$70,0)),"",VLOOKUP(_xlfn.BITAND(OCT2DEC(C161),'PDP8'!$E$56),'PDP8'!$D$56:$F$70,3,0)),IF(ISNA(MATCH(_xlfn.BITAND(OCT2DEC(C161),'PDP8'!$E$71),'PDP8'!$D$71:$D$73,0)),"",CONCATENATE(IF(ISNA(MATCH(_xlfn.BITAND(OCT2DEC(C161),'PDP8'!$E$56),'PDP8'!$D$56:$D$70,0)),"",", "),VLOOKUP(_xlfn.BITAND(OCT2DEC(C161),'PDP8'!$E$71),'PDP8'!$D$71:$F$73,3,0))),IF(_xlfn.BITAND(OCT2DEC(C161),'PDP8'!$E$75)='PDP8'!$D$75,CONCATENATE(IF(LEN(F161)&gt;4,", ",""),'PDP8'!$F$75,""),IF(_xlfn.BITAND(OCT2DEC(C161),'PDP8'!$E$74),"",'PDP8'!$F$74))),"")</f>
        <v/>
      </c>
      <c r="AD161" s="119" t="str">
        <f>IF(N161=15,VLOOKUP(Z161,'PDP8'!$D$111:$F$238,3,0),"")</f>
        <v/>
      </c>
      <c r="AE161" s="119" t="str">
        <f>IF(N161=20,CONCATENATE(VLOOKUP(F161,'PDP8'!$I$5:$M$389,3,0),": ",VLOOKUP(F161,'PDP8'!$I$5:$M$389,5,0)),"")</f>
        <v/>
      </c>
      <c r="AF161" s="119" t="str">
        <f t="shared" si="44"/>
        <v/>
      </c>
      <c r="AG161" s="126"/>
      <c r="AH161" s="126"/>
    </row>
    <row r="162" spans="1:34" x14ac:dyDescent="0.2">
      <c r="A162" s="126"/>
      <c r="B162" s="55" t="str">
        <f t="shared" si="32"/>
        <v>0411</v>
      </c>
      <c r="C162" s="56" t="str">
        <f>IF(N162&lt;10,"",IF(N162=10,O162,IF(N162=12,IF(LEN(X162)&gt;0,X162,DEC2OCT(VLOOKUP(F162,'PDP8'!$C$6:$D$12,2,0)+IF(LEN(G162)&gt;0,256,0)+W162+IF(LEN(V162)=0,0,_xlfn.BITAND(V162,127)),4)),IF(N162=13,DEC2OCT('PDP8'!$D$13+_xlfn.BITOR(VLOOKUP(O162,'PDP8'!$C$17:$D$52,2,0),_xlfn.BITOR(IF(S162&gt;1,VLOOKUP(P162,'PDP8'!$C$17:$D$52,2,0),0),_xlfn.BITOR(IF(S162&gt;2,VLOOKUP(Q162,'PDP8'!$C$17:$D$52,2,0),0),IF(S162&gt;3,VLOOKUP(R162,'PDP8'!$C$17:$D$52,2,0),0)))),4),IF(N162=14,DEC2OCT(_xlfn.BITOR('PDP8'!$D$13+256+VLOOKUP(O162,'PDP8'!$C$56:$D$75,2,0),_xlfn.BITOR(IF(S162&gt;1,VLOOKUP(P162,'PDP8'!$C$56:$D$75,2,0),0),_xlfn.BITOR(IF(S162&gt;2,VLOOKUP(Q162,'PDP8'!$C$56:$D$75,2,0),0),IF(S162&gt;3,VLOOKUP(R162,'PDP8'!$C$56:$D$75,2,0),0)))),4),IF(N162=15,DEC2OCT('PDP8'!$D$13+257+VLOOKUP(O162,'PDP8'!$C$80:$D$107,2,0)+IF(S162&gt;1,VLOOKUP(P162,'PDP8'!$C$80:$D$107,2,0),0)+IF(S162&gt;2,VLOOKUP(Q162,'PDP8'!$C$80:$D$107,2,0),0),4),IF(N162=20,VLOOKUP(F162,'PDP8'!$I$5:$J$389,2,0),"???")))))))</f>
        <v/>
      </c>
      <c r="D162" s="177"/>
      <c r="E162" s="118"/>
      <c r="F162" s="118"/>
      <c r="G162" s="76"/>
      <c r="H162" s="118"/>
      <c r="I162" s="179"/>
      <c r="J162" s="188" t="str">
        <f t="shared" si="33"/>
        <v/>
      </c>
      <c r="K162" s="211"/>
      <c r="L162" s="126"/>
      <c r="M162" s="119">
        <f>IF(LEN(F162)&lt;1,0,IF(OR(LEFT(F162)="/",F162="$"),0,IF(LEFT(F162)="*",1,IF(NOT(ISERR(VALUE(F162))),10,IF(LEFT(F162,4)="PAGE",2,IF(ISNA(VLOOKUP(F162,'PDP8'!$C$6:$C$11,1,0)),IF(ISNA(VLOOKUP(LEFT(F162,3),'PDP8'!$C$17:$C$52,1,0)),IF(ISNA(VLOOKUP(LEFT(F162,3),'PDP8'!$C$56:$C$75,1,0)),IF(ISNA(VLOOKUP(LEFT(F162,IF(OR(LEN(F162)=3,MID(F162,4,1)=" "),3,4)),'PDP8'!$C$80:$C$107,1,0)),IF(ISNA(VLOOKUP(F162,'PDP8'!$I$5:$I$389,1,0)),"???",20),15),14),13),12))))))</f>
        <v>0</v>
      </c>
      <c r="N162" s="119">
        <f>IF(AND(O162="CLA",S162&gt;1),IF(ISNA(VLOOKUP(P162,'PDP8'!$C$17:$C$52,1,0)),IF(ISNA(VLOOKUP(P162,'PDP8'!$C$56:$C$75,1,0)),15,14),13),IF(LEN(F162)=0,0,M162))</f>
        <v>0</v>
      </c>
      <c r="O162" s="119" t="str">
        <f t="shared" si="34"/>
        <v/>
      </c>
      <c r="P162" s="119" t="str">
        <f t="shared" si="35"/>
        <v/>
      </c>
      <c r="Q162" s="119" t="str">
        <f t="shared" si="36"/>
        <v/>
      </c>
      <c r="R162" s="119" t="str">
        <f t="shared" si="37"/>
        <v/>
      </c>
      <c r="S162" s="119">
        <f t="shared" si="38"/>
        <v>0</v>
      </c>
      <c r="T162" s="187" t="str">
        <f t="shared" si="39"/>
        <v/>
      </c>
      <c r="U162" s="119" t="str">
        <f t="shared" si="40"/>
        <v/>
      </c>
      <c r="V162" s="120" t="str">
        <f t="shared" si="41"/>
        <v/>
      </c>
      <c r="W162" s="124" t="str">
        <f t="shared" si="42"/>
        <v/>
      </c>
      <c r="X162" s="124" t="str">
        <f t="shared" si="43"/>
        <v/>
      </c>
      <c r="Y162" s="119" t="str">
        <f t="shared" si="30"/>
        <v/>
      </c>
      <c r="Z162" s="119">
        <f t="shared" si="31"/>
        <v>0</v>
      </c>
      <c r="AA162" s="119" t="str">
        <f>IF(N162=12,VLOOKUP(F162,'PDP8'!$C$6:$F$11,4,0),"")</f>
        <v/>
      </c>
      <c r="AB162" s="119" t="str">
        <f>IF(N162=13,IF(_xlfn.BITAND(OCT2DEC(C162),'PDP8'!$E$17)='PDP8'!$D$17,'PDP8'!$F$17,CONCATENATE(IF(ISNA(MATCH(_xlfn.BITAND(OCT2DEC(C162),'PDP8'!$E$18),'PDP8'!$D$18:$D$20,0)),"",VLOOKUP(_xlfn.BITAND(OCT2DEC(C162),'PDP8'!$E$18),'PDP8'!$D$18:$F$20,3,0)),IF(ISNA(MATCH(_xlfn.BITAND(OCT2DEC(C162),'PDP8'!$E$21),'PDP8'!$D$21:$D$52,0)),"",CONCATENATE(IF(ISNA(MATCH(_xlfn.BITAND(OCT2DEC(C162),'PDP8'!$E$18),'PDP8'!$D$18:$D$20,0)),"",", "),VLOOKUP(_xlfn.BITAND(OCT2DEC(C162),'PDP8'!$E$21),'PDP8'!$D$21:$F$52,3,0))))),"")</f>
        <v/>
      </c>
      <c r="AC162" s="119" t="str">
        <f>IF(N162=14,CONCATENATE(IF(ISNA(MATCH(_xlfn.BITAND(OCT2DEC(C162),'PDP8'!$E$56),'PDP8'!$D$56:$D$70,0)),"",VLOOKUP(_xlfn.BITAND(OCT2DEC(C162),'PDP8'!$E$56),'PDP8'!$D$56:$F$70,3,0)),IF(ISNA(MATCH(_xlfn.BITAND(OCT2DEC(C162),'PDP8'!$E$71),'PDP8'!$D$71:$D$73,0)),"",CONCATENATE(IF(ISNA(MATCH(_xlfn.BITAND(OCT2DEC(C162),'PDP8'!$E$56),'PDP8'!$D$56:$D$70,0)),"",", "),VLOOKUP(_xlfn.BITAND(OCT2DEC(C162),'PDP8'!$E$71),'PDP8'!$D$71:$F$73,3,0))),IF(_xlfn.BITAND(OCT2DEC(C162),'PDP8'!$E$75)='PDP8'!$D$75,CONCATENATE(IF(LEN(F162)&gt;4,", ",""),'PDP8'!$F$75,""),IF(_xlfn.BITAND(OCT2DEC(C162),'PDP8'!$E$74),"",'PDP8'!$F$74))),"")</f>
        <v/>
      </c>
      <c r="AD162" s="119" t="str">
        <f>IF(N162=15,VLOOKUP(Z162,'PDP8'!$D$111:$F$238,3,0),"")</f>
        <v/>
      </c>
      <c r="AE162" s="119" t="str">
        <f>IF(N162=20,CONCATENATE(VLOOKUP(F162,'PDP8'!$I$5:$M$389,3,0),": ",VLOOKUP(F162,'PDP8'!$I$5:$M$389,5,0)),"")</f>
        <v/>
      </c>
      <c r="AF162" s="119" t="str">
        <f t="shared" si="44"/>
        <v/>
      </c>
      <c r="AG162" s="126"/>
      <c r="AH162" s="126"/>
    </row>
    <row r="163" spans="1:34" x14ac:dyDescent="0.2">
      <c r="A163" s="126"/>
      <c r="B163" s="55" t="str">
        <f t="shared" si="32"/>
        <v>0411</v>
      </c>
      <c r="C163" s="56" t="str">
        <f>IF(N163&lt;10,"",IF(N163=10,O163,IF(N163=12,IF(LEN(X163)&gt;0,X163,DEC2OCT(VLOOKUP(F163,'PDP8'!$C$6:$D$12,2,0)+IF(LEN(G163)&gt;0,256,0)+W163+IF(LEN(V163)=0,0,_xlfn.BITAND(V163,127)),4)),IF(N163=13,DEC2OCT('PDP8'!$D$13+_xlfn.BITOR(VLOOKUP(O163,'PDP8'!$C$17:$D$52,2,0),_xlfn.BITOR(IF(S163&gt;1,VLOOKUP(P163,'PDP8'!$C$17:$D$52,2,0),0),_xlfn.BITOR(IF(S163&gt;2,VLOOKUP(Q163,'PDP8'!$C$17:$D$52,2,0),0),IF(S163&gt;3,VLOOKUP(R163,'PDP8'!$C$17:$D$52,2,0),0)))),4),IF(N163=14,DEC2OCT(_xlfn.BITOR('PDP8'!$D$13+256+VLOOKUP(O163,'PDP8'!$C$56:$D$75,2,0),_xlfn.BITOR(IF(S163&gt;1,VLOOKUP(P163,'PDP8'!$C$56:$D$75,2,0),0),_xlfn.BITOR(IF(S163&gt;2,VLOOKUP(Q163,'PDP8'!$C$56:$D$75,2,0),0),IF(S163&gt;3,VLOOKUP(R163,'PDP8'!$C$56:$D$75,2,0),0)))),4),IF(N163=15,DEC2OCT('PDP8'!$D$13+257+VLOOKUP(O163,'PDP8'!$C$80:$D$107,2,0)+IF(S163&gt;1,VLOOKUP(P163,'PDP8'!$C$80:$D$107,2,0),0)+IF(S163&gt;2,VLOOKUP(Q163,'PDP8'!$C$80:$D$107,2,0),0),4),IF(N163=20,VLOOKUP(F163,'PDP8'!$I$5:$J$389,2,0),"???")))))))</f>
        <v/>
      </c>
      <c r="D163" s="177"/>
      <c r="E163" s="118"/>
      <c r="F163" s="118"/>
      <c r="G163" s="76"/>
      <c r="H163" s="118"/>
      <c r="I163" s="179"/>
      <c r="J163" s="188" t="str">
        <f t="shared" si="33"/>
        <v/>
      </c>
      <c r="K163" s="211"/>
      <c r="L163" s="126"/>
      <c r="M163" s="119">
        <f>IF(LEN(F163)&lt;1,0,IF(OR(LEFT(F163)="/",F163="$"),0,IF(LEFT(F163)="*",1,IF(NOT(ISERR(VALUE(F163))),10,IF(LEFT(F163,4)="PAGE",2,IF(ISNA(VLOOKUP(F163,'PDP8'!$C$6:$C$11,1,0)),IF(ISNA(VLOOKUP(LEFT(F163,3),'PDP8'!$C$17:$C$52,1,0)),IF(ISNA(VLOOKUP(LEFT(F163,3),'PDP8'!$C$56:$C$75,1,0)),IF(ISNA(VLOOKUP(LEFT(F163,IF(OR(LEN(F163)=3,MID(F163,4,1)=" "),3,4)),'PDP8'!$C$80:$C$107,1,0)),IF(ISNA(VLOOKUP(F163,'PDP8'!$I$5:$I$389,1,0)),"???",20),15),14),13),12))))))</f>
        <v>0</v>
      </c>
      <c r="N163" s="119">
        <f>IF(AND(O163="CLA",S163&gt;1),IF(ISNA(VLOOKUP(P163,'PDP8'!$C$17:$C$52,1,0)),IF(ISNA(VLOOKUP(P163,'PDP8'!$C$56:$C$75,1,0)),15,14),13),IF(LEN(F163)=0,0,M163))</f>
        <v>0</v>
      </c>
      <c r="O163" s="119" t="str">
        <f t="shared" si="34"/>
        <v/>
      </c>
      <c r="P163" s="119" t="str">
        <f t="shared" si="35"/>
        <v/>
      </c>
      <c r="Q163" s="119" t="str">
        <f t="shared" si="36"/>
        <v/>
      </c>
      <c r="R163" s="119" t="str">
        <f t="shared" si="37"/>
        <v/>
      </c>
      <c r="S163" s="119">
        <f t="shared" si="38"/>
        <v>0</v>
      </c>
      <c r="T163" s="187" t="str">
        <f t="shared" si="39"/>
        <v/>
      </c>
      <c r="U163" s="119" t="str">
        <f t="shared" si="40"/>
        <v/>
      </c>
      <c r="V163" s="120" t="str">
        <f t="shared" si="41"/>
        <v/>
      </c>
      <c r="W163" s="124" t="str">
        <f t="shared" si="42"/>
        <v/>
      </c>
      <c r="X163" s="124" t="str">
        <f t="shared" si="43"/>
        <v/>
      </c>
      <c r="Y163" s="119" t="str">
        <f t="shared" si="30"/>
        <v/>
      </c>
      <c r="Z163" s="119">
        <f t="shared" si="31"/>
        <v>0</v>
      </c>
      <c r="AA163" s="119" t="str">
        <f>IF(N163=12,VLOOKUP(F163,'PDP8'!$C$6:$F$11,4,0),"")</f>
        <v/>
      </c>
      <c r="AB163" s="119" t="str">
        <f>IF(N163=13,IF(_xlfn.BITAND(OCT2DEC(C163),'PDP8'!$E$17)='PDP8'!$D$17,'PDP8'!$F$17,CONCATENATE(IF(ISNA(MATCH(_xlfn.BITAND(OCT2DEC(C163),'PDP8'!$E$18),'PDP8'!$D$18:$D$20,0)),"",VLOOKUP(_xlfn.BITAND(OCT2DEC(C163),'PDP8'!$E$18),'PDP8'!$D$18:$F$20,3,0)),IF(ISNA(MATCH(_xlfn.BITAND(OCT2DEC(C163),'PDP8'!$E$21),'PDP8'!$D$21:$D$52,0)),"",CONCATENATE(IF(ISNA(MATCH(_xlfn.BITAND(OCT2DEC(C163),'PDP8'!$E$18),'PDP8'!$D$18:$D$20,0)),"",", "),VLOOKUP(_xlfn.BITAND(OCT2DEC(C163),'PDP8'!$E$21),'PDP8'!$D$21:$F$52,3,0))))),"")</f>
        <v/>
      </c>
      <c r="AC163" s="119" t="str">
        <f>IF(N163=14,CONCATENATE(IF(ISNA(MATCH(_xlfn.BITAND(OCT2DEC(C163),'PDP8'!$E$56),'PDP8'!$D$56:$D$70,0)),"",VLOOKUP(_xlfn.BITAND(OCT2DEC(C163),'PDP8'!$E$56),'PDP8'!$D$56:$F$70,3,0)),IF(ISNA(MATCH(_xlfn.BITAND(OCT2DEC(C163),'PDP8'!$E$71),'PDP8'!$D$71:$D$73,0)),"",CONCATENATE(IF(ISNA(MATCH(_xlfn.BITAND(OCT2DEC(C163),'PDP8'!$E$56),'PDP8'!$D$56:$D$70,0)),"",", "),VLOOKUP(_xlfn.BITAND(OCT2DEC(C163),'PDP8'!$E$71),'PDP8'!$D$71:$F$73,3,0))),IF(_xlfn.BITAND(OCT2DEC(C163),'PDP8'!$E$75)='PDP8'!$D$75,CONCATENATE(IF(LEN(F163)&gt;4,", ",""),'PDP8'!$F$75,""),IF(_xlfn.BITAND(OCT2DEC(C163),'PDP8'!$E$74),"",'PDP8'!$F$74))),"")</f>
        <v/>
      </c>
      <c r="AD163" s="119" t="str">
        <f>IF(N163=15,VLOOKUP(Z163,'PDP8'!$D$111:$F$238,3,0),"")</f>
        <v/>
      </c>
      <c r="AE163" s="119" t="str">
        <f>IF(N163=20,CONCATENATE(VLOOKUP(F163,'PDP8'!$I$5:$M$389,3,0),": ",VLOOKUP(F163,'PDP8'!$I$5:$M$389,5,0)),"")</f>
        <v/>
      </c>
      <c r="AF163" s="119" t="str">
        <f t="shared" si="44"/>
        <v/>
      </c>
      <c r="AG163" s="126"/>
      <c r="AH163" s="126"/>
    </row>
    <row r="164" spans="1:34" x14ac:dyDescent="0.2">
      <c r="A164" s="126"/>
      <c r="B164" s="55" t="str">
        <f t="shared" si="32"/>
        <v>0411</v>
      </c>
      <c r="C164" s="56" t="str">
        <f>IF(N164&lt;10,"",IF(N164=10,O164,IF(N164=12,IF(LEN(X164)&gt;0,X164,DEC2OCT(VLOOKUP(F164,'PDP8'!$C$6:$D$12,2,0)+IF(LEN(G164)&gt;0,256,0)+W164+IF(LEN(V164)=0,0,_xlfn.BITAND(V164,127)),4)),IF(N164=13,DEC2OCT('PDP8'!$D$13+_xlfn.BITOR(VLOOKUP(O164,'PDP8'!$C$17:$D$52,2,0),_xlfn.BITOR(IF(S164&gt;1,VLOOKUP(P164,'PDP8'!$C$17:$D$52,2,0),0),_xlfn.BITOR(IF(S164&gt;2,VLOOKUP(Q164,'PDP8'!$C$17:$D$52,2,0),0),IF(S164&gt;3,VLOOKUP(R164,'PDP8'!$C$17:$D$52,2,0),0)))),4),IF(N164=14,DEC2OCT(_xlfn.BITOR('PDP8'!$D$13+256+VLOOKUP(O164,'PDP8'!$C$56:$D$75,2,0),_xlfn.BITOR(IF(S164&gt;1,VLOOKUP(P164,'PDP8'!$C$56:$D$75,2,0),0),_xlfn.BITOR(IF(S164&gt;2,VLOOKUP(Q164,'PDP8'!$C$56:$D$75,2,0),0),IF(S164&gt;3,VLOOKUP(R164,'PDP8'!$C$56:$D$75,2,0),0)))),4),IF(N164=15,DEC2OCT('PDP8'!$D$13+257+VLOOKUP(O164,'PDP8'!$C$80:$D$107,2,0)+IF(S164&gt;1,VLOOKUP(P164,'PDP8'!$C$80:$D$107,2,0),0)+IF(S164&gt;2,VLOOKUP(Q164,'PDP8'!$C$80:$D$107,2,0),0),4),IF(N164=20,VLOOKUP(F164,'PDP8'!$I$5:$J$389,2,0),"???")))))))</f>
        <v/>
      </c>
      <c r="D164" s="177"/>
      <c r="E164" s="118"/>
      <c r="F164" s="118"/>
      <c r="G164" s="76"/>
      <c r="H164" s="118"/>
      <c r="I164" s="179"/>
      <c r="J164" s="188" t="str">
        <f t="shared" si="33"/>
        <v/>
      </c>
      <c r="K164" s="211"/>
      <c r="L164" s="126"/>
      <c r="M164" s="119">
        <f>IF(LEN(F164)&lt;1,0,IF(OR(LEFT(F164)="/",F164="$"),0,IF(LEFT(F164)="*",1,IF(NOT(ISERR(VALUE(F164))),10,IF(LEFT(F164,4)="PAGE",2,IF(ISNA(VLOOKUP(F164,'PDP8'!$C$6:$C$11,1,0)),IF(ISNA(VLOOKUP(LEFT(F164,3),'PDP8'!$C$17:$C$52,1,0)),IF(ISNA(VLOOKUP(LEFT(F164,3),'PDP8'!$C$56:$C$75,1,0)),IF(ISNA(VLOOKUP(LEFT(F164,IF(OR(LEN(F164)=3,MID(F164,4,1)=" "),3,4)),'PDP8'!$C$80:$C$107,1,0)),IF(ISNA(VLOOKUP(F164,'PDP8'!$I$5:$I$389,1,0)),"???",20),15),14),13),12))))))</f>
        <v>0</v>
      </c>
      <c r="N164" s="119">
        <f>IF(AND(O164="CLA",S164&gt;1),IF(ISNA(VLOOKUP(P164,'PDP8'!$C$17:$C$52,1,0)),IF(ISNA(VLOOKUP(P164,'PDP8'!$C$56:$C$75,1,0)),15,14),13),IF(LEN(F164)=0,0,M164))</f>
        <v>0</v>
      </c>
      <c r="O164" s="119" t="str">
        <f t="shared" si="34"/>
        <v/>
      </c>
      <c r="P164" s="119" t="str">
        <f t="shared" si="35"/>
        <v/>
      </c>
      <c r="Q164" s="119" t="str">
        <f t="shared" si="36"/>
        <v/>
      </c>
      <c r="R164" s="119" t="str">
        <f t="shared" si="37"/>
        <v/>
      </c>
      <c r="S164" s="119">
        <f t="shared" si="38"/>
        <v>0</v>
      </c>
      <c r="T164" s="187" t="str">
        <f t="shared" si="39"/>
        <v/>
      </c>
      <c r="U164" s="119" t="str">
        <f t="shared" si="40"/>
        <v/>
      </c>
      <c r="V164" s="120" t="str">
        <f t="shared" si="41"/>
        <v/>
      </c>
      <c r="W164" s="124" t="str">
        <f t="shared" si="42"/>
        <v/>
      </c>
      <c r="X164" s="124" t="str">
        <f t="shared" si="43"/>
        <v/>
      </c>
      <c r="Y164" s="119" t="str">
        <f t="shared" si="30"/>
        <v/>
      </c>
      <c r="Z164" s="119">
        <f t="shared" si="31"/>
        <v>0</v>
      </c>
      <c r="AA164" s="119" t="str">
        <f>IF(N164=12,VLOOKUP(F164,'PDP8'!$C$6:$F$11,4,0),"")</f>
        <v/>
      </c>
      <c r="AB164" s="119" t="str">
        <f>IF(N164=13,IF(_xlfn.BITAND(OCT2DEC(C164),'PDP8'!$E$17)='PDP8'!$D$17,'PDP8'!$F$17,CONCATENATE(IF(ISNA(MATCH(_xlfn.BITAND(OCT2DEC(C164),'PDP8'!$E$18),'PDP8'!$D$18:$D$20,0)),"",VLOOKUP(_xlfn.BITAND(OCT2DEC(C164),'PDP8'!$E$18),'PDP8'!$D$18:$F$20,3,0)),IF(ISNA(MATCH(_xlfn.BITAND(OCT2DEC(C164),'PDP8'!$E$21),'PDP8'!$D$21:$D$52,0)),"",CONCATENATE(IF(ISNA(MATCH(_xlfn.BITAND(OCT2DEC(C164),'PDP8'!$E$18),'PDP8'!$D$18:$D$20,0)),"",", "),VLOOKUP(_xlfn.BITAND(OCT2DEC(C164),'PDP8'!$E$21),'PDP8'!$D$21:$F$52,3,0))))),"")</f>
        <v/>
      </c>
      <c r="AC164" s="119" t="str">
        <f>IF(N164=14,CONCATENATE(IF(ISNA(MATCH(_xlfn.BITAND(OCT2DEC(C164),'PDP8'!$E$56),'PDP8'!$D$56:$D$70,0)),"",VLOOKUP(_xlfn.BITAND(OCT2DEC(C164),'PDP8'!$E$56),'PDP8'!$D$56:$F$70,3,0)),IF(ISNA(MATCH(_xlfn.BITAND(OCT2DEC(C164),'PDP8'!$E$71),'PDP8'!$D$71:$D$73,0)),"",CONCATENATE(IF(ISNA(MATCH(_xlfn.BITAND(OCT2DEC(C164),'PDP8'!$E$56),'PDP8'!$D$56:$D$70,0)),"",", "),VLOOKUP(_xlfn.BITAND(OCT2DEC(C164),'PDP8'!$E$71),'PDP8'!$D$71:$F$73,3,0))),IF(_xlfn.BITAND(OCT2DEC(C164),'PDP8'!$E$75)='PDP8'!$D$75,CONCATENATE(IF(LEN(F164)&gt;4,", ",""),'PDP8'!$F$75,""),IF(_xlfn.BITAND(OCT2DEC(C164),'PDP8'!$E$74),"",'PDP8'!$F$74))),"")</f>
        <v/>
      </c>
      <c r="AD164" s="119" t="str">
        <f>IF(N164=15,VLOOKUP(Z164,'PDP8'!$D$111:$F$238,3,0),"")</f>
        <v/>
      </c>
      <c r="AE164" s="119" t="str">
        <f>IF(N164=20,CONCATENATE(VLOOKUP(F164,'PDP8'!$I$5:$M$389,3,0),": ",VLOOKUP(F164,'PDP8'!$I$5:$M$389,5,0)),"")</f>
        <v/>
      </c>
      <c r="AF164" s="119" t="str">
        <f t="shared" si="44"/>
        <v/>
      </c>
      <c r="AG164" s="126"/>
      <c r="AH164" s="126"/>
    </row>
    <row r="165" spans="1:34" x14ac:dyDescent="0.2">
      <c r="A165" s="126"/>
      <c r="B165" s="55" t="str">
        <f t="shared" si="32"/>
        <v>0411</v>
      </c>
      <c r="C165" s="56" t="str">
        <f>IF(N165&lt;10,"",IF(N165=10,O165,IF(N165=12,IF(LEN(X165)&gt;0,X165,DEC2OCT(VLOOKUP(F165,'PDP8'!$C$6:$D$12,2,0)+IF(LEN(G165)&gt;0,256,0)+W165+IF(LEN(V165)=0,0,_xlfn.BITAND(V165,127)),4)),IF(N165=13,DEC2OCT('PDP8'!$D$13+_xlfn.BITOR(VLOOKUP(O165,'PDP8'!$C$17:$D$52,2,0),_xlfn.BITOR(IF(S165&gt;1,VLOOKUP(P165,'PDP8'!$C$17:$D$52,2,0),0),_xlfn.BITOR(IF(S165&gt;2,VLOOKUP(Q165,'PDP8'!$C$17:$D$52,2,0),0),IF(S165&gt;3,VLOOKUP(R165,'PDP8'!$C$17:$D$52,2,0),0)))),4),IF(N165=14,DEC2OCT(_xlfn.BITOR('PDP8'!$D$13+256+VLOOKUP(O165,'PDP8'!$C$56:$D$75,2,0),_xlfn.BITOR(IF(S165&gt;1,VLOOKUP(P165,'PDP8'!$C$56:$D$75,2,0),0),_xlfn.BITOR(IF(S165&gt;2,VLOOKUP(Q165,'PDP8'!$C$56:$D$75,2,0),0),IF(S165&gt;3,VLOOKUP(R165,'PDP8'!$C$56:$D$75,2,0),0)))),4),IF(N165=15,DEC2OCT('PDP8'!$D$13+257+VLOOKUP(O165,'PDP8'!$C$80:$D$107,2,0)+IF(S165&gt;1,VLOOKUP(P165,'PDP8'!$C$80:$D$107,2,0),0)+IF(S165&gt;2,VLOOKUP(Q165,'PDP8'!$C$80:$D$107,2,0),0),4),IF(N165=20,VLOOKUP(F165,'PDP8'!$I$5:$J$389,2,0),"???")))))))</f>
        <v/>
      </c>
      <c r="D165" s="177"/>
      <c r="E165" s="118"/>
      <c r="F165" s="118"/>
      <c r="G165" s="76"/>
      <c r="H165" s="118"/>
      <c r="I165" s="179"/>
      <c r="J165" s="188" t="str">
        <f t="shared" si="33"/>
        <v/>
      </c>
      <c r="K165" s="211"/>
      <c r="L165" s="126"/>
      <c r="M165" s="119">
        <f>IF(LEN(F165)&lt;1,0,IF(OR(LEFT(F165)="/",F165="$"),0,IF(LEFT(F165)="*",1,IF(NOT(ISERR(VALUE(F165))),10,IF(LEFT(F165,4)="PAGE",2,IF(ISNA(VLOOKUP(F165,'PDP8'!$C$6:$C$11,1,0)),IF(ISNA(VLOOKUP(LEFT(F165,3),'PDP8'!$C$17:$C$52,1,0)),IF(ISNA(VLOOKUP(LEFT(F165,3),'PDP8'!$C$56:$C$75,1,0)),IF(ISNA(VLOOKUP(LEFT(F165,IF(OR(LEN(F165)=3,MID(F165,4,1)=" "),3,4)),'PDP8'!$C$80:$C$107,1,0)),IF(ISNA(VLOOKUP(F165,'PDP8'!$I$5:$I$389,1,0)),"???",20),15),14),13),12))))))</f>
        <v>0</v>
      </c>
      <c r="N165" s="119">
        <f>IF(AND(O165="CLA",S165&gt;1),IF(ISNA(VLOOKUP(P165,'PDP8'!$C$17:$C$52,1,0)),IF(ISNA(VLOOKUP(P165,'PDP8'!$C$56:$C$75,1,0)),15,14),13),IF(LEN(F165)=0,0,M165))</f>
        <v>0</v>
      </c>
      <c r="O165" s="119" t="str">
        <f t="shared" si="34"/>
        <v/>
      </c>
      <c r="P165" s="119" t="str">
        <f t="shared" si="35"/>
        <v/>
      </c>
      <c r="Q165" s="119" t="str">
        <f t="shared" si="36"/>
        <v/>
      </c>
      <c r="R165" s="119" t="str">
        <f t="shared" si="37"/>
        <v/>
      </c>
      <c r="S165" s="119">
        <f t="shared" si="38"/>
        <v>0</v>
      </c>
      <c r="T165" s="187" t="str">
        <f t="shared" si="39"/>
        <v/>
      </c>
      <c r="U165" s="119" t="str">
        <f t="shared" si="40"/>
        <v/>
      </c>
      <c r="V165" s="120" t="str">
        <f t="shared" si="41"/>
        <v/>
      </c>
      <c r="W165" s="124" t="str">
        <f t="shared" si="42"/>
        <v/>
      </c>
      <c r="X165" s="124" t="str">
        <f t="shared" si="43"/>
        <v/>
      </c>
      <c r="Y165" s="119" t="str">
        <f t="shared" si="30"/>
        <v/>
      </c>
      <c r="Z165" s="119">
        <f t="shared" si="31"/>
        <v>0</v>
      </c>
      <c r="AA165" s="119" t="str">
        <f>IF(N165=12,VLOOKUP(F165,'PDP8'!$C$6:$F$11,4,0),"")</f>
        <v/>
      </c>
      <c r="AB165" s="119" t="str">
        <f>IF(N165=13,IF(_xlfn.BITAND(OCT2DEC(C165),'PDP8'!$E$17)='PDP8'!$D$17,'PDP8'!$F$17,CONCATENATE(IF(ISNA(MATCH(_xlfn.BITAND(OCT2DEC(C165),'PDP8'!$E$18),'PDP8'!$D$18:$D$20,0)),"",VLOOKUP(_xlfn.BITAND(OCT2DEC(C165),'PDP8'!$E$18),'PDP8'!$D$18:$F$20,3,0)),IF(ISNA(MATCH(_xlfn.BITAND(OCT2DEC(C165),'PDP8'!$E$21),'PDP8'!$D$21:$D$52,0)),"",CONCATENATE(IF(ISNA(MATCH(_xlfn.BITAND(OCT2DEC(C165),'PDP8'!$E$18),'PDP8'!$D$18:$D$20,0)),"",", "),VLOOKUP(_xlfn.BITAND(OCT2DEC(C165),'PDP8'!$E$21),'PDP8'!$D$21:$F$52,3,0))))),"")</f>
        <v/>
      </c>
      <c r="AC165" s="119" t="str">
        <f>IF(N165=14,CONCATENATE(IF(ISNA(MATCH(_xlfn.BITAND(OCT2DEC(C165),'PDP8'!$E$56),'PDP8'!$D$56:$D$70,0)),"",VLOOKUP(_xlfn.BITAND(OCT2DEC(C165),'PDP8'!$E$56),'PDP8'!$D$56:$F$70,3,0)),IF(ISNA(MATCH(_xlfn.BITAND(OCT2DEC(C165),'PDP8'!$E$71),'PDP8'!$D$71:$D$73,0)),"",CONCATENATE(IF(ISNA(MATCH(_xlfn.BITAND(OCT2DEC(C165),'PDP8'!$E$56),'PDP8'!$D$56:$D$70,0)),"",", "),VLOOKUP(_xlfn.BITAND(OCT2DEC(C165),'PDP8'!$E$71),'PDP8'!$D$71:$F$73,3,0))),IF(_xlfn.BITAND(OCT2DEC(C165),'PDP8'!$E$75)='PDP8'!$D$75,CONCATENATE(IF(LEN(F165)&gt;4,", ",""),'PDP8'!$F$75,""),IF(_xlfn.BITAND(OCT2DEC(C165),'PDP8'!$E$74),"",'PDP8'!$F$74))),"")</f>
        <v/>
      </c>
      <c r="AD165" s="119" t="str">
        <f>IF(N165=15,VLOOKUP(Z165,'PDP8'!$D$111:$F$238,3,0),"")</f>
        <v/>
      </c>
      <c r="AE165" s="119" t="str">
        <f>IF(N165=20,CONCATENATE(VLOOKUP(F165,'PDP8'!$I$5:$M$389,3,0),": ",VLOOKUP(F165,'PDP8'!$I$5:$M$389,5,0)),"")</f>
        <v/>
      </c>
      <c r="AF165" s="119" t="str">
        <f t="shared" si="44"/>
        <v/>
      </c>
      <c r="AG165" s="126"/>
      <c r="AH165" s="126"/>
    </row>
    <row r="166" spans="1:34" x14ac:dyDescent="0.2">
      <c r="A166" s="126"/>
      <c r="B166" s="55" t="str">
        <f t="shared" si="32"/>
        <v>0411</v>
      </c>
      <c r="C166" s="56" t="str">
        <f>IF(N166&lt;10,"",IF(N166=10,O166,IF(N166=12,IF(LEN(X166)&gt;0,X166,DEC2OCT(VLOOKUP(F166,'PDP8'!$C$6:$D$12,2,0)+IF(LEN(G166)&gt;0,256,0)+W166+IF(LEN(V166)=0,0,_xlfn.BITAND(V166,127)),4)),IF(N166=13,DEC2OCT('PDP8'!$D$13+_xlfn.BITOR(VLOOKUP(O166,'PDP8'!$C$17:$D$52,2,0),_xlfn.BITOR(IF(S166&gt;1,VLOOKUP(P166,'PDP8'!$C$17:$D$52,2,0),0),_xlfn.BITOR(IF(S166&gt;2,VLOOKUP(Q166,'PDP8'!$C$17:$D$52,2,0),0),IF(S166&gt;3,VLOOKUP(R166,'PDP8'!$C$17:$D$52,2,0),0)))),4),IF(N166=14,DEC2OCT(_xlfn.BITOR('PDP8'!$D$13+256+VLOOKUP(O166,'PDP8'!$C$56:$D$75,2,0),_xlfn.BITOR(IF(S166&gt;1,VLOOKUP(P166,'PDP8'!$C$56:$D$75,2,0),0),_xlfn.BITOR(IF(S166&gt;2,VLOOKUP(Q166,'PDP8'!$C$56:$D$75,2,0),0),IF(S166&gt;3,VLOOKUP(R166,'PDP8'!$C$56:$D$75,2,0),0)))),4),IF(N166=15,DEC2OCT('PDP8'!$D$13+257+VLOOKUP(O166,'PDP8'!$C$80:$D$107,2,0)+IF(S166&gt;1,VLOOKUP(P166,'PDP8'!$C$80:$D$107,2,0),0)+IF(S166&gt;2,VLOOKUP(Q166,'PDP8'!$C$80:$D$107,2,0),0),4),IF(N166=20,VLOOKUP(F166,'PDP8'!$I$5:$J$389,2,0),"???")))))))</f>
        <v/>
      </c>
      <c r="D166" s="177"/>
      <c r="E166" s="118"/>
      <c r="F166" s="118"/>
      <c r="G166" s="76"/>
      <c r="H166" s="118"/>
      <c r="I166" s="179"/>
      <c r="J166" s="188" t="str">
        <f t="shared" si="33"/>
        <v/>
      </c>
      <c r="K166" s="211"/>
      <c r="L166" s="126"/>
      <c r="M166" s="119">
        <f>IF(LEN(F166)&lt;1,0,IF(OR(LEFT(F166)="/",F166="$"),0,IF(LEFT(F166)="*",1,IF(NOT(ISERR(VALUE(F166))),10,IF(LEFT(F166,4)="PAGE",2,IF(ISNA(VLOOKUP(F166,'PDP8'!$C$6:$C$11,1,0)),IF(ISNA(VLOOKUP(LEFT(F166,3),'PDP8'!$C$17:$C$52,1,0)),IF(ISNA(VLOOKUP(LEFT(F166,3),'PDP8'!$C$56:$C$75,1,0)),IF(ISNA(VLOOKUP(LEFT(F166,IF(OR(LEN(F166)=3,MID(F166,4,1)=" "),3,4)),'PDP8'!$C$80:$C$107,1,0)),IF(ISNA(VLOOKUP(F166,'PDP8'!$I$5:$I$389,1,0)),"???",20),15),14),13),12))))))</f>
        <v>0</v>
      </c>
      <c r="N166" s="119">
        <f>IF(AND(O166="CLA",S166&gt;1),IF(ISNA(VLOOKUP(P166,'PDP8'!$C$17:$C$52,1,0)),IF(ISNA(VLOOKUP(P166,'PDP8'!$C$56:$C$75,1,0)),15,14),13),IF(LEN(F166)=0,0,M166))</f>
        <v>0</v>
      </c>
      <c r="O166" s="119" t="str">
        <f t="shared" si="34"/>
        <v/>
      </c>
      <c r="P166" s="119" t="str">
        <f t="shared" si="35"/>
        <v/>
      </c>
      <c r="Q166" s="119" t="str">
        <f t="shared" si="36"/>
        <v/>
      </c>
      <c r="R166" s="119" t="str">
        <f t="shared" si="37"/>
        <v/>
      </c>
      <c r="S166" s="119">
        <f t="shared" si="38"/>
        <v>0</v>
      </c>
      <c r="T166" s="187" t="str">
        <f t="shared" si="39"/>
        <v/>
      </c>
      <c r="U166" s="119" t="str">
        <f t="shared" si="40"/>
        <v/>
      </c>
      <c r="V166" s="120" t="str">
        <f t="shared" si="41"/>
        <v/>
      </c>
      <c r="W166" s="124" t="str">
        <f t="shared" si="42"/>
        <v/>
      </c>
      <c r="X166" s="124" t="str">
        <f t="shared" si="43"/>
        <v/>
      </c>
      <c r="Y166" s="119" t="str">
        <f t="shared" si="30"/>
        <v/>
      </c>
      <c r="Z166" s="119">
        <f t="shared" si="31"/>
        <v>0</v>
      </c>
      <c r="AA166" s="119" t="str">
        <f>IF(N166=12,VLOOKUP(F166,'PDP8'!$C$6:$F$11,4,0),"")</f>
        <v/>
      </c>
      <c r="AB166" s="119" t="str">
        <f>IF(N166=13,IF(_xlfn.BITAND(OCT2DEC(C166),'PDP8'!$E$17)='PDP8'!$D$17,'PDP8'!$F$17,CONCATENATE(IF(ISNA(MATCH(_xlfn.BITAND(OCT2DEC(C166),'PDP8'!$E$18),'PDP8'!$D$18:$D$20,0)),"",VLOOKUP(_xlfn.BITAND(OCT2DEC(C166),'PDP8'!$E$18),'PDP8'!$D$18:$F$20,3,0)),IF(ISNA(MATCH(_xlfn.BITAND(OCT2DEC(C166),'PDP8'!$E$21),'PDP8'!$D$21:$D$52,0)),"",CONCATENATE(IF(ISNA(MATCH(_xlfn.BITAND(OCT2DEC(C166),'PDP8'!$E$18),'PDP8'!$D$18:$D$20,0)),"",", "),VLOOKUP(_xlfn.BITAND(OCT2DEC(C166),'PDP8'!$E$21),'PDP8'!$D$21:$F$52,3,0))))),"")</f>
        <v/>
      </c>
      <c r="AC166" s="119" t="str">
        <f>IF(N166=14,CONCATENATE(IF(ISNA(MATCH(_xlfn.BITAND(OCT2DEC(C166),'PDP8'!$E$56),'PDP8'!$D$56:$D$70,0)),"",VLOOKUP(_xlfn.BITAND(OCT2DEC(C166),'PDP8'!$E$56),'PDP8'!$D$56:$F$70,3,0)),IF(ISNA(MATCH(_xlfn.BITAND(OCT2DEC(C166),'PDP8'!$E$71),'PDP8'!$D$71:$D$73,0)),"",CONCATENATE(IF(ISNA(MATCH(_xlfn.BITAND(OCT2DEC(C166),'PDP8'!$E$56),'PDP8'!$D$56:$D$70,0)),"",", "),VLOOKUP(_xlfn.BITAND(OCT2DEC(C166),'PDP8'!$E$71),'PDP8'!$D$71:$F$73,3,0))),IF(_xlfn.BITAND(OCT2DEC(C166),'PDP8'!$E$75)='PDP8'!$D$75,CONCATENATE(IF(LEN(F166)&gt;4,", ",""),'PDP8'!$F$75,""),IF(_xlfn.BITAND(OCT2DEC(C166),'PDP8'!$E$74),"",'PDP8'!$F$74))),"")</f>
        <v/>
      </c>
      <c r="AD166" s="119" t="str">
        <f>IF(N166=15,VLOOKUP(Z166,'PDP8'!$D$111:$F$238,3,0),"")</f>
        <v/>
      </c>
      <c r="AE166" s="119" t="str">
        <f>IF(N166=20,CONCATENATE(VLOOKUP(F166,'PDP8'!$I$5:$M$389,3,0),": ",VLOOKUP(F166,'PDP8'!$I$5:$M$389,5,0)),"")</f>
        <v/>
      </c>
      <c r="AF166" s="119" t="str">
        <f t="shared" si="44"/>
        <v/>
      </c>
      <c r="AG166" s="126"/>
      <c r="AH166" s="126"/>
    </row>
    <row r="167" spans="1:34" x14ac:dyDescent="0.2">
      <c r="A167" s="126"/>
      <c r="B167" s="55" t="str">
        <f t="shared" si="32"/>
        <v>0411</v>
      </c>
      <c r="C167" s="56" t="str">
        <f>IF(N167&lt;10,"",IF(N167=10,O167,IF(N167=12,IF(LEN(X167)&gt;0,X167,DEC2OCT(VLOOKUP(F167,'PDP8'!$C$6:$D$12,2,0)+IF(LEN(G167)&gt;0,256,0)+W167+IF(LEN(V167)=0,0,_xlfn.BITAND(V167,127)),4)),IF(N167=13,DEC2OCT('PDP8'!$D$13+_xlfn.BITOR(VLOOKUP(O167,'PDP8'!$C$17:$D$52,2,0),_xlfn.BITOR(IF(S167&gt;1,VLOOKUP(P167,'PDP8'!$C$17:$D$52,2,0),0),_xlfn.BITOR(IF(S167&gt;2,VLOOKUP(Q167,'PDP8'!$C$17:$D$52,2,0),0),IF(S167&gt;3,VLOOKUP(R167,'PDP8'!$C$17:$D$52,2,0),0)))),4),IF(N167=14,DEC2OCT(_xlfn.BITOR('PDP8'!$D$13+256+VLOOKUP(O167,'PDP8'!$C$56:$D$75,2,0),_xlfn.BITOR(IF(S167&gt;1,VLOOKUP(P167,'PDP8'!$C$56:$D$75,2,0),0),_xlfn.BITOR(IF(S167&gt;2,VLOOKUP(Q167,'PDP8'!$C$56:$D$75,2,0),0),IF(S167&gt;3,VLOOKUP(R167,'PDP8'!$C$56:$D$75,2,0),0)))),4),IF(N167=15,DEC2OCT('PDP8'!$D$13+257+VLOOKUP(O167,'PDP8'!$C$80:$D$107,2,0)+IF(S167&gt;1,VLOOKUP(P167,'PDP8'!$C$80:$D$107,2,0),0)+IF(S167&gt;2,VLOOKUP(Q167,'PDP8'!$C$80:$D$107,2,0),0),4),IF(N167=20,VLOOKUP(F167,'PDP8'!$I$5:$J$389,2,0),"???")))))))</f>
        <v/>
      </c>
      <c r="D167" s="177"/>
      <c r="E167" s="118"/>
      <c r="F167" s="118"/>
      <c r="G167" s="76"/>
      <c r="H167" s="118"/>
      <c r="I167" s="179"/>
      <c r="J167" s="188" t="str">
        <f t="shared" si="33"/>
        <v/>
      </c>
      <c r="K167" s="211"/>
      <c r="L167" s="126"/>
      <c r="M167" s="119">
        <f>IF(LEN(F167)&lt;1,0,IF(OR(LEFT(F167)="/",F167="$"),0,IF(LEFT(F167)="*",1,IF(NOT(ISERR(VALUE(F167))),10,IF(LEFT(F167,4)="PAGE",2,IF(ISNA(VLOOKUP(F167,'PDP8'!$C$6:$C$11,1,0)),IF(ISNA(VLOOKUP(LEFT(F167,3),'PDP8'!$C$17:$C$52,1,0)),IF(ISNA(VLOOKUP(LEFT(F167,3),'PDP8'!$C$56:$C$75,1,0)),IF(ISNA(VLOOKUP(LEFT(F167,IF(OR(LEN(F167)=3,MID(F167,4,1)=" "),3,4)),'PDP8'!$C$80:$C$107,1,0)),IF(ISNA(VLOOKUP(F167,'PDP8'!$I$5:$I$389,1,0)),"???",20),15),14),13),12))))))</f>
        <v>0</v>
      </c>
      <c r="N167" s="119">
        <f>IF(AND(O167="CLA",S167&gt;1),IF(ISNA(VLOOKUP(P167,'PDP8'!$C$17:$C$52,1,0)),IF(ISNA(VLOOKUP(P167,'PDP8'!$C$56:$C$75,1,0)),15,14),13),IF(LEN(F167)=0,0,M167))</f>
        <v>0</v>
      </c>
      <c r="O167" s="119" t="str">
        <f t="shared" si="34"/>
        <v/>
      </c>
      <c r="P167" s="119" t="str">
        <f t="shared" si="35"/>
        <v/>
      </c>
      <c r="Q167" s="119" t="str">
        <f t="shared" si="36"/>
        <v/>
      </c>
      <c r="R167" s="119" t="str">
        <f t="shared" si="37"/>
        <v/>
      </c>
      <c r="S167" s="119">
        <f t="shared" si="38"/>
        <v>0</v>
      </c>
      <c r="T167" s="187" t="str">
        <f t="shared" si="39"/>
        <v/>
      </c>
      <c r="U167" s="119" t="str">
        <f t="shared" si="40"/>
        <v/>
      </c>
      <c r="V167" s="120" t="str">
        <f t="shared" si="41"/>
        <v/>
      </c>
      <c r="W167" s="124" t="str">
        <f t="shared" si="42"/>
        <v/>
      </c>
      <c r="X167" s="124" t="str">
        <f t="shared" si="43"/>
        <v/>
      </c>
      <c r="Y167" s="119" t="str">
        <f t="shared" si="30"/>
        <v/>
      </c>
      <c r="Z167" s="119">
        <f t="shared" si="31"/>
        <v>0</v>
      </c>
      <c r="AA167" s="119" t="str">
        <f>IF(N167=12,VLOOKUP(F167,'PDP8'!$C$6:$F$11,4,0),"")</f>
        <v/>
      </c>
      <c r="AB167" s="119" t="str">
        <f>IF(N167=13,IF(_xlfn.BITAND(OCT2DEC(C167),'PDP8'!$E$17)='PDP8'!$D$17,'PDP8'!$F$17,CONCATENATE(IF(ISNA(MATCH(_xlfn.BITAND(OCT2DEC(C167),'PDP8'!$E$18),'PDP8'!$D$18:$D$20,0)),"",VLOOKUP(_xlfn.BITAND(OCT2DEC(C167),'PDP8'!$E$18),'PDP8'!$D$18:$F$20,3,0)),IF(ISNA(MATCH(_xlfn.BITAND(OCT2DEC(C167),'PDP8'!$E$21),'PDP8'!$D$21:$D$52,0)),"",CONCATENATE(IF(ISNA(MATCH(_xlfn.BITAND(OCT2DEC(C167),'PDP8'!$E$18),'PDP8'!$D$18:$D$20,0)),"",", "),VLOOKUP(_xlfn.BITAND(OCT2DEC(C167),'PDP8'!$E$21),'PDP8'!$D$21:$F$52,3,0))))),"")</f>
        <v/>
      </c>
      <c r="AC167" s="119" t="str">
        <f>IF(N167=14,CONCATENATE(IF(ISNA(MATCH(_xlfn.BITAND(OCT2DEC(C167),'PDP8'!$E$56),'PDP8'!$D$56:$D$70,0)),"",VLOOKUP(_xlfn.BITAND(OCT2DEC(C167),'PDP8'!$E$56),'PDP8'!$D$56:$F$70,3,0)),IF(ISNA(MATCH(_xlfn.BITAND(OCT2DEC(C167),'PDP8'!$E$71),'PDP8'!$D$71:$D$73,0)),"",CONCATENATE(IF(ISNA(MATCH(_xlfn.BITAND(OCT2DEC(C167),'PDP8'!$E$56),'PDP8'!$D$56:$D$70,0)),"",", "),VLOOKUP(_xlfn.BITAND(OCT2DEC(C167),'PDP8'!$E$71),'PDP8'!$D$71:$F$73,3,0))),IF(_xlfn.BITAND(OCT2DEC(C167),'PDP8'!$E$75)='PDP8'!$D$75,CONCATENATE(IF(LEN(F167)&gt;4,", ",""),'PDP8'!$F$75,""),IF(_xlfn.BITAND(OCT2DEC(C167),'PDP8'!$E$74),"",'PDP8'!$F$74))),"")</f>
        <v/>
      </c>
      <c r="AD167" s="119" t="str">
        <f>IF(N167=15,VLOOKUP(Z167,'PDP8'!$D$111:$F$238,3,0),"")</f>
        <v/>
      </c>
      <c r="AE167" s="119" t="str">
        <f>IF(N167=20,CONCATENATE(VLOOKUP(F167,'PDP8'!$I$5:$M$389,3,0),": ",VLOOKUP(F167,'PDP8'!$I$5:$M$389,5,0)),"")</f>
        <v/>
      </c>
      <c r="AF167" s="119" t="str">
        <f t="shared" si="44"/>
        <v/>
      </c>
      <c r="AG167" s="126"/>
      <c r="AH167" s="126"/>
    </row>
    <row r="168" spans="1:34" x14ac:dyDescent="0.2">
      <c r="A168" s="126"/>
      <c r="B168" s="55" t="str">
        <f t="shared" si="32"/>
        <v>0411</v>
      </c>
      <c r="C168" s="56" t="str">
        <f>IF(N168&lt;10,"",IF(N168=10,O168,IF(N168=12,IF(LEN(X168)&gt;0,X168,DEC2OCT(VLOOKUP(F168,'PDP8'!$C$6:$D$12,2,0)+IF(LEN(G168)&gt;0,256,0)+W168+IF(LEN(V168)=0,0,_xlfn.BITAND(V168,127)),4)),IF(N168=13,DEC2OCT('PDP8'!$D$13+_xlfn.BITOR(VLOOKUP(O168,'PDP8'!$C$17:$D$52,2,0),_xlfn.BITOR(IF(S168&gt;1,VLOOKUP(P168,'PDP8'!$C$17:$D$52,2,0),0),_xlfn.BITOR(IF(S168&gt;2,VLOOKUP(Q168,'PDP8'!$C$17:$D$52,2,0),0),IF(S168&gt;3,VLOOKUP(R168,'PDP8'!$C$17:$D$52,2,0),0)))),4),IF(N168=14,DEC2OCT(_xlfn.BITOR('PDP8'!$D$13+256+VLOOKUP(O168,'PDP8'!$C$56:$D$75,2,0),_xlfn.BITOR(IF(S168&gt;1,VLOOKUP(P168,'PDP8'!$C$56:$D$75,2,0),0),_xlfn.BITOR(IF(S168&gt;2,VLOOKUP(Q168,'PDP8'!$C$56:$D$75,2,0),0),IF(S168&gt;3,VLOOKUP(R168,'PDP8'!$C$56:$D$75,2,0),0)))),4),IF(N168=15,DEC2OCT('PDP8'!$D$13+257+VLOOKUP(O168,'PDP8'!$C$80:$D$107,2,0)+IF(S168&gt;1,VLOOKUP(P168,'PDP8'!$C$80:$D$107,2,0),0)+IF(S168&gt;2,VLOOKUP(Q168,'PDP8'!$C$80:$D$107,2,0),0),4),IF(N168=20,VLOOKUP(F168,'PDP8'!$I$5:$J$389,2,0),"???")))))))</f>
        <v/>
      </c>
      <c r="D168" s="177"/>
      <c r="E168" s="118"/>
      <c r="F168" s="118"/>
      <c r="G168" s="76"/>
      <c r="H168" s="118"/>
      <c r="I168" s="179"/>
      <c r="J168" s="188" t="str">
        <f t="shared" si="33"/>
        <v/>
      </c>
      <c r="K168" s="211"/>
      <c r="L168" s="126"/>
      <c r="M168" s="119">
        <f>IF(LEN(F168)&lt;1,0,IF(OR(LEFT(F168)="/",F168="$"),0,IF(LEFT(F168)="*",1,IF(NOT(ISERR(VALUE(F168))),10,IF(LEFT(F168,4)="PAGE",2,IF(ISNA(VLOOKUP(F168,'PDP8'!$C$6:$C$11,1,0)),IF(ISNA(VLOOKUP(LEFT(F168,3),'PDP8'!$C$17:$C$52,1,0)),IF(ISNA(VLOOKUP(LEFT(F168,3),'PDP8'!$C$56:$C$75,1,0)),IF(ISNA(VLOOKUP(LEFT(F168,IF(OR(LEN(F168)=3,MID(F168,4,1)=" "),3,4)),'PDP8'!$C$80:$C$107,1,0)),IF(ISNA(VLOOKUP(F168,'PDP8'!$I$5:$I$389,1,0)),"???",20),15),14),13),12))))))</f>
        <v>0</v>
      </c>
      <c r="N168" s="119">
        <f>IF(AND(O168="CLA",S168&gt;1),IF(ISNA(VLOOKUP(P168,'PDP8'!$C$17:$C$52,1,0)),IF(ISNA(VLOOKUP(P168,'PDP8'!$C$56:$C$75,1,0)),15,14),13),IF(LEN(F168)=0,0,M168))</f>
        <v>0</v>
      </c>
      <c r="O168" s="119" t="str">
        <f t="shared" si="34"/>
        <v/>
      </c>
      <c r="P168" s="119" t="str">
        <f t="shared" si="35"/>
        <v/>
      </c>
      <c r="Q168" s="119" t="str">
        <f t="shared" si="36"/>
        <v/>
      </c>
      <c r="R168" s="119" t="str">
        <f t="shared" si="37"/>
        <v/>
      </c>
      <c r="S168" s="119">
        <f t="shared" si="38"/>
        <v>0</v>
      </c>
      <c r="T168" s="187" t="str">
        <f t="shared" si="39"/>
        <v/>
      </c>
      <c r="U168" s="119" t="str">
        <f t="shared" si="40"/>
        <v/>
      </c>
      <c r="V168" s="120" t="str">
        <f t="shared" si="41"/>
        <v/>
      </c>
      <c r="W168" s="124" t="str">
        <f t="shared" si="42"/>
        <v/>
      </c>
      <c r="X168" s="124" t="str">
        <f t="shared" si="43"/>
        <v/>
      </c>
      <c r="Y168" s="119" t="str">
        <f t="shared" si="30"/>
        <v/>
      </c>
      <c r="Z168" s="119">
        <f t="shared" si="31"/>
        <v>0</v>
      </c>
      <c r="AA168" s="119" t="str">
        <f>IF(N168=12,VLOOKUP(F168,'PDP8'!$C$6:$F$11,4,0),"")</f>
        <v/>
      </c>
      <c r="AB168" s="119" t="str">
        <f>IF(N168=13,IF(_xlfn.BITAND(OCT2DEC(C168),'PDP8'!$E$17)='PDP8'!$D$17,'PDP8'!$F$17,CONCATENATE(IF(ISNA(MATCH(_xlfn.BITAND(OCT2DEC(C168),'PDP8'!$E$18),'PDP8'!$D$18:$D$20,0)),"",VLOOKUP(_xlfn.BITAND(OCT2DEC(C168),'PDP8'!$E$18),'PDP8'!$D$18:$F$20,3,0)),IF(ISNA(MATCH(_xlfn.BITAND(OCT2DEC(C168),'PDP8'!$E$21),'PDP8'!$D$21:$D$52,0)),"",CONCATENATE(IF(ISNA(MATCH(_xlfn.BITAND(OCT2DEC(C168),'PDP8'!$E$18),'PDP8'!$D$18:$D$20,0)),"",", "),VLOOKUP(_xlfn.BITAND(OCT2DEC(C168),'PDP8'!$E$21),'PDP8'!$D$21:$F$52,3,0))))),"")</f>
        <v/>
      </c>
      <c r="AC168" s="119" t="str">
        <f>IF(N168=14,CONCATENATE(IF(ISNA(MATCH(_xlfn.BITAND(OCT2DEC(C168),'PDP8'!$E$56),'PDP8'!$D$56:$D$70,0)),"",VLOOKUP(_xlfn.BITAND(OCT2DEC(C168),'PDP8'!$E$56),'PDP8'!$D$56:$F$70,3,0)),IF(ISNA(MATCH(_xlfn.BITAND(OCT2DEC(C168),'PDP8'!$E$71),'PDP8'!$D$71:$D$73,0)),"",CONCATENATE(IF(ISNA(MATCH(_xlfn.BITAND(OCT2DEC(C168),'PDP8'!$E$56),'PDP8'!$D$56:$D$70,0)),"",", "),VLOOKUP(_xlfn.BITAND(OCT2DEC(C168),'PDP8'!$E$71),'PDP8'!$D$71:$F$73,3,0))),IF(_xlfn.BITAND(OCT2DEC(C168),'PDP8'!$E$75)='PDP8'!$D$75,CONCATENATE(IF(LEN(F168)&gt;4,", ",""),'PDP8'!$F$75,""),IF(_xlfn.BITAND(OCT2DEC(C168),'PDP8'!$E$74),"",'PDP8'!$F$74))),"")</f>
        <v/>
      </c>
      <c r="AD168" s="119" t="str">
        <f>IF(N168=15,VLOOKUP(Z168,'PDP8'!$D$111:$F$238,3,0),"")</f>
        <v/>
      </c>
      <c r="AE168" s="119" t="str">
        <f>IF(N168=20,CONCATENATE(VLOOKUP(F168,'PDP8'!$I$5:$M$389,3,0),": ",VLOOKUP(F168,'PDP8'!$I$5:$M$389,5,0)),"")</f>
        <v/>
      </c>
      <c r="AF168" s="119" t="str">
        <f t="shared" si="44"/>
        <v/>
      </c>
      <c r="AG168" s="126"/>
      <c r="AH168" s="126"/>
    </row>
    <row r="169" spans="1:34" x14ac:dyDescent="0.2">
      <c r="A169" s="126"/>
      <c r="B169" s="55" t="str">
        <f t="shared" si="32"/>
        <v>0411</v>
      </c>
      <c r="C169" s="56" t="str">
        <f>IF(N169&lt;10,"",IF(N169=10,O169,IF(N169=12,IF(LEN(X169)&gt;0,X169,DEC2OCT(VLOOKUP(F169,'PDP8'!$C$6:$D$12,2,0)+IF(LEN(G169)&gt;0,256,0)+W169+IF(LEN(V169)=0,0,_xlfn.BITAND(V169,127)),4)),IF(N169=13,DEC2OCT('PDP8'!$D$13+_xlfn.BITOR(VLOOKUP(O169,'PDP8'!$C$17:$D$52,2,0),_xlfn.BITOR(IF(S169&gt;1,VLOOKUP(P169,'PDP8'!$C$17:$D$52,2,0),0),_xlfn.BITOR(IF(S169&gt;2,VLOOKUP(Q169,'PDP8'!$C$17:$D$52,2,0),0),IF(S169&gt;3,VLOOKUP(R169,'PDP8'!$C$17:$D$52,2,0),0)))),4),IF(N169=14,DEC2OCT(_xlfn.BITOR('PDP8'!$D$13+256+VLOOKUP(O169,'PDP8'!$C$56:$D$75,2,0),_xlfn.BITOR(IF(S169&gt;1,VLOOKUP(P169,'PDP8'!$C$56:$D$75,2,0),0),_xlfn.BITOR(IF(S169&gt;2,VLOOKUP(Q169,'PDP8'!$C$56:$D$75,2,0),0),IF(S169&gt;3,VLOOKUP(R169,'PDP8'!$C$56:$D$75,2,0),0)))),4),IF(N169=15,DEC2OCT('PDP8'!$D$13+257+VLOOKUP(O169,'PDP8'!$C$80:$D$107,2,0)+IF(S169&gt;1,VLOOKUP(P169,'PDP8'!$C$80:$D$107,2,0),0)+IF(S169&gt;2,VLOOKUP(Q169,'PDP8'!$C$80:$D$107,2,0),0),4),IF(N169=20,VLOOKUP(F169,'PDP8'!$I$5:$J$389,2,0),"???")))))))</f>
        <v/>
      </c>
      <c r="D169" s="177"/>
      <c r="E169" s="118"/>
      <c r="F169" s="118"/>
      <c r="G169" s="76"/>
      <c r="H169" s="118"/>
      <c r="I169" s="179"/>
      <c r="J169" s="188" t="str">
        <f t="shared" si="33"/>
        <v/>
      </c>
      <c r="K169" s="211"/>
      <c r="L169" s="126"/>
      <c r="M169" s="119">
        <f>IF(LEN(F169)&lt;1,0,IF(OR(LEFT(F169)="/",F169="$"),0,IF(LEFT(F169)="*",1,IF(NOT(ISERR(VALUE(F169))),10,IF(LEFT(F169,4)="PAGE",2,IF(ISNA(VLOOKUP(F169,'PDP8'!$C$6:$C$11,1,0)),IF(ISNA(VLOOKUP(LEFT(F169,3),'PDP8'!$C$17:$C$52,1,0)),IF(ISNA(VLOOKUP(LEFT(F169,3),'PDP8'!$C$56:$C$75,1,0)),IF(ISNA(VLOOKUP(LEFT(F169,IF(OR(LEN(F169)=3,MID(F169,4,1)=" "),3,4)),'PDP8'!$C$80:$C$107,1,0)),IF(ISNA(VLOOKUP(F169,'PDP8'!$I$5:$I$389,1,0)),"???",20),15),14),13),12))))))</f>
        <v>0</v>
      </c>
      <c r="N169" s="119">
        <f>IF(AND(O169="CLA",S169&gt;1),IF(ISNA(VLOOKUP(P169,'PDP8'!$C$17:$C$52,1,0)),IF(ISNA(VLOOKUP(P169,'PDP8'!$C$56:$C$75,1,0)),15,14),13),IF(LEN(F169)=0,0,M169))</f>
        <v>0</v>
      </c>
      <c r="O169" s="119" t="str">
        <f t="shared" si="34"/>
        <v/>
      </c>
      <c r="P169" s="119" t="str">
        <f t="shared" si="35"/>
        <v/>
      </c>
      <c r="Q169" s="119" t="str">
        <f t="shared" si="36"/>
        <v/>
      </c>
      <c r="R169" s="119" t="str">
        <f t="shared" si="37"/>
        <v/>
      </c>
      <c r="S169" s="119">
        <f t="shared" si="38"/>
        <v>0</v>
      </c>
      <c r="T169" s="187" t="str">
        <f t="shared" si="39"/>
        <v/>
      </c>
      <c r="U169" s="119" t="str">
        <f t="shared" si="40"/>
        <v/>
      </c>
      <c r="V169" s="120" t="str">
        <f t="shared" si="41"/>
        <v/>
      </c>
      <c r="W169" s="124" t="str">
        <f t="shared" si="42"/>
        <v/>
      </c>
      <c r="X169" s="124" t="str">
        <f t="shared" si="43"/>
        <v/>
      </c>
      <c r="Y169" s="119" t="str">
        <f t="shared" si="30"/>
        <v/>
      </c>
      <c r="Z169" s="119">
        <f t="shared" si="31"/>
        <v>0</v>
      </c>
      <c r="AA169" s="119" t="str">
        <f>IF(N169=12,VLOOKUP(F169,'PDP8'!$C$6:$F$11,4,0),"")</f>
        <v/>
      </c>
      <c r="AB169" s="119" t="str">
        <f>IF(N169=13,IF(_xlfn.BITAND(OCT2DEC(C169),'PDP8'!$E$17)='PDP8'!$D$17,'PDP8'!$F$17,CONCATENATE(IF(ISNA(MATCH(_xlfn.BITAND(OCT2DEC(C169),'PDP8'!$E$18),'PDP8'!$D$18:$D$20,0)),"",VLOOKUP(_xlfn.BITAND(OCT2DEC(C169),'PDP8'!$E$18),'PDP8'!$D$18:$F$20,3,0)),IF(ISNA(MATCH(_xlfn.BITAND(OCT2DEC(C169),'PDP8'!$E$21),'PDP8'!$D$21:$D$52,0)),"",CONCATENATE(IF(ISNA(MATCH(_xlfn.BITAND(OCT2DEC(C169),'PDP8'!$E$18),'PDP8'!$D$18:$D$20,0)),"",", "),VLOOKUP(_xlfn.BITAND(OCT2DEC(C169),'PDP8'!$E$21),'PDP8'!$D$21:$F$52,3,0))))),"")</f>
        <v/>
      </c>
      <c r="AC169" s="119" t="str">
        <f>IF(N169=14,CONCATENATE(IF(ISNA(MATCH(_xlfn.BITAND(OCT2DEC(C169),'PDP8'!$E$56),'PDP8'!$D$56:$D$70,0)),"",VLOOKUP(_xlfn.BITAND(OCT2DEC(C169),'PDP8'!$E$56),'PDP8'!$D$56:$F$70,3,0)),IF(ISNA(MATCH(_xlfn.BITAND(OCT2DEC(C169),'PDP8'!$E$71),'PDP8'!$D$71:$D$73,0)),"",CONCATENATE(IF(ISNA(MATCH(_xlfn.BITAND(OCT2DEC(C169),'PDP8'!$E$56),'PDP8'!$D$56:$D$70,0)),"",", "),VLOOKUP(_xlfn.BITAND(OCT2DEC(C169),'PDP8'!$E$71),'PDP8'!$D$71:$F$73,3,0))),IF(_xlfn.BITAND(OCT2DEC(C169),'PDP8'!$E$75)='PDP8'!$D$75,CONCATENATE(IF(LEN(F169)&gt;4,", ",""),'PDP8'!$F$75,""),IF(_xlfn.BITAND(OCT2DEC(C169),'PDP8'!$E$74),"",'PDP8'!$F$74))),"")</f>
        <v/>
      </c>
      <c r="AD169" s="119" t="str">
        <f>IF(N169=15,VLOOKUP(Z169,'PDP8'!$D$111:$F$238,3,0),"")</f>
        <v/>
      </c>
      <c r="AE169" s="119" t="str">
        <f>IF(N169=20,CONCATENATE(VLOOKUP(F169,'PDP8'!$I$5:$M$389,3,0),": ",VLOOKUP(F169,'PDP8'!$I$5:$M$389,5,0)),"")</f>
        <v/>
      </c>
      <c r="AF169" s="119" t="str">
        <f t="shared" si="44"/>
        <v/>
      </c>
      <c r="AG169" s="126"/>
      <c r="AH169" s="126"/>
    </row>
    <row r="170" spans="1:34" x14ac:dyDescent="0.2">
      <c r="A170" s="126"/>
      <c r="B170" s="55" t="str">
        <f t="shared" si="32"/>
        <v>0411</v>
      </c>
      <c r="C170" s="56" t="str">
        <f>IF(N170&lt;10,"",IF(N170=10,O170,IF(N170=12,IF(LEN(X170)&gt;0,X170,DEC2OCT(VLOOKUP(F170,'PDP8'!$C$6:$D$12,2,0)+IF(LEN(G170)&gt;0,256,0)+W170+IF(LEN(V170)=0,0,_xlfn.BITAND(V170,127)),4)),IF(N170=13,DEC2OCT('PDP8'!$D$13+_xlfn.BITOR(VLOOKUP(O170,'PDP8'!$C$17:$D$52,2,0),_xlfn.BITOR(IF(S170&gt;1,VLOOKUP(P170,'PDP8'!$C$17:$D$52,2,0),0),_xlfn.BITOR(IF(S170&gt;2,VLOOKUP(Q170,'PDP8'!$C$17:$D$52,2,0),0),IF(S170&gt;3,VLOOKUP(R170,'PDP8'!$C$17:$D$52,2,0),0)))),4),IF(N170=14,DEC2OCT(_xlfn.BITOR('PDP8'!$D$13+256+VLOOKUP(O170,'PDP8'!$C$56:$D$75,2,0),_xlfn.BITOR(IF(S170&gt;1,VLOOKUP(P170,'PDP8'!$C$56:$D$75,2,0),0),_xlfn.BITOR(IF(S170&gt;2,VLOOKUP(Q170,'PDP8'!$C$56:$D$75,2,0),0),IF(S170&gt;3,VLOOKUP(R170,'PDP8'!$C$56:$D$75,2,0),0)))),4),IF(N170=15,DEC2OCT('PDP8'!$D$13+257+VLOOKUP(O170,'PDP8'!$C$80:$D$107,2,0)+IF(S170&gt;1,VLOOKUP(P170,'PDP8'!$C$80:$D$107,2,0),0)+IF(S170&gt;2,VLOOKUP(Q170,'PDP8'!$C$80:$D$107,2,0),0),4),IF(N170=20,VLOOKUP(F170,'PDP8'!$I$5:$J$389,2,0),"???")))))))</f>
        <v/>
      </c>
      <c r="D170" s="177"/>
      <c r="E170" s="118"/>
      <c r="F170" s="118"/>
      <c r="G170" s="76"/>
      <c r="H170" s="118"/>
      <c r="I170" s="179"/>
      <c r="J170" s="188" t="str">
        <f t="shared" si="33"/>
        <v/>
      </c>
      <c r="K170" s="211"/>
      <c r="L170" s="126"/>
      <c r="M170" s="119">
        <f>IF(LEN(F170)&lt;1,0,IF(OR(LEFT(F170)="/",F170="$"),0,IF(LEFT(F170)="*",1,IF(NOT(ISERR(VALUE(F170))),10,IF(LEFT(F170,4)="PAGE",2,IF(ISNA(VLOOKUP(F170,'PDP8'!$C$6:$C$11,1,0)),IF(ISNA(VLOOKUP(LEFT(F170,3),'PDP8'!$C$17:$C$52,1,0)),IF(ISNA(VLOOKUP(LEFT(F170,3),'PDP8'!$C$56:$C$75,1,0)),IF(ISNA(VLOOKUP(LEFT(F170,IF(OR(LEN(F170)=3,MID(F170,4,1)=" "),3,4)),'PDP8'!$C$80:$C$107,1,0)),IF(ISNA(VLOOKUP(F170,'PDP8'!$I$5:$I$389,1,0)),"???",20),15),14),13),12))))))</f>
        <v>0</v>
      </c>
      <c r="N170" s="119">
        <f>IF(AND(O170="CLA",S170&gt;1),IF(ISNA(VLOOKUP(P170,'PDP8'!$C$17:$C$52,1,0)),IF(ISNA(VLOOKUP(P170,'PDP8'!$C$56:$C$75,1,0)),15,14),13),IF(LEN(F170)=0,0,M170))</f>
        <v>0</v>
      </c>
      <c r="O170" s="119" t="str">
        <f t="shared" si="34"/>
        <v/>
      </c>
      <c r="P170" s="119" t="str">
        <f t="shared" si="35"/>
        <v/>
      </c>
      <c r="Q170" s="119" t="str">
        <f t="shared" si="36"/>
        <v/>
      </c>
      <c r="R170" s="119" t="str">
        <f t="shared" si="37"/>
        <v/>
      </c>
      <c r="S170" s="119">
        <f t="shared" si="38"/>
        <v>0</v>
      </c>
      <c r="T170" s="187" t="str">
        <f t="shared" si="39"/>
        <v/>
      </c>
      <c r="U170" s="119" t="str">
        <f t="shared" si="40"/>
        <v/>
      </c>
      <c r="V170" s="120" t="str">
        <f t="shared" si="41"/>
        <v/>
      </c>
      <c r="W170" s="124" t="str">
        <f t="shared" si="42"/>
        <v/>
      </c>
      <c r="X170" s="124" t="str">
        <f t="shared" si="43"/>
        <v/>
      </c>
      <c r="Y170" s="119" t="str">
        <f t="shared" si="30"/>
        <v/>
      </c>
      <c r="Z170" s="119">
        <f t="shared" si="31"/>
        <v>0</v>
      </c>
      <c r="AA170" s="119" t="str">
        <f>IF(N170=12,VLOOKUP(F170,'PDP8'!$C$6:$F$11,4,0),"")</f>
        <v/>
      </c>
      <c r="AB170" s="119" t="str">
        <f>IF(N170=13,IF(_xlfn.BITAND(OCT2DEC(C170),'PDP8'!$E$17)='PDP8'!$D$17,'PDP8'!$F$17,CONCATENATE(IF(ISNA(MATCH(_xlfn.BITAND(OCT2DEC(C170),'PDP8'!$E$18),'PDP8'!$D$18:$D$20,0)),"",VLOOKUP(_xlfn.BITAND(OCT2DEC(C170),'PDP8'!$E$18),'PDP8'!$D$18:$F$20,3,0)),IF(ISNA(MATCH(_xlfn.BITAND(OCT2DEC(C170),'PDP8'!$E$21),'PDP8'!$D$21:$D$52,0)),"",CONCATENATE(IF(ISNA(MATCH(_xlfn.BITAND(OCT2DEC(C170),'PDP8'!$E$18),'PDP8'!$D$18:$D$20,0)),"",", "),VLOOKUP(_xlfn.BITAND(OCT2DEC(C170),'PDP8'!$E$21),'PDP8'!$D$21:$F$52,3,0))))),"")</f>
        <v/>
      </c>
      <c r="AC170" s="119" t="str">
        <f>IF(N170=14,CONCATENATE(IF(ISNA(MATCH(_xlfn.BITAND(OCT2DEC(C170),'PDP8'!$E$56),'PDP8'!$D$56:$D$70,0)),"",VLOOKUP(_xlfn.BITAND(OCT2DEC(C170),'PDP8'!$E$56),'PDP8'!$D$56:$F$70,3,0)),IF(ISNA(MATCH(_xlfn.BITAND(OCT2DEC(C170),'PDP8'!$E$71),'PDP8'!$D$71:$D$73,0)),"",CONCATENATE(IF(ISNA(MATCH(_xlfn.BITAND(OCT2DEC(C170),'PDP8'!$E$56),'PDP8'!$D$56:$D$70,0)),"",", "),VLOOKUP(_xlfn.BITAND(OCT2DEC(C170),'PDP8'!$E$71),'PDP8'!$D$71:$F$73,3,0))),IF(_xlfn.BITAND(OCT2DEC(C170),'PDP8'!$E$75)='PDP8'!$D$75,CONCATENATE(IF(LEN(F170)&gt;4,", ",""),'PDP8'!$F$75,""),IF(_xlfn.BITAND(OCT2DEC(C170),'PDP8'!$E$74),"",'PDP8'!$F$74))),"")</f>
        <v/>
      </c>
      <c r="AD170" s="119" t="str">
        <f>IF(N170=15,VLOOKUP(Z170,'PDP8'!$D$111:$F$238,3,0),"")</f>
        <v/>
      </c>
      <c r="AE170" s="119" t="str">
        <f>IF(N170=20,CONCATENATE(VLOOKUP(F170,'PDP8'!$I$5:$M$389,3,0),": ",VLOOKUP(F170,'PDP8'!$I$5:$M$389,5,0)),"")</f>
        <v/>
      </c>
      <c r="AF170" s="119" t="str">
        <f t="shared" si="44"/>
        <v/>
      </c>
      <c r="AG170" s="126"/>
      <c r="AH170" s="126"/>
    </row>
    <row r="171" spans="1:34" x14ac:dyDescent="0.2">
      <c r="A171" s="126"/>
      <c r="B171" s="55" t="str">
        <f t="shared" si="32"/>
        <v>0411</v>
      </c>
      <c r="C171" s="56" t="str">
        <f>IF(N171&lt;10,"",IF(N171=10,O171,IF(N171=12,IF(LEN(X171)&gt;0,X171,DEC2OCT(VLOOKUP(F171,'PDP8'!$C$6:$D$12,2,0)+IF(LEN(G171)&gt;0,256,0)+W171+IF(LEN(V171)=0,0,_xlfn.BITAND(V171,127)),4)),IF(N171=13,DEC2OCT('PDP8'!$D$13+_xlfn.BITOR(VLOOKUP(O171,'PDP8'!$C$17:$D$52,2,0),_xlfn.BITOR(IF(S171&gt;1,VLOOKUP(P171,'PDP8'!$C$17:$D$52,2,0),0),_xlfn.BITOR(IF(S171&gt;2,VLOOKUP(Q171,'PDP8'!$C$17:$D$52,2,0),0),IF(S171&gt;3,VLOOKUP(R171,'PDP8'!$C$17:$D$52,2,0),0)))),4),IF(N171=14,DEC2OCT(_xlfn.BITOR('PDP8'!$D$13+256+VLOOKUP(O171,'PDP8'!$C$56:$D$75,2,0),_xlfn.BITOR(IF(S171&gt;1,VLOOKUP(P171,'PDP8'!$C$56:$D$75,2,0),0),_xlfn.BITOR(IF(S171&gt;2,VLOOKUP(Q171,'PDP8'!$C$56:$D$75,2,0),0),IF(S171&gt;3,VLOOKUP(R171,'PDP8'!$C$56:$D$75,2,0),0)))),4),IF(N171=15,DEC2OCT('PDP8'!$D$13+257+VLOOKUP(O171,'PDP8'!$C$80:$D$107,2,0)+IF(S171&gt;1,VLOOKUP(P171,'PDP8'!$C$80:$D$107,2,0),0)+IF(S171&gt;2,VLOOKUP(Q171,'PDP8'!$C$80:$D$107,2,0),0),4),IF(N171=20,VLOOKUP(F171,'PDP8'!$I$5:$J$389,2,0),"???")))))))</f>
        <v/>
      </c>
      <c r="D171" s="177"/>
      <c r="E171" s="118"/>
      <c r="F171" s="118"/>
      <c r="G171" s="76"/>
      <c r="H171" s="118"/>
      <c r="I171" s="179"/>
      <c r="J171" s="188" t="str">
        <f t="shared" si="33"/>
        <v/>
      </c>
      <c r="K171" s="211"/>
      <c r="L171" s="126"/>
      <c r="M171" s="119">
        <f>IF(LEN(F171)&lt;1,0,IF(OR(LEFT(F171)="/",F171="$"),0,IF(LEFT(F171)="*",1,IF(NOT(ISERR(VALUE(F171))),10,IF(LEFT(F171,4)="PAGE",2,IF(ISNA(VLOOKUP(F171,'PDP8'!$C$6:$C$11,1,0)),IF(ISNA(VLOOKUP(LEFT(F171,3),'PDP8'!$C$17:$C$52,1,0)),IF(ISNA(VLOOKUP(LEFT(F171,3),'PDP8'!$C$56:$C$75,1,0)),IF(ISNA(VLOOKUP(LEFT(F171,IF(OR(LEN(F171)=3,MID(F171,4,1)=" "),3,4)),'PDP8'!$C$80:$C$107,1,0)),IF(ISNA(VLOOKUP(F171,'PDP8'!$I$5:$I$389,1,0)),"???",20),15),14),13),12))))))</f>
        <v>0</v>
      </c>
      <c r="N171" s="119">
        <f>IF(AND(O171="CLA",S171&gt;1),IF(ISNA(VLOOKUP(P171,'PDP8'!$C$17:$C$52,1,0)),IF(ISNA(VLOOKUP(P171,'PDP8'!$C$56:$C$75,1,0)),15,14),13),IF(LEN(F171)=0,0,M171))</f>
        <v>0</v>
      </c>
      <c r="O171" s="119" t="str">
        <f t="shared" si="34"/>
        <v/>
      </c>
      <c r="P171" s="119" t="str">
        <f t="shared" si="35"/>
        <v/>
      </c>
      <c r="Q171" s="119" t="str">
        <f t="shared" si="36"/>
        <v/>
      </c>
      <c r="R171" s="119" t="str">
        <f t="shared" si="37"/>
        <v/>
      </c>
      <c r="S171" s="119">
        <f t="shared" si="38"/>
        <v>0</v>
      </c>
      <c r="T171" s="187" t="str">
        <f t="shared" si="39"/>
        <v/>
      </c>
      <c r="U171" s="119" t="str">
        <f t="shared" si="40"/>
        <v/>
      </c>
      <c r="V171" s="120" t="str">
        <f t="shared" si="41"/>
        <v/>
      </c>
      <c r="W171" s="124" t="str">
        <f t="shared" si="42"/>
        <v/>
      </c>
      <c r="X171" s="124" t="str">
        <f t="shared" si="43"/>
        <v/>
      </c>
      <c r="Y171" s="119" t="str">
        <f t="shared" si="30"/>
        <v/>
      </c>
      <c r="Z171" s="119">
        <f t="shared" si="31"/>
        <v>0</v>
      </c>
      <c r="AA171" s="119" t="str">
        <f>IF(N171=12,VLOOKUP(F171,'PDP8'!$C$6:$F$11,4,0),"")</f>
        <v/>
      </c>
      <c r="AB171" s="119" t="str">
        <f>IF(N171=13,IF(_xlfn.BITAND(OCT2DEC(C171),'PDP8'!$E$17)='PDP8'!$D$17,'PDP8'!$F$17,CONCATENATE(IF(ISNA(MATCH(_xlfn.BITAND(OCT2DEC(C171),'PDP8'!$E$18),'PDP8'!$D$18:$D$20,0)),"",VLOOKUP(_xlfn.BITAND(OCT2DEC(C171),'PDP8'!$E$18),'PDP8'!$D$18:$F$20,3,0)),IF(ISNA(MATCH(_xlfn.BITAND(OCT2DEC(C171),'PDP8'!$E$21),'PDP8'!$D$21:$D$52,0)),"",CONCATENATE(IF(ISNA(MATCH(_xlfn.BITAND(OCT2DEC(C171),'PDP8'!$E$18),'PDP8'!$D$18:$D$20,0)),"",", "),VLOOKUP(_xlfn.BITAND(OCT2DEC(C171),'PDP8'!$E$21),'PDP8'!$D$21:$F$52,3,0))))),"")</f>
        <v/>
      </c>
      <c r="AC171" s="119" t="str">
        <f>IF(N171=14,CONCATENATE(IF(ISNA(MATCH(_xlfn.BITAND(OCT2DEC(C171),'PDP8'!$E$56),'PDP8'!$D$56:$D$70,0)),"",VLOOKUP(_xlfn.BITAND(OCT2DEC(C171),'PDP8'!$E$56),'PDP8'!$D$56:$F$70,3,0)),IF(ISNA(MATCH(_xlfn.BITAND(OCT2DEC(C171),'PDP8'!$E$71),'PDP8'!$D$71:$D$73,0)),"",CONCATENATE(IF(ISNA(MATCH(_xlfn.BITAND(OCT2DEC(C171),'PDP8'!$E$56),'PDP8'!$D$56:$D$70,0)),"",", "),VLOOKUP(_xlfn.BITAND(OCT2DEC(C171),'PDP8'!$E$71),'PDP8'!$D$71:$F$73,3,0))),IF(_xlfn.BITAND(OCT2DEC(C171),'PDP8'!$E$75)='PDP8'!$D$75,CONCATENATE(IF(LEN(F171)&gt;4,", ",""),'PDP8'!$F$75,""),IF(_xlfn.BITAND(OCT2DEC(C171),'PDP8'!$E$74),"",'PDP8'!$F$74))),"")</f>
        <v/>
      </c>
      <c r="AD171" s="119" t="str">
        <f>IF(N171=15,VLOOKUP(Z171,'PDP8'!$D$111:$F$238,3,0),"")</f>
        <v/>
      </c>
      <c r="AE171" s="119" t="str">
        <f>IF(N171=20,CONCATENATE(VLOOKUP(F171,'PDP8'!$I$5:$M$389,3,0),": ",VLOOKUP(F171,'PDP8'!$I$5:$M$389,5,0)),"")</f>
        <v/>
      </c>
      <c r="AF171" s="119" t="str">
        <f t="shared" si="44"/>
        <v/>
      </c>
      <c r="AG171" s="126"/>
      <c r="AH171" s="126"/>
    </row>
    <row r="172" spans="1:34" x14ac:dyDescent="0.2">
      <c r="A172" s="126"/>
      <c r="B172" s="55" t="str">
        <f t="shared" si="32"/>
        <v>0411</v>
      </c>
      <c r="C172" s="56" t="str">
        <f>IF(N172&lt;10,"",IF(N172=10,O172,IF(N172=12,IF(LEN(X172)&gt;0,X172,DEC2OCT(VLOOKUP(F172,'PDP8'!$C$6:$D$12,2,0)+IF(LEN(G172)&gt;0,256,0)+W172+IF(LEN(V172)=0,0,_xlfn.BITAND(V172,127)),4)),IF(N172=13,DEC2OCT('PDP8'!$D$13+_xlfn.BITOR(VLOOKUP(O172,'PDP8'!$C$17:$D$52,2,0),_xlfn.BITOR(IF(S172&gt;1,VLOOKUP(P172,'PDP8'!$C$17:$D$52,2,0),0),_xlfn.BITOR(IF(S172&gt;2,VLOOKUP(Q172,'PDP8'!$C$17:$D$52,2,0),0),IF(S172&gt;3,VLOOKUP(R172,'PDP8'!$C$17:$D$52,2,0),0)))),4),IF(N172=14,DEC2OCT(_xlfn.BITOR('PDP8'!$D$13+256+VLOOKUP(O172,'PDP8'!$C$56:$D$75,2,0),_xlfn.BITOR(IF(S172&gt;1,VLOOKUP(P172,'PDP8'!$C$56:$D$75,2,0),0),_xlfn.BITOR(IF(S172&gt;2,VLOOKUP(Q172,'PDP8'!$C$56:$D$75,2,0),0),IF(S172&gt;3,VLOOKUP(R172,'PDP8'!$C$56:$D$75,2,0),0)))),4),IF(N172=15,DEC2OCT('PDP8'!$D$13+257+VLOOKUP(O172,'PDP8'!$C$80:$D$107,2,0)+IF(S172&gt;1,VLOOKUP(P172,'PDP8'!$C$80:$D$107,2,0),0)+IF(S172&gt;2,VLOOKUP(Q172,'PDP8'!$C$80:$D$107,2,0),0),4),IF(N172=20,VLOOKUP(F172,'PDP8'!$I$5:$J$389,2,0),"???")))))))</f>
        <v/>
      </c>
      <c r="D172" s="177"/>
      <c r="E172" s="118"/>
      <c r="F172" s="118"/>
      <c r="G172" s="76"/>
      <c r="H172" s="118"/>
      <c r="I172" s="179"/>
      <c r="J172" s="188" t="str">
        <f t="shared" si="33"/>
        <v/>
      </c>
      <c r="K172" s="211"/>
      <c r="L172" s="126"/>
      <c r="M172" s="119">
        <f>IF(LEN(F172)&lt;1,0,IF(OR(LEFT(F172)="/",F172="$"),0,IF(LEFT(F172)="*",1,IF(NOT(ISERR(VALUE(F172))),10,IF(LEFT(F172,4)="PAGE",2,IF(ISNA(VLOOKUP(F172,'PDP8'!$C$6:$C$11,1,0)),IF(ISNA(VLOOKUP(LEFT(F172,3),'PDP8'!$C$17:$C$52,1,0)),IF(ISNA(VLOOKUP(LEFT(F172,3),'PDP8'!$C$56:$C$75,1,0)),IF(ISNA(VLOOKUP(LEFT(F172,IF(OR(LEN(F172)=3,MID(F172,4,1)=" "),3,4)),'PDP8'!$C$80:$C$107,1,0)),IF(ISNA(VLOOKUP(F172,'PDP8'!$I$5:$I$389,1,0)),"???",20),15),14),13),12))))))</f>
        <v>0</v>
      </c>
      <c r="N172" s="119">
        <f>IF(AND(O172="CLA",S172&gt;1),IF(ISNA(VLOOKUP(P172,'PDP8'!$C$17:$C$52,1,0)),IF(ISNA(VLOOKUP(P172,'PDP8'!$C$56:$C$75,1,0)),15,14),13),IF(LEN(F172)=0,0,M172))</f>
        <v>0</v>
      </c>
      <c r="O172" s="119" t="str">
        <f t="shared" si="34"/>
        <v/>
      </c>
      <c r="P172" s="119" t="str">
        <f t="shared" si="35"/>
        <v/>
      </c>
      <c r="Q172" s="119" t="str">
        <f t="shared" si="36"/>
        <v/>
      </c>
      <c r="R172" s="119" t="str">
        <f t="shared" si="37"/>
        <v/>
      </c>
      <c r="S172" s="119">
        <f t="shared" si="38"/>
        <v>0</v>
      </c>
      <c r="T172" s="187" t="str">
        <f t="shared" si="39"/>
        <v/>
      </c>
      <c r="U172" s="119" t="str">
        <f t="shared" si="40"/>
        <v/>
      </c>
      <c r="V172" s="120" t="str">
        <f t="shared" si="41"/>
        <v/>
      </c>
      <c r="W172" s="124" t="str">
        <f t="shared" si="42"/>
        <v/>
      </c>
      <c r="X172" s="124" t="str">
        <f t="shared" si="43"/>
        <v/>
      </c>
      <c r="Y172" s="119" t="str">
        <f t="shared" si="30"/>
        <v/>
      </c>
      <c r="Z172" s="119">
        <f t="shared" si="31"/>
        <v>0</v>
      </c>
      <c r="AA172" s="119" t="str">
        <f>IF(N172=12,VLOOKUP(F172,'PDP8'!$C$6:$F$11,4,0),"")</f>
        <v/>
      </c>
      <c r="AB172" s="119" t="str">
        <f>IF(N172=13,IF(_xlfn.BITAND(OCT2DEC(C172),'PDP8'!$E$17)='PDP8'!$D$17,'PDP8'!$F$17,CONCATENATE(IF(ISNA(MATCH(_xlfn.BITAND(OCT2DEC(C172),'PDP8'!$E$18),'PDP8'!$D$18:$D$20,0)),"",VLOOKUP(_xlfn.BITAND(OCT2DEC(C172),'PDP8'!$E$18),'PDP8'!$D$18:$F$20,3,0)),IF(ISNA(MATCH(_xlfn.BITAND(OCT2DEC(C172),'PDP8'!$E$21),'PDP8'!$D$21:$D$52,0)),"",CONCATENATE(IF(ISNA(MATCH(_xlfn.BITAND(OCT2DEC(C172),'PDP8'!$E$18),'PDP8'!$D$18:$D$20,0)),"",", "),VLOOKUP(_xlfn.BITAND(OCT2DEC(C172),'PDP8'!$E$21),'PDP8'!$D$21:$F$52,3,0))))),"")</f>
        <v/>
      </c>
      <c r="AC172" s="119" t="str">
        <f>IF(N172=14,CONCATENATE(IF(ISNA(MATCH(_xlfn.BITAND(OCT2DEC(C172),'PDP8'!$E$56),'PDP8'!$D$56:$D$70,0)),"",VLOOKUP(_xlfn.BITAND(OCT2DEC(C172),'PDP8'!$E$56),'PDP8'!$D$56:$F$70,3,0)),IF(ISNA(MATCH(_xlfn.BITAND(OCT2DEC(C172),'PDP8'!$E$71),'PDP8'!$D$71:$D$73,0)),"",CONCATENATE(IF(ISNA(MATCH(_xlfn.BITAND(OCT2DEC(C172),'PDP8'!$E$56),'PDP8'!$D$56:$D$70,0)),"",", "),VLOOKUP(_xlfn.BITAND(OCT2DEC(C172),'PDP8'!$E$71),'PDP8'!$D$71:$F$73,3,0))),IF(_xlfn.BITAND(OCT2DEC(C172),'PDP8'!$E$75)='PDP8'!$D$75,CONCATENATE(IF(LEN(F172)&gt;4,", ",""),'PDP8'!$F$75,""),IF(_xlfn.BITAND(OCT2DEC(C172),'PDP8'!$E$74),"",'PDP8'!$F$74))),"")</f>
        <v/>
      </c>
      <c r="AD172" s="119" t="str">
        <f>IF(N172=15,VLOOKUP(Z172,'PDP8'!$D$111:$F$238,3,0),"")</f>
        <v/>
      </c>
      <c r="AE172" s="119" t="str">
        <f>IF(N172=20,CONCATENATE(VLOOKUP(F172,'PDP8'!$I$5:$M$389,3,0),": ",VLOOKUP(F172,'PDP8'!$I$5:$M$389,5,0)),"")</f>
        <v/>
      </c>
      <c r="AF172" s="119" t="str">
        <f t="shared" si="44"/>
        <v/>
      </c>
      <c r="AG172" s="126"/>
      <c r="AH172" s="126"/>
    </row>
    <row r="173" spans="1:34" x14ac:dyDescent="0.2">
      <c r="A173" s="126"/>
      <c r="B173" s="55" t="str">
        <f t="shared" si="32"/>
        <v>0411</v>
      </c>
      <c r="C173" s="56" t="str">
        <f>IF(N173&lt;10,"",IF(N173=10,O173,IF(N173=12,IF(LEN(X173)&gt;0,X173,DEC2OCT(VLOOKUP(F173,'PDP8'!$C$6:$D$12,2,0)+IF(LEN(G173)&gt;0,256,0)+W173+IF(LEN(V173)=0,0,_xlfn.BITAND(V173,127)),4)),IF(N173=13,DEC2OCT('PDP8'!$D$13+_xlfn.BITOR(VLOOKUP(O173,'PDP8'!$C$17:$D$52,2,0),_xlfn.BITOR(IF(S173&gt;1,VLOOKUP(P173,'PDP8'!$C$17:$D$52,2,0),0),_xlfn.BITOR(IF(S173&gt;2,VLOOKUP(Q173,'PDP8'!$C$17:$D$52,2,0),0),IF(S173&gt;3,VLOOKUP(R173,'PDP8'!$C$17:$D$52,2,0),0)))),4),IF(N173=14,DEC2OCT(_xlfn.BITOR('PDP8'!$D$13+256+VLOOKUP(O173,'PDP8'!$C$56:$D$75,2,0),_xlfn.BITOR(IF(S173&gt;1,VLOOKUP(P173,'PDP8'!$C$56:$D$75,2,0),0),_xlfn.BITOR(IF(S173&gt;2,VLOOKUP(Q173,'PDP8'!$C$56:$D$75,2,0),0),IF(S173&gt;3,VLOOKUP(R173,'PDP8'!$C$56:$D$75,2,0),0)))),4),IF(N173=15,DEC2OCT('PDP8'!$D$13+257+VLOOKUP(O173,'PDP8'!$C$80:$D$107,2,0)+IF(S173&gt;1,VLOOKUP(P173,'PDP8'!$C$80:$D$107,2,0),0)+IF(S173&gt;2,VLOOKUP(Q173,'PDP8'!$C$80:$D$107,2,0),0),4),IF(N173=20,VLOOKUP(F173,'PDP8'!$I$5:$J$389,2,0),"???")))))))</f>
        <v/>
      </c>
      <c r="D173" s="177"/>
      <c r="E173" s="118"/>
      <c r="F173" s="118"/>
      <c r="G173" s="76"/>
      <c r="H173" s="118"/>
      <c r="I173" s="179"/>
      <c r="J173" s="188" t="str">
        <f t="shared" si="33"/>
        <v/>
      </c>
      <c r="K173" s="211"/>
      <c r="L173" s="126"/>
      <c r="M173" s="119">
        <f>IF(LEN(F173)&lt;1,0,IF(OR(LEFT(F173)="/",F173="$"),0,IF(LEFT(F173)="*",1,IF(NOT(ISERR(VALUE(F173))),10,IF(LEFT(F173,4)="PAGE",2,IF(ISNA(VLOOKUP(F173,'PDP8'!$C$6:$C$11,1,0)),IF(ISNA(VLOOKUP(LEFT(F173,3),'PDP8'!$C$17:$C$52,1,0)),IF(ISNA(VLOOKUP(LEFT(F173,3),'PDP8'!$C$56:$C$75,1,0)),IF(ISNA(VLOOKUP(LEFT(F173,IF(OR(LEN(F173)=3,MID(F173,4,1)=" "),3,4)),'PDP8'!$C$80:$C$107,1,0)),IF(ISNA(VLOOKUP(F173,'PDP8'!$I$5:$I$389,1,0)),"???",20),15),14),13),12))))))</f>
        <v>0</v>
      </c>
      <c r="N173" s="119">
        <f>IF(AND(O173="CLA",S173&gt;1),IF(ISNA(VLOOKUP(P173,'PDP8'!$C$17:$C$52,1,0)),IF(ISNA(VLOOKUP(P173,'PDP8'!$C$56:$C$75,1,0)),15,14),13),IF(LEN(F173)=0,0,M173))</f>
        <v>0</v>
      </c>
      <c r="O173" s="119" t="str">
        <f t="shared" si="34"/>
        <v/>
      </c>
      <c r="P173" s="119" t="str">
        <f t="shared" si="35"/>
        <v/>
      </c>
      <c r="Q173" s="119" t="str">
        <f t="shared" si="36"/>
        <v/>
      </c>
      <c r="R173" s="119" t="str">
        <f t="shared" si="37"/>
        <v/>
      </c>
      <c r="S173" s="119">
        <f t="shared" si="38"/>
        <v>0</v>
      </c>
      <c r="T173" s="187" t="str">
        <f t="shared" si="39"/>
        <v/>
      </c>
      <c r="U173" s="119" t="str">
        <f t="shared" si="40"/>
        <v/>
      </c>
      <c r="V173" s="120" t="str">
        <f t="shared" si="41"/>
        <v/>
      </c>
      <c r="W173" s="124" t="str">
        <f t="shared" si="42"/>
        <v/>
      </c>
      <c r="X173" s="124" t="str">
        <f t="shared" si="43"/>
        <v/>
      </c>
      <c r="Y173" s="119" t="str">
        <f t="shared" si="30"/>
        <v/>
      </c>
      <c r="Z173" s="119">
        <f t="shared" si="31"/>
        <v>0</v>
      </c>
      <c r="AA173" s="119" t="str">
        <f>IF(N173=12,VLOOKUP(F173,'PDP8'!$C$6:$F$11,4,0),"")</f>
        <v/>
      </c>
      <c r="AB173" s="119" t="str">
        <f>IF(N173=13,IF(_xlfn.BITAND(OCT2DEC(C173),'PDP8'!$E$17)='PDP8'!$D$17,'PDP8'!$F$17,CONCATENATE(IF(ISNA(MATCH(_xlfn.BITAND(OCT2DEC(C173),'PDP8'!$E$18),'PDP8'!$D$18:$D$20,0)),"",VLOOKUP(_xlfn.BITAND(OCT2DEC(C173),'PDP8'!$E$18),'PDP8'!$D$18:$F$20,3,0)),IF(ISNA(MATCH(_xlfn.BITAND(OCT2DEC(C173),'PDP8'!$E$21),'PDP8'!$D$21:$D$52,0)),"",CONCATENATE(IF(ISNA(MATCH(_xlfn.BITAND(OCT2DEC(C173),'PDP8'!$E$18),'PDP8'!$D$18:$D$20,0)),"",", "),VLOOKUP(_xlfn.BITAND(OCT2DEC(C173),'PDP8'!$E$21),'PDP8'!$D$21:$F$52,3,0))))),"")</f>
        <v/>
      </c>
      <c r="AC173" s="119" t="str">
        <f>IF(N173=14,CONCATENATE(IF(ISNA(MATCH(_xlfn.BITAND(OCT2DEC(C173),'PDP8'!$E$56),'PDP8'!$D$56:$D$70,0)),"",VLOOKUP(_xlfn.BITAND(OCT2DEC(C173),'PDP8'!$E$56),'PDP8'!$D$56:$F$70,3,0)),IF(ISNA(MATCH(_xlfn.BITAND(OCT2DEC(C173),'PDP8'!$E$71),'PDP8'!$D$71:$D$73,0)),"",CONCATENATE(IF(ISNA(MATCH(_xlfn.BITAND(OCT2DEC(C173),'PDP8'!$E$56),'PDP8'!$D$56:$D$70,0)),"",", "),VLOOKUP(_xlfn.BITAND(OCT2DEC(C173),'PDP8'!$E$71),'PDP8'!$D$71:$F$73,3,0))),IF(_xlfn.BITAND(OCT2DEC(C173),'PDP8'!$E$75)='PDP8'!$D$75,CONCATENATE(IF(LEN(F173)&gt;4,", ",""),'PDP8'!$F$75,""),IF(_xlfn.BITAND(OCT2DEC(C173),'PDP8'!$E$74),"",'PDP8'!$F$74))),"")</f>
        <v/>
      </c>
      <c r="AD173" s="119" t="str">
        <f>IF(N173=15,VLOOKUP(Z173,'PDP8'!$D$111:$F$238,3,0),"")</f>
        <v/>
      </c>
      <c r="AE173" s="119" t="str">
        <f>IF(N173=20,CONCATENATE(VLOOKUP(F173,'PDP8'!$I$5:$M$389,3,0),": ",VLOOKUP(F173,'PDP8'!$I$5:$M$389,5,0)),"")</f>
        <v/>
      </c>
      <c r="AF173" s="119" t="str">
        <f t="shared" si="44"/>
        <v/>
      </c>
      <c r="AG173" s="126"/>
      <c r="AH173" s="126"/>
    </row>
    <row r="174" spans="1:34" x14ac:dyDescent="0.2">
      <c r="A174" s="126"/>
      <c r="B174" s="55" t="str">
        <f t="shared" si="32"/>
        <v>0411</v>
      </c>
      <c r="C174" s="56" t="str">
        <f>IF(N174&lt;10,"",IF(N174=10,O174,IF(N174=12,IF(LEN(X174)&gt;0,X174,DEC2OCT(VLOOKUP(F174,'PDP8'!$C$6:$D$12,2,0)+IF(LEN(G174)&gt;0,256,0)+W174+IF(LEN(V174)=0,0,_xlfn.BITAND(V174,127)),4)),IF(N174=13,DEC2OCT('PDP8'!$D$13+_xlfn.BITOR(VLOOKUP(O174,'PDP8'!$C$17:$D$52,2,0),_xlfn.BITOR(IF(S174&gt;1,VLOOKUP(P174,'PDP8'!$C$17:$D$52,2,0),0),_xlfn.BITOR(IF(S174&gt;2,VLOOKUP(Q174,'PDP8'!$C$17:$D$52,2,0),0),IF(S174&gt;3,VLOOKUP(R174,'PDP8'!$C$17:$D$52,2,0),0)))),4),IF(N174=14,DEC2OCT(_xlfn.BITOR('PDP8'!$D$13+256+VLOOKUP(O174,'PDP8'!$C$56:$D$75,2,0),_xlfn.BITOR(IF(S174&gt;1,VLOOKUP(P174,'PDP8'!$C$56:$D$75,2,0),0),_xlfn.BITOR(IF(S174&gt;2,VLOOKUP(Q174,'PDP8'!$C$56:$D$75,2,0),0),IF(S174&gt;3,VLOOKUP(R174,'PDP8'!$C$56:$D$75,2,0),0)))),4),IF(N174=15,DEC2OCT('PDP8'!$D$13+257+VLOOKUP(O174,'PDP8'!$C$80:$D$107,2,0)+IF(S174&gt;1,VLOOKUP(P174,'PDP8'!$C$80:$D$107,2,0),0)+IF(S174&gt;2,VLOOKUP(Q174,'PDP8'!$C$80:$D$107,2,0),0),4),IF(N174=20,VLOOKUP(F174,'PDP8'!$I$5:$J$389,2,0),"???")))))))</f>
        <v/>
      </c>
      <c r="D174" s="177"/>
      <c r="E174" s="118"/>
      <c r="F174" s="118"/>
      <c r="G174" s="76"/>
      <c r="H174" s="118"/>
      <c r="I174" s="179"/>
      <c r="J174" s="188" t="str">
        <f t="shared" si="33"/>
        <v/>
      </c>
      <c r="K174" s="211"/>
      <c r="L174" s="126"/>
      <c r="M174" s="119">
        <f>IF(LEN(F174)&lt;1,0,IF(OR(LEFT(F174)="/",F174="$"),0,IF(LEFT(F174)="*",1,IF(NOT(ISERR(VALUE(F174))),10,IF(LEFT(F174,4)="PAGE",2,IF(ISNA(VLOOKUP(F174,'PDP8'!$C$6:$C$11,1,0)),IF(ISNA(VLOOKUP(LEFT(F174,3),'PDP8'!$C$17:$C$52,1,0)),IF(ISNA(VLOOKUP(LEFT(F174,3),'PDP8'!$C$56:$C$75,1,0)),IF(ISNA(VLOOKUP(LEFT(F174,IF(OR(LEN(F174)=3,MID(F174,4,1)=" "),3,4)),'PDP8'!$C$80:$C$107,1,0)),IF(ISNA(VLOOKUP(F174,'PDP8'!$I$5:$I$389,1,0)),"???",20),15),14),13),12))))))</f>
        <v>0</v>
      </c>
      <c r="N174" s="119">
        <f>IF(AND(O174="CLA",S174&gt;1),IF(ISNA(VLOOKUP(P174,'PDP8'!$C$17:$C$52,1,0)),IF(ISNA(VLOOKUP(P174,'PDP8'!$C$56:$C$75,1,0)),15,14),13),IF(LEN(F174)=0,0,M174))</f>
        <v>0</v>
      </c>
      <c r="O174" s="119" t="str">
        <f t="shared" si="34"/>
        <v/>
      </c>
      <c r="P174" s="119" t="str">
        <f t="shared" si="35"/>
        <v/>
      </c>
      <c r="Q174" s="119" t="str">
        <f t="shared" si="36"/>
        <v/>
      </c>
      <c r="R174" s="119" t="str">
        <f t="shared" si="37"/>
        <v/>
      </c>
      <c r="S174" s="119">
        <f t="shared" si="38"/>
        <v>0</v>
      </c>
      <c r="T174" s="187" t="str">
        <f t="shared" si="39"/>
        <v/>
      </c>
      <c r="U174" s="119" t="str">
        <f t="shared" si="40"/>
        <v/>
      </c>
      <c r="V174" s="120" t="str">
        <f t="shared" si="41"/>
        <v/>
      </c>
      <c r="W174" s="124" t="str">
        <f t="shared" si="42"/>
        <v/>
      </c>
      <c r="X174" s="124" t="str">
        <f t="shared" si="43"/>
        <v/>
      </c>
      <c r="Y174" s="119" t="str">
        <f t="shared" si="30"/>
        <v/>
      </c>
      <c r="Z174" s="119">
        <f t="shared" si="31"/>
        <v>0</v>
      </c>
      <c r="AA174" s="119" t="str">
        <f>IF(N174=12,VLOOKUP(F174,'PDP8'!$C$6:$F$11,4,0),"")</f>
        <v/>
      </c>
      <c r="AB174" s="119" t="str">
        <f>IF(N174=13,IF(_xlfn.BITAND(OCT2DEC(C174),'PDP8'!$E$17)='PDP8'!$D$17,'PDP8'!$F$17,CONCATENATE(IF(ISNA(MATCH(_xlfn.BITAND(OCT2DEC(C174),'PDP8'!$E$18),'PDP8'!$D$18:$D$20,0)),"",VLOOKUP(_xlfn.BITAND(OCT2DEC(C174),'PDP8'!$E$18),'PDP8'!$D$18:$F$20,3,0)),IF(ISNA(MATCH(_xlfn.BITAND(OCT2DEC(C174),'PDP8'!$E$21),'PDP8'!$D$21:$D$52,0)),"",CONCATENATE(IF(ISNA(MATCH(_xlfn.BITAND(OCT2DEC(C174),'PDP8'!$E$18),'PDP8'!$D$18:$D$20,0)),"",", "),VLOOKUP(_xlfn.BITAND(OCT2DEC(C174),'PDP8'!$E$21),'PDP8'!$D$21:$F$52,3,0))))),"")</f>
        <v/>
      </c>
      <c r="AC174" s="119" t="str">
        <f>IF(N174=14,CONCATENATE(IF(ISNA(MATCH(_xlfn.BITAND(OCT2DEC(C174),'PDP8'!$E$56),'PDP8'!$D$56:$D$70,0)),"",VLOOKUP(_xlfn.BITAND(OCT2DEC(C174),'PDP8'!$E$56),'PDP8'!$D$56:$F$70,3,0)),IF(ISNA(MATCH(_xlfn.BITAND(OCT2DEC(C174),'PDP8'!$E$71),'PDP8'!$D$71:$D$73,0)),"",CONCATENATE(IF(ISNA(MATCH(_xlfn.BITAND(OCT2DEC(C174),'PDP8'!$E$56),'PDP8'!$D$56:$D$70,0)),"",", "),VLOOKUP(_xlfn.BITAND(OCT2DEC(C174),'PDP8'!$E$71),'PDP8'!$D$71:$F$73,3,0))),IF(_xlfn.BITAND(OCT2DEC(C174),'PDP8'!$E$75)='PDP8'!$D$75,CONCATENATE(IF(LEN(F174)&gt;4,", ",""),'PDP8'!$F$75,""),IF(_xlfn.BITAND(OCT2DEC(C174),'PDP8'!$E$74),"",'PDP8'!$F$74))),"")</f>
        <v/>
      </c>
      <c r="AD174" s="119" t="str">
        <f>IF(N174=15,VLOOKUP(Z174,'PDP8'!$D$111:$F$238,3,0),"")</f>
        <v/>
      </c>
      <c r="AE174" s="119" t="str">
        <f>IF(N174=20,CONCATENATE(VLOOKUP(F174,'PDP8'!$I$5:$M$389,3,0),": ",VLOOKUP(F174,'PDP8'!$I$5:$M$389,5,0)),"")</f>
        <v/>
      </c>
      <c r="AF174" s="119" t="str">
        <f t="shared" si="44"/>
        <v/>
      </c>
      <c r="AG174" s="126"/>
      <c r="AH174" s="126"/>
    </row>
    <row r="175" spans="1:34" x14ac:dyDescent="0.2">
      <c r="A175" s="126"/>
      <c r="B175" s="55" t="str">
        <f t="shared" si="32"/>
        <v>0411</v>
      </c>
      <c r="C175" s="56" t="str">
        <f>IF(N175&lt;10,"",IF(N175=10,O175,IF(N175=12,IF(LEN(X175)&gt;0,X175,DEC2OCT(VLOOKUP(F175,'PDP8'!$C$6:$D$12,2,0)+IF(LEN(G175)&gt;0,256,0)+W175+IF(LEN(V175)=0,0,_xlfn.BITAND(V175,127)),4)),IF(N175=13,DEC2OCT('PDP8'!$D$13+_xlfn.BITOR(VLOOKUP(O175,'PDP8'!$C$17:$D$52,2,0),_xlfn.BITOR(IF(S175&gt;1,VLOOKUP(P175,'PDP8'!$C$17:$D$52,2,0),0),_xlfn.BITOR(IF(S175&gt;2,VLOOKUP(Q175,'PDP8'!$C$17:$D$52,2,0),0),IF(S175&gt;3,VLOOKUP(R175,'PDP8'!$C$17:$D$52,2,0),0)))),4),IF(N175=14,DEC2OCT(_xlfn.BITOR('PDP8'!$D$13+256+VLOOKUP(O175,'PDP8'!$C$56:$D$75,2,0),_xlfn.BITOR(IF(S175&gt;1,VLOOKUP(P175,'PDP8'!$C$56:$D$75,2,0),0),_xlfn.BITOR(IF(S175&gt;2,VLOOKUP(Q175,'PDP8'!$C$56:$D$75,2,0),0),IF(S175&gt;3,VLOOKUP(R175,'PDP8'!$C$56:$D$75,2,0),0)))),4),IF(N175=15,DEC2OCT('PDP8'!$D$13+257+VLOOKUP(O175,'PDP8'!$C$80:$D$107,2,0)+IF(S175&gt;1,VLOOKUP(P175,'PDP8'!$C$80:$D$107,2,0),0)+IF(S175&gt;2,VLOOKUP(Q175,'PDP8'!$C$80:$D$107,2,0),0),4),IF(N175=20,VLOOKUP(F175,'PDP8'!$I$5:$J$389,2,0),"???")))))))</f>
        <v/>
      </c>
      <c r="D175" s="177"/>
      <c r="E175" s="118"/>
      <c r="F175" s="118"/>
      <c r="G175" s="76"/>
      <c r="H175" s="118"/>
      <c r="I175" s="179"/>
      <c r="J175" s="188" t="str">
        <f t="shared" si="33"/>
        <v/>
      </c>
      <c r="K175" s="211"/>
      <c r="L175" s="126"/>
      <c r="M175" s="119">
        <f>IF(LEN(F175)&lt;1,0,IF(OR(LEFT(F175)="/",F175="$"),0,IF(LEFT(F175)="*",1,IF(NOT(ISERR(VALUE(F175))),10,IF(LEFT(F175,4)="PAGE",2,IF(ISNA(VLOOKUP(F175,'PDP8'!$C$6:$C$11,1,0)),IF(ISNA(VLOOKUP(LEFT(F175,3),'PDP8'!$C$17:$C$52,1,0)),IF(ISNA(VLOOKUP(LEFT(F175,3),'PDP8'!$C$56:$C$75,1,0)),IF(ISNA(VLOOKUP(LEFT(F175,IF(OR(LEN(F175)=3,MID(F175,4,1)=" "),3,4)),'PDP8'!$C$80:$C$107,1,0)),IF(ISNA(VLOOKUP(F175,'PDP8'!$I$5:$I$389,1,0)),"???",20),15),14),13),12))))))</f>
        <v>0</v>
      </c>
      <c r="N175" s="119">
        <f>IF(AND(O175="CLA",S175&gt;1),IF(ISNA(VLOOKUP(P175,'PDP8'!$C$17:$C$52,1,0)),IF(ISNA(VLOOKUP(P175,'PDP8'!$C$56:$C$75,1,0)),15,14),13),IF(LEN(F175)=0,0,M175))</f>
        <v>0</v>
      </c>
      <c r="O175" s="119" t="str">
        <f t="shared" si="34"/>
        <v/>
      </c>
      <c r="P175" s="119" t="str">
        <f t="shared" si="35"/>
        <v/>
      </c>
      <c r="Q175" s="119" t="str">
        <f t="shared" si="36"/>
        <v/>
      </c>
      <c r="R175" s="119" t="str">
        <f t="shared" si="37"/>
        <v/>
      </c>
      <c r="S175" s="119">
        <f t="shared" si="38"/>
        <v>0</v>
      </c>
      <c r="T175" s="187" t="str">
        <f t="shared" si="39"/>
        <v/>
      </c>
      <c r="U175" s="119" t="str">
        <f t="shared" si="40"/>
        <v/>
      </c>
      <c r="V175" s="120" t="str">
        <f t="shared" si="41"/>
        <v/>
      </c>
      <c r="W175" s="124" t="str">
        <f t="shared" si="42"/>
        <v/>
      </c>
      <c r="X175" s="124" t="str">
        <f t="shared" si="43"/>
        <v/>
      </c>
      <c r="Y175" s="119" t="str">
        <f t="shared" si="30"/>
        <v/>
      </c>
      <c r="Z175" s="119">
        <f t="shared" si="31"/>
        <v>0</v>
      </c>
      <c r="AA175" s="119" t="str">
        <f>IF(N175=12,VLOOKUP(F175,'PDP8'!$C$6:$F$11,4,0),"")</f>
        <v/>
      </c>
      <c r="AB175" s="119" t="str">
        <f>IF(N175=13,IF(_xlfn.BITAND(OCT2DEC(C175),'PDP8'!$E$17)='PDP8'!$D$17,'PDP8'!$F$17,CONCATENATE(IF(ISNA(MATCH(_xlfn.BITAND(OCT2DEC(C175),'PDP8'!$E$18),'PDP8'!$D$18:$D$20,0)),"",VLOOKUP(_xlfn.BITAND(OCT2DEC(C175),'PDP8'!$E$18),'PDP8'!$D$18:$F$20,3,0)),IF(ISNA(MATCH(_xlfn.BITAND(OCT2DEC(C175),'PDP8'!$E$21),'PDP8'!$D$21:$D$52,0)),"",CONCATENATE(IF(ISNA(MATCH(_xlfn.BITAND(OCT2DEC(C175),'PDP8'!$E$18),'PDP8'!$D$18:$D$20,0)),"",", "),VLOOKUP(_xlfn.BITAND(OCT2DEC(C175),'PDP8'!$E$21),'PDP8'!$D$21:$F$52,3,0))))),"")</f>
        <v/>
      </c>
      <c r="AC175" s="119" t="str">
        <f>IF(N175=14,CONCATENATE(IF(ISNA(MATCH(_xlfn.BITAND(OCT2DEC(C175),'PDP8'!$E$56),'PDP8'!$D$56:$D$70,0)),"",VLOOKUP(_xlfn.BITAND(OCT2DEC(C175),'PDP8'!$E$56),'PDP8'!$D$56:$F$70,3,0)),IF(ISNA(MATCH(_xlfn.BITAND(OCT2DEC(C175),'PDP8'!$E$71),'PDP8'!$D$71:$D$73,0)),"",CONCATENATE(IF(ISNA(MATCH(_xlfn.BITAND(OCT2DEC(C175),'PDP8'!$E$56),'PDP8'!$D$56:$D$70,0)),"",", "),VLOOKUP(_xlfn.BITAND(OCT2DEC(C175),'PDP8'!$E$71),'PDP8'!$D$71:$F$73,3,0))),IF(_xlfn.BITAND(OCT2DEC(C175),'PDP8'!$E$75)='PDP8'!$D$75,CONCATENATE(IF(LEN(F175)&gt;4,", ",""),'PDP8'!$F$75,""),IF(_xlfn.BITAND(OCT2DEC(C175),'PDP8'!$E$74),"",'PDP8'!$F$74))),"")</f>
        <v/>
      </c>
      <c r="AD175" s="119" t="str">
        <f>IF(N175=15,VLOOKUP(Z175,'PDP8'!$D$111:$F$238,3,0),"")</f>
        <v/>
      </c>
      <c r="AE175" s="119" t="str">
        <f>IF(N175=20,CONCATENATE(VLOOKUP(F175,'PDP8'!$I$5:$M$389,3,0),": ",VLOOKUP(F175,'PDP8'!$I$5:$M$389,5,0)),"")</f>
        <v/>
      </c>
      <c r="AF175" s="119" t="str">
        <f t="shared" si="44"/>
        <v/>
      </c>
      <c r="AG175" s="126"/>
      <c r="AH175" s="126"/>
    </row>
    <row r="176" spans="1:34" x14ac:dyDescent="0.2">
      <c r="A176" s="126"/>
      <c r="B176" s="55" t="str">
        <f t="shared" si="32"/>
        <v>0411</v>
      </c>
      <c r="C176" s="56" t="str">
        <f>IF(N176&lt;10,"",IF(N176=10,O176,IF(N176=12,IF(LEN(X176)&gt;0,X176,DEC2OCT(VLOOKUP(F176,'PDP8'!$C$6:$D$12,2,0)+IF(LEN(G176)&gt;0,256,0)+W176+IF(LEN(V176)=0,0,_xlfn.BITAND(V176,127)),4)),IF(N176=13,DEC2OCT('PDP8'!$D$13+_xlfn.BITOR(VLOOKUP(O176,'PDP8'!$C$17:$D$52,2,0),_xlfn.BITOR(IF(S176&gt;1,VLOOKUP(P176,'PDP8'!$C$17:$D$52,2,0),0),_xlfn.BITOR(IF(S176&gt;2,VLOOKUP(Q176,'PDP8'!$C$17:$D$52,2,0),0),IF(S176&gt;3,VLOOKUP(R176,'PDP8'!$C$17:$D$52,2,0),0)))),4),IF(N176=14,DEC2OCT(_xlfn.BITOR('PDP8'!$D$13+256+VLOOKUP(O176,'PDP8'!$C$56:$D$75,2,0),_xlfn.BITOR(IF(S176&gt;1,VLOOKUP(P176,'PDP8'!$C$56:$D$75,2,0),0),_xlfn.BITOR(IF(S176&gt;2,VLOOKUP(Q176,'PDP8'!$C$56:$D$75,2,0),0),IF(S176&gt;3,VLOOKUP(R176,'PDP8'!$C$56:$D$75,2,0),0)))),4),IF(N176=15,DEC2OCT('PDP8'!$D$13+257+VLOOKUP(O176,'PDP8'!$C$80:$D$107,2,0)+IF(S176&gt;1,VLOOKUP(P176,'PDP8'!$C$80:$D$107,2,0),0)+IF(S176&gt;2,VLOOKUP(Q176,'PDP8'!$C$80:$D$107,2,0),0),4),IF(N176=20,VLOOKUP(F176,'PDP8'!$I$5:$J$389,2,0),"???")))))))</f>
        <v/>
      </c>
      <c r="D176" s="177"/>
      <c r="E176" s="118"/>
      <c r="F176" s="118"/>
      <c r="G176" s="76"/>
      <c r="H176" s="118"/>
      <c r="I176" s="179"/>
      <c r="J176" s="188" t="str">
        <f t="shared" si="33"/>
        <v/>
      </c>
      <c r="K176" s="211"/>
      <c r="L176" s="126"/>
      <c r="M176" s="119">
        <f>IF(LEN(F176)&lt;1,0,IF(OR(LEFT(F176)="/",F176="$"),0,IF(LEFT(F176)="*",1,IF(NOT(ISERR(VALUE(F176))),10,IF(LEFT(F176,4)="PAGE",2,IF(ISNA(VLOOKUP(F176,'PDP8'!$C$6:$C$11,1,0)),IF(ISNA(VLOOKUP(LEFT(F176,3),'PDP8'!$C$17:$C$52,1,0)),IF(ISNA(VLOOKUP(LEFT(F176,3),'PDP8'!$C$56:$C$75,1,0)),IF(ISNA(VLOOKUP(LEFT(F176,IF(OR(LEN(F176)=3,MID(F176,4,1)=" "),3,4)),'PDP8'!$C$80:$C$107,1,0)),IF(ISNA(VLOOKUP(F176,'PDP8'!$I$5:$I$389,1,0)),"???",20),15),14),13),12))))))</f>
        <v>0</v>
      </c>
      <c r="N176" s="119">
        <f>IF(AND(O176="CLA",S176&gt;1),IF(ISNA(VLOOKUP(P176,'PDP8'!$C$17:$C$52,1,0)),IF(ISNA(VLOOKUP(P176,'PDP8'!$C$56:$C$75,1,0)),15,14),13),IF(LEN(F176)=0,0,M176))</f>
        <v>0</v>
      </c>
      <c r="O176" s="119" t="str">
        <f t="shared" si="34"/>
        <v/>
      </c>
      <c r="P176" s="119" t="str">
        <f t="shared" si="35"/>
        <v/>
      </c>
      <c r="Q176" s="119" t="str">
        <f t="shared" si="36"/>
        <v/>
      </c>
      <c r="R176" s="119" t="str">
        <f t="shared" si="37"/>
        <v/>
      </c>
      <c r="S176" s="119">
        <f t="shared" si="38"/>
        <v>0</v>
      </c>
      <c r="T176" s="187" t="str">
        <f t="shared" si="39"/>
        <v/>
      </c>
      <c r="U176" s="119" t="str">
        <f t="shared" si="40"/>
        <v/>
      </c>
      <c r="V176" s="120" t="str">
        <f t="shared" si="41"/>
        <v/>
      </c>
      <c r="W176" s="124" t="str">
        <f t="shared" si="42"/>
        <v/>
      </c>
      <c r="X176" s="124" t="str">
        <f t="shared" si="43"/>
        <v/>
      </c>
      <c r="Y176" s="119" t="str">
        <f t="shared" si="30"/>
        <v/>
      </c>
      <c r="Z176" s="119">
        <f t="shared" si="31"/>
        <v>0</v>
      </c>
      <c r="AA176" s="119" t="str">
        <f>IF(N176=12,VLOOKUP(F176,'PDP8'!$C$6:$F$11,4,0),"")</f>
        <v/>
      </c>
      <c r="AB176" s="119" t="str">
        <f>IF(N176=13,IF(_xlfn.BITAND(OCT2DEC(C176),'PDP8'!$E$17)='PDP8'!$D$17,'PDP8'!$F$17,CONCATENATE(IF(ISNA(MATCH(_xlfn.BITAND(OCT2DEC(C176),'PDP8'!$E$18),'PDP8'!$D$18:$D$20,0)),"",VLOOKUP(_xlfn.BITAND(OCT2DEC(C176),'PDP8'!$E$18),'PDP8'!$D$18:$F$20,3,0)),IF(ISNA(MATCH(_xlfn.BITAND(OCT2DEC(C176),'PDP8'!$E$21),'PDP8'!$D$21:$D$52,0)),"",CONCATENATE(IF(ISNA(MATCH(_xlfn.BITAND(OCT2DEC(C176),'PDP8'!$E$18),'PDP8'!$D$18:$D$20,0)),"",", "),VLOOKUP(_xlfn.BITAND(OCT2DEC(C176),'PDP8'!$E$21),'PDP8'!$D$21:$F$52,3,0))))),"")</f>
        <v/>
      </c>
      <c r="AC176" s="119" t="str">
        <f>IF(N176=14,CONCATENATE(IF(ISNA(MATCH(_xlfn.BITAND(OCT2DEC(C176),'PDP8'!$E$56),'PDP8'!$D$56:$D$70,0)),"",VLOOKUP(_xlfn.BITAND(OCT2DEC(C176),'PDP8'!$E$56),'PDP8'!$D$56:$F$70,3,0)),IF(ISNA(MATCH(_xlfn.BITAND(OCT2DEC(C176),'PDP8'!$E$71),'PDP8'!$D$71:$D$73,0)),"",CONCATENATE(IF(ISNA(MATCH(_xlfn.BITAND(OCT2DEC(C176),'PDP8'!$E$56),'PDP8'!$D$56:$D$70,0)),"",", "),VLOOKUP(_xlfn.BITAND(OCT2DEC(C176),'PDP8'!$E$71),'PDP8'!$D$71:$F$73,3,0))),IF(_xlfn.BITAND(OCT2DEC(C176),'PDP8'!$E$75)='PDP8'!$D$75,CONCATENATE(IF(LEN(F176)&gt;4,", ",""),'PDP8'!$F$75,""),IF(_xlfn.BITAND(OCT2DEC(C176),'PDP8'!$E$74),"",'PDP8'!$F$74))),"")</f>
        <v/>
      </c>
      <c r="AD176" s="119" t="str">
        <f>IF(N176=15,VLOOKUP(Z176,'PDP8'!$D$111:$F$238,3,0),"")</f>
        <v/>
      </c>
      <c r="AE176" s="119" t="str">
        <f>IF(N176=20,CONCATENATE(VLOOKUP(F176,'PDP8'!$I$5:$M$389,3,0),": ",VLOOKUP(F176,'PDP8'!$I$5:$M$389,5,0)),"")</f>
        <v/>
      </c>
      <c r="AF176" s="119" t="str">
        <f t="shared" si="44"/>
        <v/>
      </c>
      <c r="AG176" s="126"/>
      <c r="AH176" s="126"/>
    </row>
    <row r="177" spans="1:34" x14ac:dyDescent="0.2">
      <c r="A177" s="126"/>
      <c r="B177" s="55" t="str">
        <f t="shared" si="32"/>
        <v>0411</v>
      </c>
      <c r="C177" s="56" t="str">
        <f>IF(N177&lt;10,"",IF(N177=10,O177,IF(N177=12,IF(LEN(X177)&gt;0,X177,DEC2OCT(VLOOKUP(F177,'PDP8'!$C$6:$D$12,2,0)+IF(LEN(G177)&gt;0,256,0)+W177+IF(LEN(V177)=0,0,_xlfn.BITAND(V177,127)),4)),IF(N177=13,DEC2OCT('PDP8'!$D$13+_xlfn.BITOR(VLOOKUP(O177,'PDP8'!$C$17:$D$52,2,0),_xlfn.BITOR(IF(S177&gt;1,VLOOKUP(P177,'PDP8'!$C$17:$D$52,2,0),0),_xlfn.BITOR(IF(S177&gt;2,VLOOKUP(Q177,'PDP8'!$C$17:$D$52,2,0),0),IF(S177&gt;3,VLOOKUP(R177,'PDP8'!$C$17:$D$52,2,0),0)))),4),IF(N177=14,DEC2OCT(_xlfn.BITOR('PDP8'!$D$13+256+VLOOKUP(O177,'PDP8'!$C$56:$D$75,2,0),_xlfn.BITOR(IF(S177&gt;1,VLOOKUP(P177,'PDP8'!$C$56:$D$75,2,0),0),_xlfn.BITOR(IF(S177&gt;2,VLOOKUP(Q177,'PDP8'!$C$56:$D$75,2,0),0),IF(S177&gt;3,VLOOKUP(R177,'PDP8'!$C$56:$D$75,2,0),0)))),4),IF(N177=15,DEC2OCT('PDP8'!$D$13+257+VLOOKUP(O177,'PDP8'!$C$80:$D$107,2,0)+IF(S177&gt;1,VLOOKUP(P177,'PDP8'!$C$80:$D$107,2,0),0)+IF(S177&gt;2,VLOOKUP(Q177,'PDP8'!$C$80:$D$107,2,0),0),4),IF(N177=20,VLOOKUP(F177,'PDP8'!$I$5:$J$389,2,0),"???")))))))</f>
        <v/>
      </c>
      <c r="D177" s="177"/>
      <c r="E177" s="118"/>
      <c r="F177" s="118"/>
      <c r="G177" s="76"/>
      <c r="H177" s="118"/>
      <c r="I177" s="179"/>
      <c r="J177" s="188" t="str">
        <f t="shared" si="33"/>
        <v/>
      </c>
      <c r="K177" s="211"/>
      <c r="L177" s="126"/>
      <c r="M177" s="119">
        <f>IF(LEN(F177)&lt;1,0,IF(OR(LEFT(F177)="/",F177="$"),0,IF(LEFT(F177)="*",1,IF(NOT(ISERR(VALUE(F177))),10,IF(LEFT(F177,4)="PAGE",2,IF(ISNA(VLOOKUP(F177,'PDP8'!$C$6:$C$11,1,0)),IF(ISNA(VLOOKUP(LEFT(F177,3),'PDP8'!$C$17:$C$52,1,0)),IF(ISNA(VLOOKUP(LEFT(F177,3),'PDP8'!$C$56:$C$75,1,0)),IF(ISNA(VLOOKUP(LEFT(F177,IF(OR(LEN(F177)=3,MID(F177,4,1)=" "),3,4)),'PDP8'!$C$80:$C$107,1,0)),IF(ISNA(VLOOKUP(F177,'PDP8'!$I$5:$I$389,1,0)),"???",20),15),14),13),12))))))</f>
        <v>0</v>
      </c>
      <c r="N177" s="119">
        <f>IF(AND(O177="CLA",S177&gt;1),IF(ISNA(VLOOKUP(P177,'PDP8'!$C$17:$C$52,1,0)),IF(ISNA(VLOOKUP(P177,'PDP8'!$C$56:$C$75,1,0)),15,14),13),IF(LEN(F177)=0,0,M177))</f>
        <v>0</v>
      </c>
      <c r="O177" s="119" t="str">
        <f t="shared" si="34"/>
        <v/>
      </c>
      <c r="P177" s="119" t="str">
        <f t="shared" si="35"/>
        <v/>
      </c>
      <c r="Q177" s="119" t="str">
        <f t="shared" si="36"/>
        <v/>
      </c>
      <c r="R177" s="119" t="str">
        <f t="shared" si="37"/>
        <v/>
      </c>
      <c r="S177" s="119">
        <f t="shared" si="38"/>
        <v>0</v>
      </c>
      <c r="T177" s="187" t="str">
        <f t="shared" si="39"/>
        <v/>
      </c>
      <c r="U177" s="119" t="str">
        <f t="shared" si="40"/>
        <v/>
      </c>
      <c r="V177" s="120" t="str">
        <f t="shared" si="41"/>
        <v/>
      </c>
      <c r="W177" s="124" t="str">
        <f t="shared" si="42"/>
        <v/>
      </c>
      <c r="X177" s="124" t="str">
        <f t="shared" si="43"/>
        <v/>
      </c>
      <c r="Y177" s="119" t="str">
        <f t="shared" si="30"/>
        <v/>
      </c>
      <c r="Z177" s="119">
        <f t="shared" si="31"/>
        <v>0</v>
      </c>
      <c r="AA177" s="119" t="str">
        <f>IF(N177=12,VLOOKUP(F177,'PDP8'!$C$6:$F$11,4,0),"")</f>
        <v/>
      </c>
      <c r="AB177" s="119" t="str">
        <f>IF(N177=13,IF(_xlfn.BITAND(OCT2DEC(C177),'PDP8'!$E$17)='PDP8'!$D$17,'PDP8'!$F$17,CONCATENATE(IF(ISNA(MATCH(_xlfn.BITAND(OCT2DEC(C177),'PDP8'!$E$18),'PDP8'!$D$18:$D$20,0)),"",VLOOKUP(_xlfn.BITAND(OCT2DEC(C177),'PDP8'!$E$18),'PDP8'!$D$18:$F$20,3,0)),IF(ISNA(MATCH(_xlfn.BITAND(OCT2DEC(C177),'PDP8'!$E$21),'PDP8'!$D$21:$D$52,0)),"",CONCATENATE(IF(ISNA(MATCH(_xlfn.BITAND(OCT2DEC(C177),'PDP8'!$E$18),'PDP8'!$D$18:$D$20,0)),"",", "),VLOOKUP(_xlfn.BITAND(OCT2DEC(C177),'PDP8'!$E$21),'PDP8'!$D$21:$F$52,3,0))))),"")</f>
        <v/>
      </c>
      <c r="AC177" s="119" t="str">
        <f>IF(N177=14,CONCATENATE(IF(ISNA(MATCH(_xlfn.BITAND(OCT2DEC(C177),'PDP8'!$E$56),'PDP8'!$D$56:$D$70,0)),"",VLOOKUP(_xlfn.BITAND(OCT2DEC(C177),'PDP8'!$E$56),'PDP8'!$D$56:$F$70,3,0)),IF(ISNA(MATCH(_xlfn.BITAND(OCT2DEC(C177),'PDP8'!$E$71),'PDP8'!$D$71:$D$73,0)),"",CONCATENATE(IF(ISNA(MATCH(_xlfn.BITAND(OCT2DEC(C177),'PDP8'!$E$56),'PDP8'!$D$56:$D$70,0)),"",", "),VLOOKUP(_xlfn.BITAND(OCT2DEC(C177),'PDP8'!$E$71),'PDP8'!$D$71:$F$73,3,0))),IF(_xlfn.BITAND(OCT2DEC(C177),'PDP8'!$E$75)='PDP8'!$D$75,CONCATENATE(IF(LEN(F177)&gt;4,", ",""),'PDP8'!$F$75,""),IF(_xlfn.BITAND(OCT2DEC(C177),'PDP8'!$E$74),"",'PDP8'!$F$74))),"")</f>
        <v/>
      </c>
      <c r="AD177" s="119" t="str">
        <f>IF(N177=15,VLOOKUP(Z177,'PDP8'!$D$111:$F$238,3,0),"")</f>
        <v/>
      </c>
      <c r="AE177" s="119" t="str">
        <f>IF(N177=20,CONCATENATE(VLOOKUP(F177,'PDP8'!$I$5:$M$389,3,0),": ",VLOOKUP(F177,'PDP8'!$I$5:$M$389,5,0)),"")</f>
        <v/>
      </c>
      <c r="AF177" s="119" t="str">
        <f t="shared" si="44"/>
        <v/>
      </c>
      <c r="AG177" s="126"/>
      <c r="AH177" s="126"/>
    </row>
    <row r="178" spans="1:34" x14ac:dyDescent="0.2">
      <c r="A178" s="126"/>
      <c r="B178" s="55" t="str">
        <f t="shared" si="32"/>
        <v>0411</v>
      </c>
      <c r="C178" s="56" t="str">
        <f>IF(N178&lt;10,"",IF(N178=10,O178,IF(N178=12,IF(LEN(X178)&gt;0,X178,DEC2OCT(VLOOKUP(F178,'PDP8'!$C$6:$D$12,2,0)+IF(LEN(G178)&gt;0,256,0)+W178+IF(LEN(V178)=0,0,_xlfn.BITAND(V178,127)),4)),IF(N178=13,DEC2OCT('PDP8'!$D$13+_xlfn.BITOR(VLOOKUP(O178,'PDP8'!$C$17:$D$52,2,0),_xlfn.BITOR(IF(S178&gt;1,VLOOKUP(P178,'PDP8'!$C$17:$D$52,2,0),0),_xlfn.BITOR(IF(S178&gt;2,VLOOKUP(Q178,'PDP8'!$C$17:$D$52,2,0),0),IF(S178&gt;3,VLOOKUP(R178,'PDP8'!$C$17:$D$52,2,0),0)))),4),IF(N178=14,DEC2OCT(_xlfn.BITOR('PDP8'!$D$13+256+VLOOKUP(O178,'PDP8'!$C$56:$D$75,2,0),_xlfn.BITOR(IF(S178&gt;1,VLOOKUP(P178,'PDP8'!$C$56:$D$75,2,0),0),_xlfn.BITOR(IF(S178&gt;2,VLOOKUP(Q178,'PDP8'!$C$56:$D$75,2,0),0),IF(S178&gt;3,VLOOKUP(R178,'PDP8'!$C$56:$D$75,2,0),0)))),4),IF(N178=15,DEC2OCT('PDP8'!$D$13+257+VLOOKUP(O178,'PDP8'!$C$80:$D$107,2,0)+IF(S178&gt;1,VLOOKUP(P178,'PDP8'!$C$80:$D$107,2,0),0)+IF(S178&gt;2,VLOOKUP(Q178,'PDP8'!$C$80:$D$107,2,0),0),4),IF(N178=20,VLOOKUP(F178,'PDP8'!$I$5:$J$389,2,0),"???")))))))</f>
        <v/>
      </c>
      <c r="D178" s="177"/>
      <c r="E178" s="118"/>
      <c r="F178" s="118"/>
      <c r="G178" s="76"/>
      <c r="H178" s="118"/>
      <c r="I178" s="179"/>
      <c r="J178" s="188" t="str">
        <f t="shared" si="33"/>
        <v/>
      </c>
      <c r="K178" s="211"/>
      <c r="L178" s="126"/>
      <c r="M178" s="119">
        <f>IF(LEN(F178)&lt;1,0,IF(OR(LEFT(F178)="/",F178="$"),0,IF(LEFT(F178)="*",1,IF(NOT(ISERR(VALUE(F178))),10,IF(LEFT(F178,4)="PAGE",2,IF(ISNA(VLOOKUP(F178,'PDP8'!$C$6:$C$11,1,0)),IF(ISNA(VLOOKUP(LEFT(F178,3),'PDP8'!$C$17:$C$52,1,0)),IF(ISNA(VLOOKUP(LEFT(F178,3),'PDP8'!$C$56:$C$75,1,0)),IF(ISNA(VLOOKUP(LEFT(F178,IF(OR(LEN(F178)=3,MID(F178,4,1)=" "),3,4)),'PDP8'!$C$80:$C$107,1,0)),IF(ISNA(VLOOKUP(F178,'PDP8'!$I$5:$I$389,1,0)),"???",20),15),14),13),12))))))</f>
        <v>0</v>
      </c>
      <c r="N178" s="119">
        <f>IF(AND(O178="CLA",S178&gt;1),IF(ISNA(VLOOKUP(P178,'PDP8'!$C$17:$C$52,1,0)),IF(ISNA(VLOOKUP(P178,'PDP8'!$C$56:$C$75,1,0)),15,14),13),IF(LEN(F178)=0,0,M178))</f>
        <v>0</v>
      </c>
      <c r="O178" s="119" t="str">
        <f t="shared" si="34"/>
        <v/>
      </c>
      <c r="P178" s="119" t="str">
        <f t="shared" si="35"/>
        <v/>
      </c>
      <c r="Q178" s="119" t="str">
        <f t="shared" si="36"/>
        <v/>
      </c>
      <c r="R178" s="119" t="str">
        <f t="shared" si="37"/>
        <v/>
      </c>
      <c r="S178" s="119">
        <f t="shared" si="38"/>
        <v>0</v>
      </c>
      <c r="T178" s="187" t="str">
        <f t="shared" si="39"/>
        <v/>
      </c>
      <c r="U178" s="119" t="str">
        <f t="shared" si="40"/>
        <v/>
      </c>
      <c r="V178" s="120" t="str">
        <f t="shared" si="41"/>
        <v/>
      </c>
      <c r="W178" s="124" t="str">
        <f t="shared" si="42"/>
        <v/>
      </c>
      <c r="X178" s="124" t="str">
        <f t="shared" si="43"/>
        <v/>
      </c>
      <c r="Y178" s="119" t="str">
        <f t="shared" si="30"/>
        <v/>
      </c>
      <c r="Z178" s="119">
        <f t="shared" si="31"/>
        <v>0</v>
      </c>
      <c r="AA178" s="119" t="str">
        <f>IF(N178=12,VLOOKUP(F178,'PDP8'!$C$6:$F$11,4,0),"")</f>
        <v/>
      </c>
      <c r="AB178" s="119" t="str">
        <f>IF(N178=13,IF(_xlfn.BITAND(OCT2DEC(C178),'PDP8'!$E$17)='PDP8'!$D$17,'PDP8'!$F$17,CONCATENATE(IF(ISNA(MATCH(_xlfn.BITAND(OCT2DEC(C178),'PDP8'!$E$18),'PDP8'!$D$18:$D$20,0)),"",VLOOKUP(_xlfn.BITAND(OCT2DEC(C178),'PDP8'!$E$18),'PDP8'!$D$18:$F$20,3,0)),IF(ISNA(MATCH(_xlfn.BITAND(OCT2DEC(C178),'PDP8'!$E$21),'PDP8'!$D$21:$D$52,0)),"",CONCATENATE(IF(ISNA(MATCH(_xlfn.BITAND(OCT2DEC(C178),'PDP8'!$E$18),'PDP8'!$D$18:$D$20,0)),"",", "),VLOOKUP(_xlfn.BITAND(OCT2DEC(C178),'PDP8'!$E$21),'PDP8'!$D$21:$F$52,3,0))))),"")</f>
        <v/>
      </c>
      <c r="AC178" s="119" t="str">
        <f>IF(N178=14,CONCATENATE(IF(ISNA(MATCH(_xlfn.BITAND(OCT2DEC(C178),'PDP8'!$E$56),'PDP8'!$D$56:$D$70,0)),"",VLOOKUP(_xlfn.BITAND(OCT2DEC(C178),'PDP8'!$E$56),'PDP8'!$D$56:$F$70,3,0)),IF(ISNA(MATCH(_xlfn.BITAND(OCT2DEC(C178),'PDP8'!$E$71),'PDP8'!$D$71:$D$73,0)),"",CONCATENATE(IF(ISNA(MATCH(_xlfn.BITAND(OCT2DEC(C178),'PDP8'!$E$56),'PDP8'!$D$56:$D$70,0)),"",", "),VLOOKUP(_xlfn.BITAND(OCT2DEC(C178),'PDP8'!$E$71),'PDP8'!$D$71:$F$73,3,0))),IF(_xlfn.BITAND(OCT2DEC(C178),'PDP8'!$E$75)='PDP8'!$D$75,CONCATENATE(IF(LEN(F178)&gt;4,", ",""),'PDP8'!$F$75,""),IF(_xlfn.BITAND(OCT2DEC(C178),'PDP8'!$E$74),"",'PDP8'!$F$74))),"")</f>
        <v/>
      </c>
      <c r="AD178" s="119" t="str">
        <f>IF(N178=15,VLOOKUP(Z178,'PDP8'!$D$111:$F$238,3,0),"")</f>
        <v/>
      </c>
      <c r="AE178" s="119" t="str">
        <f>IF(N178=20,CONCATENATE(VLOOKUP(F178,'PDP8'!$I$5:$M$389,3,0),": ",VLOOKUP(F178,'PDP8'!$I$5:$M$389,5,0)),"")</f>
        <v/>
      </c>
      <c r="AF178" s="119" t="str">
        <f t="shared" si="44"/>
        <v/>
      </c>
      <c r="AG178" s="126"/>
      <c r="AH178" s="126"/>
    </row>
    <row r="179" spans="1:34" x14ac:dyDescent="0.2">
      <c r="A179" s="126"/>
      <c r="B179" s="55" t="str">
        <f t="shared" si="32"/>
        <v>0411</v>
      </c>
      <c r="C179" s="56" t="str">
        <f>IF(N179&lt;10,"",IF(N179=10,O179,IF(N179=12,IF(LEN(X179)&gt;0,X179,DEC2OCT(VLOOKUP(F179,'PDP8'!$C$6:$D$12,2,0)+IF(LEN(G179)&gt;0,256,0)+W179+IF(LEN(V179)=0,0,_xlfn.BITAND(V179,127)),4)),IF(N179=13,DEC2OCT('PDP8'!$D$13+_xlfn.BITOR(VLOOKUP(O179,'PDP8'!$C$17:$D$52,2,0),_xlfn.BITOR(IF(S179&gt;1,VLOOKUP(P179,'PDP8'!$C$17:$D$52,2,0),0),_xlfn.BITOR(IF(S179&gt;2,VLOOKUP(Q179,'PDP8'!$C$17:$D$52,2,0),0),IF(S179&gt;3,VLOOKUP(R179,'PDP8'!$C$17:$D$52,2,0),0)))),4),IF(N179=14,DEC2OCT(_xlfn.BITOR('PDP8'!$D$13+256+VLOOKUP(O179,'PDP8'!$C$56:$D$75,2,0),_xlfn.BITOR(IF(S179&gt;1,VLOOKUP(P179,'PDP8'!$C$56:$D$75,2,0),0),_xlfn.BITOR(IF(S179&gt;2,VLOOKUP(Q179,'PDP8'!$C$56:$D$75,2,0),0),IF(S179&gt;3,VLOOKUP(R179,'PDP8'!$C$56:$D$75,2,0),0)))),4),IF(N179=15,DEC2OCT('PDP8'!$D$13+257+VLOOKUP(O179,'PDP8'!$C$80:$D$107,2,0)+IF(S179&gt;1,VLOOKUP(P179,'PDP8'!$C$80:$D$107,2,0),0)+IF(S179&gt;2,VLOOKUP(Q179,'PDP8'!$C$80:$D$107,2,0),0),4),IF(N179=20,VLOOKUP(F179,'PDP8'!$I$5:$J$389,2,0),"???")))))))</f>
        <v/>
      </c>
      <c r="D179" s="177"/>
      <c r="E179" s="118"/>
      <c r="F179" s="118"/>
      <c r="G179" s="76"/>
      <c r="H179" s="118"/>
      <c r="I179" s="179"/>
      <c r="J179" s="188" t="str">
        <f t="shared" si="33"/>
        <v/>
      </c>
      <c r="K179" s="211"/>
      <c r="L179" s="126"/>
      <c r="M179" s="119">
        <f>IF(LEN(F179)&lt;1,0,IF(OR(LEFT(F179)="/",F179="$"),0,IF(LEFT(F179)="*",1,IF(NOT(ISERR(VALUE(F179))),10,IF(LEFT(F179,4)="PAGE",2,IF(ISNA(VLOOKUP(F179,'PDP8'!$C$6:$C$11,1,0)),IF(ISNA(VLOOKUP(LEFT(F179,3),'PDP8'!$C$17:$C$52,1,0)),IF(ISNA(VLOOKUP(LEFT(F179,3),'PDP8'!$C$56:$C$75,1,0)),IF(ISNA(VLOOKUP(LEFT(F179,IF(OR(LEN(F179)=3,MID(F179,4,1)=" "),3,4)),'PDP8'!$C$80:$C$107,1,0)),IF(ISNA(VLOOKUP(F179,'PDP8'!$I$5:$I$389,1,0)),"???",20),15),14),13),12))))))</f>
        <v>0</v>
      </c>
      <c r="N179" s="119">
        <f>IF(AND(O179="CLA",S179&gt;1),IF(ISNA(VLOOKUP(P179,'PDP8'!$C$17:$C$52,1,0)),IF(ISNA(VLOOKUP(P179,'PDP8'!$C$56:$C$75,1,0)),15,14),13),IF(LEN(F179)=0,0,M179))</f>
        <v>0</v>
      </c>
      <c r="O179" s="119" t="str">
        <f t="shared" si="34"/>
        <v/>
      </c>
      <c r="P179" s="119" t="str">
        <f t="shared" si="35"/>
        <v/>
      </c>
      <c r="Q179" s="119" t="str">
        <f t="shared" si="36"/>
        <v/>
      </c>
      <c r="R179" s="119" t="str">
        <f t="shared" si="37"/>
        <v/>
      </c>
      <c r="S179" s="119">
        <f t="shared" si="38"/>
        <v>0</v>
      </c>
      <c r="T179" s="187" t="str">
        <f t="shared" si="39"/>
        <v/>
      </c>
      <c r="U179" s="119" t="str">
        <f t="shared" si="40"/>
        <v/>
      </c>
      <c r="V179" s="120" t="str">
        <f t="shared" si="41"/>
        <v/>
      </c>
      <c r="W179" s="124" t="str">
        <f t="shared" si="42"/>
        <v/>
      </c>
      <c r="X179" s="124" t="str">
        <f t="shared" si="43"/>
        <v/>
      </c>
      <c r="Y179" s="119" t="str">
        <f t="shared" si="30"/>
        <v/>
      </c>
      <c r="Z179" s="119">
        <f t="shared" si="31"/>
        <v>0</v>
      </c>
      <c r="AA179" s="119" t="str">
        <f>IF(N179=12,VLOOKUP(F179,'PDP8'!$C$6:$F$11,4,0),"")</f>
        <v/>
      </c>
      <c r="AB179" s="119" t="str">
        <f>IF(N179=13,IF(_xlfn.BITAND(OCT2DEC(C179),'PDP8'!$E$17)='PDP8'!$D$17,'PDP8'!$F$17,CONCATENATE(IF(ISNA(MATCH(_xlfn.BITAND(OCT2DEC(C179),'PDP8'!$E$18),'PDP8'!$D$18:$D$20,0)),"",VLOOKUP(_xlfn.BITAND(OCT2DEC(C179),'PDP8'!$E$18),'PDP8'!$D$18:$F$20,3,0)),IF(ISNA(MATCH(_xlfn.BITAND(OCT2DEC(C179),'PDP8'!$E$21),'PDP8'!$D$21:$D$52,0)),"",CONCATENATE(IF(ISNA(MATCH(_xlfn.BITAND(OCT2DEC(C179),'PDP8'!$E$18),'PDP8'!$D$18:$D$20,0)),"",", "),VLOOKUP(_xlfn.BITAND(OCT2DEC(C179),'PDP8'!$E$21),'PDP8'!$D$21:$F$52,3,0))))),"")</f>
        <v/>
      </c>
      <c r="AC179" s="119" t="str">
        <f>IF(N179=14,CONCATENATE(IF(ISNA(MATCH(_xlfn.BITAND(OCT2DEC(C179),'PDP8'!$E$56),'PDP8'!$D$56:$D$70,0)),"",VLOOKUP(_xlfn.BITAND(OCT2DEC(C179),'PDP8'!$E$56),'PDP8'!$D$56:$F$70,3,0)),IF(ISNA(MATCH(_xlfn.BITAND(OCT2DEC(C179),'PDP8'!$E$71),'PDP8'!$D$71:$D$73,0)),"",CONCATENATE(IF(ISNA(MATCH(_xlfn.BITAND(OCT2DEC(C179),'PDP8'!$E$56),'PDP8'!$D$56:$D$70,0)),"",", "),VLOOKUP(_xlfn.BITAND(OCT2DEC(C179),'PDP8'!$E$71),'PDP8'!$D$71:$F$73,3,0))),IF(_xlfn.BITAND(OCT2DEC(C179),'PDP8'!$E$75)='PDP8'!$D$75,CONCATENATE(IF(LEN(F179)&gt;4,", ",""),'PDP8'!$F$75,""),IF(_xlfn.BITAND(OCT2DEC(C179),'PDP8'!$E$74),"",'PDP8'!$F$74))),"")</f>
        <v/>
      </c>
      <c r="AD179" s="119" t="str">
        <f>IF(N179=15,VLOOKUP(Z179,'PDP8'!$D$111:$F$238,3,0),"")</f>
        <v/>
      </c>
      <c r="AE179" s="119" t="str">
        <f>IF(N179=20,CONCATENATE(VLOOKUP(F179,'PDP8'!$I$5:$M$389,3,0),": ",VLOOKUP(F179,'PDP8'!$I$5:$M$389,5,0)),"")</f>
        <v/>
      </c>
      <c r="AF179" s="119" t="str">
        <f t="shared" si="44"/>
        <v/>
      </c>
      <c r="AG179" s="126"/>
      <c r="AH179" s="126"/>
    </row>
    <row r="180" spans="1:34" x14ac:dyDescent="0.2">
      <c r="A180" s="126"/>
      <c r="B180" s="55" t="str">
        <f t="shared" si="32"/>
        <v>0411</v>
      </c>
      <c r="C180" s="56" t="str">
        <f>IF(N180&lt;10,"",IF(N180=10,O180,IF(N180=12,IF(LEN(X180)&gt;0,X180,DEC2OCT(VLOOKUP(F180,'PDP8'!$C$6:$D$12,2,0)+IF(LEN(G180)&gt;0,256,0)+W180+IF(LEN(V180)=0,0,_xlfn.BITAND(V180,127)),4)),IF(N180=13,DEC2OCT('PDP8'!$D$13+_xlfn.BITOR(VLOOKUP(O180,'PDP8'!$C$17:$D$52,2,0),_xlfn.BITOR(IF(S180&gt;1,VLOOKUP(P180,'PDP8'!$C$17:$D$52,2,0),0),_xlfn.BITOR(IF(S180&gt;2,VLOOKUP(Q180,'PDP8'!$C$17:$D$52,2,0),0),IF(S180&gt;3,VLOOKUP(R180,'PDP8'!$C$17:$D$52,2,0),0)))),4),IF(N180=14,DEC2OCT(_xlfn.BITOR('PDP8'!$D$13+256+VLOOKUP(O180,'PDP8'!$C$56:$D$75,2,0),_xlfn.BITOR(IF(S180&gt;1,VLOOKUP(P180,'PDP8'!$C$56:$D$75,2,0),0),_xlfn.BITOR(IF(S180&gt;2,VLOOKUP(Q180,'PDP8'!$C$56:$D$75,2,0),0),IF(S180&gt;3,VLOOKUP(R180,'PDP8'!$C$56:$D$75,2,0),0)))),4),IF(N180=15,DEC2OCT('PDP8'!$D$13+257+VLOOKUP(O180,'PDP8'!$C$80:$D$107,2,0)+IF(S180&gt;1,VLOOKUP(P180,'PDP8'!$C$80:$D$107,2,0),0)+IF(S180&gt;2,VLOOKUP(Q180,'PDP8'!$C$80:$D$107,2,0),0),4),IF(N180=20,VLOOKUP(F180,'PDP8'!$I$5:$J$389,2,0),"???")))))))</f>
        <v/>
      </c>
      <c r="D180" s="177"/>
      <c r="E180" s="118"/>
      <c r="F180" s="118"/>
      <c r="G180" s="76"/>
      <c r="H180" s="118"/>
      <c r="I180" s="179"/>
      <c r="J180" s="188" t="str">
        <f t="shared" si="33"/>
        <v/>
      </c>
      <c r="K180" s="211"/>
      <c r="L180" s="126"/>
      <c r="M180" s="119">
        <f>IF(LEN(F180)&lt;1,0,IF(OR(LEFT(F180)="/",F180="$"),0,IF(LEFT(F180)="*",1,IF(NOT(ISERR(VALUE(F180))),10,IF(LEFT(F180,4)="PAGE",2,IF(ISNA(VLOOKUP(F180,'PDP8'!$C$6:$C$11,1,0)),IF(ISNA(VLOOKUP(LEFT(F180,3),'PDP8'!$C$17:$C$52,1,0)),IF(ISNA(VLOOKUP(LEFT(F180,3),'PDP8'!$C$56:$C$75,1,0)),IF(ISNA(VLOOKUP(LEFT(F180,IF(OR(LEN(F180)=3,MID(F180,4,1)=" "),3,4)),'PDP8'!$C$80:$C$107,1,0)),IF(ISNA(VLOOKUP(F180,'PDP8'!$I$5:$I$389,1,0)),"???",20),15),14),13),12))))))</f>
        <v>0</v>
      </c>
      <c r="N180" s="119">
        <f>IF(AND(O180="CLA",S180&gt;1),IF(ISNA(VLOOKUP(P180,'PDP8'!$C$17:$C$52,1,0)),IF(ISNA(VLOOKUP(P180,'PDP8'!$C$56:$C$75,1,0)),15,14),13),IF(LEN(F180)=0,0,M180))</f>
        <v>0</v>
      </c>
      <c r="O180" s="119" t="str">
        <f t="shared" si="34"/>
        <v/>
      </c>
      <c r="P180" s="119" t="str">
        <f t="shared" si="35"/>
        <v/>
      </c>
      <c r="Q180" s="119" t="str">
        <f t="shared" si="36"/>
        <v/>
      </c>
      <c r="R180" s="119" t="str">
        <f t="shared" si="37"/>
        <v/>
      </c>
      <c r="S180" s="119">
        <f t="shared" si="38"/>
        <v>0</v>
      </c>
      <c r="T180" s="187" t="str">
        <f t="shared" si="39"/>
        <v/>
      </c>
      <c r="U180" s="119" t="str">
        <f t="shared" si="40"/>
        <v/>
      </c>
      <c r="V180" s="120" t="str">
        <f t="shared" si="41"/>
        <v/>
      </c>
      <c r="W180" s="124" t="str">
        <f t="shared" si="42"/>
        <v/>
      </c>
      <c r="X180" s="124" t="str">
        <f t="shared" si="43"/>
        <v/>
      </c>
      <c r="Y180" s="119" t="str">
        <f t="shared" si="30"/>
        <v/>
      </c>
      <c r="Z180" s="119">
        <f t="shared" si="31"/>
        <v>0</v>
      </c>
      <c r="AA180" s="119" t="str">
        <f>IF(N180=12,VLOOKUP(F180,'PDP8'!$C$6:$F$11,4,0),"")</f>
        <v/>
      </c>
      <c r="AB180" s="119" t="str">
        <f>IF(N180=13,IF(_xlfn.BITAND(OCT2DEC(C180),'PDP8'!$E$17)='PDP8'!$D$17,'PDP8'!$F$17,CONCATENATE(IF(ISNA(MATCH(_xlfn.BITAND(OCT2DEC(C180),'PDP8'!$E$18),'PDP8'!$D$18:$D$20,0)),"",VLOOKUP(_xlfn.BITAND(OCT2DEC(C180),'PDP8'!$E$18),'PDP8'!$D$18:$F$20,3,0)),IF(ISNA(MATCH(_xlfn.BITAND(OCT2DEC(C180),'PDP8'!$E$21),'PDP8'!$D$21:$D$52,0)),"",CONCATENATE(IF(ISNA(MATCH(_xlfn.BITAND(OCT2DEC(C180),'PDP8'!$E$18),'PDP8'!$D$18:$D$20,0)),"",", "),VLOOKUP(_xlfn.BITAND(OCT2DEC(C180),'PDP8'!$E$21),'PDP8'!$D$21:$F$52,3,0))))),"")</f>
        <v/>
      </c>
      <c r="AC180" s="119" t="str">
        <f>IF(N180=14,CONCATENATE(IF(ISNA(MATCH(_xlfn.BITAND(OCT2DEC(C180),'PDP8'!$E$56),'PDP8'!$D$56:$D$70,0)),"",VLOOKUP(_xlfn.BITAND(OCT2DEC(C180),'PDP8'!$E$56),'PDP8'!$D$56:$F$70,3,0)),IF(ISNA(MATCH(_xlfn.BITAND(OCT2DEC(C180),'PDP8'!$E$71),'PDP8'!$D$71:$D$73,0)),"",CONCATENATE(IF(ISNA(MATCH(_xlfn.BITAND(OCT2DEC(C180),'PDP8'!$E$56),'PDP8'!$D$56:$D$70,0)),"",", "),VLOOKUP(_xlfn.BITAND(OCT2DEC(C180),'PDP8'!$E$71),'PDP8'!$D$71:$F$73,3,0))),IF(_xlfn.BITAND(OCT2DEC(C180),'PDP8'!$E$75)='PDP8'!$D$75,CONCATENATE(IF(LEN(F180)&gt;4,", ",""),'PDP8'!$F$75,""),IF(_xlfn.BITAND(OCT2DEC(C180),'PDP8'!$E$74),"",'PDP8'!$F$74))),"")</f>
        <v/>
      </c>
      <c r="AD180" s="119" t="str">
        <f>IF(N180=15,VLOOKUP(Z180,'PDP8'!$D$111:$F$238,3,0),"")</f>
        <v/>
      </c>
      <c r="AE180" s="119" t="str">
        <f>IF(N180=20,CONCATENATE(VLOOKUP(F180,'PDP8'!$I$5:$M$389,3,0),": ",VLOOKUP(F180,'PDP8'!$I$5:$M$389,5,0)),"")</f>
        <v/>
      </c>
      <c r="AF180" s="119" t="str">
        <f t="shared" si="44"/>
        <v/>
      </c>
      <c r="AG180" s="126"/>
      <c r="AH180" s="126"/>
    </row>
    <row r="181" spans="1:34" x14ac:dyDescent="0.2">
      <c r="A181" s="126"/>
      <c r="B181" s="55" t="str">
        <f t="shared" si="32"/>
        <v>0411</v>
      </c>
      <c r="C181" s="56" t="str">
        <f>IF(N181&lt;10,"",IF(N181=10,O181,IF(N181=12,IF(LEN(X181)&gt;0,X181,DEC2OCT(VLOOKUP(F181,'PDP8'!$C$6:$D$12,2,0)+IF(LEN(G181)&gt;0,256,0)+W181+IF(LEN(V181)=0,0,_xlfn.BITAND(V181,127)),4)),IF(N181=13,DEC2OCT('PDP8'!$D$13+_xlfn.BITOR(VLOOKUP(O181,'PDP8'!$C$17:$D$52,2,0),_xlfn.BITOR(IF(S181&gt;1,VLOOKUP(P181,'PDP8'!$C$17:$D$52,2,0),0),_xlfn.BITOR(IF(S181&gt;2,VLOOKUP(Q181,'PDP8'!$C$17:$D$52,2,0),0),IF(S181&gt;3,VLOOKUP(R181,'PDP8'!$C$17:$D$52,2,0),0)))),4),IF(N181=14,DEC2OCT(_xlfn.BITOR('PDP8'!$D$13+256+VLOOKUP(O181,'PDP8'!$C$56:$D$75,2,0),_xlfn.BITOR(IF(S181&gt;1,VLOOKUP(P181,'PDP8'!$C$56:$D$75,2,0),0),_xlfn.BITOR(IF(S181&gt;2,VLOOKUP(Q181,'PDP8'!$C$56:$D$75,2,0),0),IF(S181&gt;3,VLOOKUP(R181,'PDP8'!$C$56:$D$75,2,0),0)))),4),IF(N181=15,DEC2OCT('PDP8'!$D$13+257+VLOOKUP(O181,'PDP8'!$C$80:$D$107,2,0)+IF(S181&gt;1,VLOOKUP(P181,'PDP8'!$C$80:$D$107,2,0),0)+IF(S181&gt;2,VLOOKUP(Q181,'PDP8'!$C$80:$D$107,2,0),0),4),IF(N181=20,VLOOKUP(F181,'PDP8'!$I$5:$J$389,2,0),"???")))))))</f>
        <v/>
      </c>
      <c r="D181" s="177"/>
      <c r="E181" s="118"/>
      <c r="F181" s="118"/>
      <c r="G181" s="76"/>
      <c r="H181" s="118"/>
      <c r="I181" s="179"/>
      <c r="J181" s="188" t="str">
        <f t="shared" si="33"/>
        <v/>
      </c>
      <c r="K181" s="211"/>
      <c r="L181" s="126"/>
      <c r="M181" s="119">
        <f>IF(LEN(F181)&lt;1,0,IF(OR(LEFT(F181)="/",F181="$"),0,IF(LEFT(F181)="*",1,IF(NOT(ISERR(VALUE(F181))),10,IF(LEFT(F181,4)="PAGE",2,IF(ISNA(VLOOKUP(F181,'PDP8'!$C$6:$C$11,1,0)),IF(ISNA(VLOOKUP(LEFT(F181,3),'PDP8'!$C$17:$C$52,1,0)),IF(ISNA(VLOOKUP(LEFT(F181,3),'PDP8'!$C$56:$C$75,1,0)),IF(ISNA(VLOOKUP(LEFT(F181,IF(OR(LEN(F181)=3,MID(F181,4,1)=" "),3,4)),'PDP8'!$C$80:$C$107,1,0)),IF(ISNA(VLOOKUP(F181,'PDP8'!$I$5:$I$389,1,0)),"???",20),15),14),13),12))))))</f>
        <v>0</v>
      </c>
      <c r="N181" s="119">
        <f>IF(AND(O181="CLA",S181&gt;1),IF(ISNA(VLOOKUP(P181,'PDP8'!$C$17:$C$52,1,0)),IF(ISNA(VLOOKUP(P181,'PDP8'!$C$56:$C$75,1,0)),15,14),13),IF(LEN(F181)=0,0,M181))</f>
        <v>0</v>
      </c>
      <c r="O181" s="119" t="str">
        <f t="shared" si="34"/>
        <v/>
      </c>
      <c r="P181" s="119" t="str">
        <f t="shared" si="35"/>
        <v/>
      </c>
      <c r="Q181" s="119" t="str">
        <f t="shared" si="36"/>
        <v/>
      </c>
      <c r="R181" s="119" t="str">
        <f t="shared" si="37"/>
        <v/>
      </c>
      <c r="S181" s="119">
        <f t="shared" si="38"/>
        <v>0</v>
      </c>
      <c r="T181" s="187" t="str">
        <f t="shared" si="39"/>
        <v/>
      </c>
      <c r="U181" s="119" t="str">
        <f t="shared" si="40"/>
        <v/>
      </c>
      <c r="V181" s="120" t="str">
        <f t="shared" si="41"/>
        <v/>
      </c>
      <c r="W181" s="124" t="str">
        <f t="shared" si="42"/>
        <v/>
      </c>
      <c r="X181" s="124" t="str">
        <f t="shared" si="43"/>
        <v/>
      </c>
      <c r="Y181" s="119" t="str">
        <f t="shared" si="30"/>
        <v/>
      </c>
      <c r="Z181" s="119">
        <f t="shared" si="31"/>
        <v>0</v>
      </c>
      <c r="AA181" s="119" t="str">
        <f>IF(N181=12,VLOOKUP(F181,'PDP8'!$C$6:$F$11,4,0),"")</f>
        <v/>
      </c>
      <c r="AB181" s="119" t="str">
        <f>IF(N181=13,IF(_xlfn.BITAND(OCT2DEC(C181),'PDP8'!$E$17)='PDP8'!$D$17,'PDP8'!$F$17,CONCATENATE(IF(ISNA(MATCH(_xlfn.BITAND(OCT2DEC(C181),'PDP8'!$E$18),'PDP8'!$D$18:$D$20,0)),"",VLOOKUP(_xlfn.BITAND(OCT2DEC(C181),'PDP8'!$E$18),'PDP8'!$D$18:$F$20,3,0)),IF(ISNA(MATCH(_xlfn.BITAND(OCT2DEC(C181),'PDP8'!$E$21),'PDP8'!$D$21:$D$52,0)),"",CONCATENATE(IF(ISNA(MATCH(_xlfn.BITAND(OCT2DEC(C181),'PDP8'!$E$18),'PDP8'!$D$18:$D$20,0)),"",", "),VLOOKUP(_xlfn.BITAND(OCT2DEC(C181),'PDP8'!$E$21),'PDP8'!$D$21:$F$52,3,0))))),"")</f>
        <v/>
      </c>
      <c r="AC181" s="119" t="str">
        <f>IF(N181=14,CONCATENATE(IF(ISNA(MATCH(_xlfn.BITAND(OCT2DEC(C181),'PDP8'!$E$56),'PDP8'!$D$56:$D$70,0)),"",VLOOKUP(_xlfn.BITAND(OCT2DEC(C181),'PDP8'!$E$56),'PDP8'!$D$56:$F$70,3,0)),IF(ISNA(MATCH(_xlfn.BITAND(OCT2DEC(C181),'PDP8'!$E$71),'PDP8'!$D$71:$D$73,0)),"",CONCATENATE(IF(ISNA(MATCH(_xlfn.BITAND(OCT2DEC(C181),'PDP8'!$E$56),'PDP8'!$D$56:$D$70,0)),"",", "),VLOOKUP(_xlfn.BITAND(OCT2DEC(C181),'PDP8'!$E$71),'PDP8'!$D$71:$F$73,3,0))),IF(_xlfn.BITAND(OCT2DEC(C181),'PDP8'!$E$75)='PDP8'!$D$75,CONCATENATE(IF(LEN(F181)&gt;4,", ",""),'PDP8'!$F$75,""),IF(_xlfn.BITAND(OCT2DEC(C181),'PDP8'!$E$74),"",'PDP8'!$F$74))),"")</f>
        <v/>
      </c>
      <c r="AD181" s="119" t="str">
        <f>IF(N181=15,VLOOKUP(Z181,'PDP8'!$D$111:$F$238,3,0),"")</f>
        <v/>
      </c>
      <c r="AE181" s="119" t="str">
        <f>IF(N181=20,CONCATENATE(VLOOKUP(F181,'PDP8'!$I$5:$M$389,3,0),": ",VLOOKUP(F181,'PDP8'!$I$5:$M$389,5,0)),"")</f>
        <v/>
      </c>
      <c r="AF181" s="119" t="str">
        <f t="shared" si="44"/>
        <v/>
      </c>
      <c r="AG181" s="126"/>
      <c r="AH181" s="126"/>
    </row>
    <row r="182" spans="1:34" x14ac:dyDescent="0.2">
      <c r="A182" s="126"/>
      <c r="B182" s="55" t="str">
        <f t="shared" si="32"/>
        <v>0411</v>
      </c>
      <c r="C182" s="56" t="str">
        <f>IF(N182&lt;10,"",IF(N182=10,O182,IF(N182=12,IF(LEN(X182)&gt;0,X182,DEC2OCT(VLOOKUP(F182,'PDP8'!$C$6:$D$12,2,0)+IF(LEN(G182)&gt;0,256,0)+W182+IF(LEN(V182)=0,0,_xlfn.BITAND(V182,127)),4)),IF(N182=13,DEC2OCT('PDP8'!$D$13+_xlfn.BITOR(VLOOKUP(O182,'PDP8'!$C$17:$D$52,2,0),_xlfn.BITOR(IF(S182&gt;1,VLOOKUP(P182,'PDP8'!$C$17:$D$52,2,0),0),_xlfn.BITOR(IF(S182&gt;2,VLOOKUP(Q182,'PDP8'!$C$17:$D$52,2,0),0),IF(S182&gt;3,VLOOKUP(R182,'PDP8'!$C$17:$D$52,2,0),0)))),4),IF(N182=14,DEC2OCT(_xlfn.BITOR('PDP8'!$D$13+256+VLOOKUP(O182,'PDP8'!$C$56:$D$75,2,0),_xlfn.BITOR(IF(S182&gt;1,VLOOKUP(P182,'PDP8'!$C$56:$D$75,2,0),0),_xlfn.BITOR(IF(S182&gt;2,VLOOKUP(Q182,'PDP8'!$C$56:$D$75,2,0),0),IF(S182&gt;3,VLOOKUP(R182,'PDP8'!$C$56:$D$75,2,0),0)))),4),IF(N182=15,DEC2OCT('PDP8'!$D$13+257+VLOOKUP(O182,'PDP8'!$C$80:$D$107,2,0)+IF(S182&gt;1,VLOOKUP(P182,'PDP8'!$C$80:$D$107,2,0),0)+IF(S182&gt;2,VLOOKUP(Q182,'PDP8'!$C$80:$D$107,2,0),0),4),IF(N182=20,VLOOKUP(F182,'PDP8'!$I$5:$J$389,2,0),"???")))))))</f>
        <v/>
      </c>
      <c r="D182" s="177"/>
      <c r="E182" s="118"/>
      <c r="F182" s="118"/>
      <c r="G182" s="76"/>
      <c r="H182" s="118"/>
      <c r="I182" s="179"/>
      <c r="J182" s="188" t="str">
        <f t="shared" si="33"/>
        <v/>
      </c>
      <c r="K182" s="211"/>
      <c r="L182" s="126"/>
      <c r="M182" s="119">
        <f>IF(LEN(F182)&lt;1,0,IF(OR(LEFT(F182)="/",F182="$"),0,IF(LEFT(F182)="*",1,IF(NOT(ISERR(VALUE(F182))),10,IF(LEFT(F182,4)="PAGE",2,IF(ISNA(VLOOKUP(F182,'PDP8'!$C$6:$C$11,1,0)),IF(ISNA(VLOOKUP(LEFT(F182,3),'PDP8'!$C$17:$C$52,1,0)),IF(ISNA(VLOOKUP(LEFT(F182,3),'PDP8'!$C$56:$C$75,1,0)),IF(ISNA(VLOOKUP(LEFT(F182,IF(OR(LEN(F182)=3,MID(F182,4,1)=" "),3,4)),'PDP8'!$C$80:$C$107,1,0)),IF(ISNA(VLOOKUP(F182,'PDP8'!$I$5:$I$389,1,0)),"???",20),15),14),13),12))))))</f>
        <v>0</v>
      </c>
      <c r="N182" s="119">
        <f>IF(AND(O182="CLA",S182&gt;1),IF(ISNA(VLOOKUP(P182,'PDP8'!$C$17:$C$52,1,0)),IF(ISNA(VLOOKUP(P182,'PDP8'!$C$56:$C$75,1,0)),15,14),13),IF(LEN(F182)=0,0,M182))</f>
        <v>0</v>
      </c>
      <c r="O182" s="119" t="str">
        <f t="shared" si="34"/>
        <v/>
      </c>
      <c r="P182" s="119" t="str">
        <f t="shared" si="35"/>
        <v/>
      </c>
      <c r="Q182" s="119" t="str">
        <f t="shared" si="36"/>
        <v/>
      </c>
      <c r="R182" s="119" t="str">
        <f t="shared" si="37"/>
        <v/>
      </c>
      <c r="S182" s="119">
        <f t="shared" si="38"/>
        <v>0</v>
      </c>
      <c r="T182" s="187" t="str">
        <f t="shared" si="39"/>
        <v/>
      </c>
      <c r="U182" s="119" t="str">
        <f t="shared" si="40"/>
        <v/>
      </c>
      <c r="V182" s="120" t="str">
        <f t="shared" si="41"/>
        <v/>
      </c>
      <c r="W182" s="124" t="str">
        <f t="shared" si="42"/>
        <v/>
      </c>
      <c r="X182" s="124" t="str">
        <f t="shared" si="43"/>
        <v/>
      </c>
      <c r="Y182" s="119" t="str">
        <f t="shared" si="30"/>
        <v/>
      </c>
      <c r="Z182" s="119">
        <f t="shared" si="31"/>
        <v>0</v>
      </c>
      <c r="AA182" s="119" t="str">
        <f>IF(N182=12,VLOOKUP(F182,'PDP8'!$C$6:$F$11,4,0),"")</f>
        <v/>
      </c>
      <c r="AB182" s="119" t="str">
        <f>IF(N182=13,IF(_xlfn.BITAND(OCT2DEC(C182),'PDP8'!$E$17)='PDP8'!$D$17,'PDP8'!$F$17,CONCATENATE(IF(ISNA(MATCH(_xlfn.BITAND(OCT2DEC(C182),'PDP8'!$E$18),'PDP8'!$D$18:$D$20,0)),"",VLOOKUP(_xlfn.BITAND(OCT2DEC(C182),'PDP8'!$E$18),'PDP8'!$D$18:$F$20,3,0)),IF(ISNA(MATCH(_xlfn.BITAND(OCT2DEC(C182),'PDP8'!$E$21),'PDP8'!$D$21:$D$52,0)),"",CONCATENATE(IF(ISNA(MATCH(_xlfn.BITAND(OCT2DEC(C182),'PDP8'!$E$18),'PDP8'!$D$18:$D$20,0)),"",", "),VLOOKUP(_xlfn.BITAND(OCT2DEC(C182),'PDP8'!$E$21),'PDP8'!$D$21:$F$52,3,0))))),"")</f>
        <v/>
      </c>
      <c r="AC182" s="119" t="str">
        <f>IF(N182=14,CONCATENATE(IF(ISNA(MATCH(_xlfn.BITAND(OCT2DEC(C182),'PDP8'!$E$56),'PDP8'!$D$56:$D$70,0)),"",VLOOKUP(_xlfn.BITAND(OCT2DEC(C182),'PDP8'!$E$56),'PDP8'!$D$56:$F$70,3,0)),IF(ISNA(MATCH(_xlfn.BITAND(OCT2DEC(C182),'PDP8'!$E$71),'PDP8'!$D$71:$D$73,0)),"",CONCATENATE(IF(ISNA(MATCH(_xlfn.BITAND(OCT2DEC(C182),'PDP8'!$E$56),'PDP8'!$D$56:$D$70,0)),"",", "),VLOOKUP(_xlfn.BITAND(OCT2DEC(C182),'PDP8'!$E$71),'PDP8'!$D$71:$F$73,3,0))),IF(_xlfn.BITAND(OCT2DEC(C182),'PDP8'!$E$75)='PDP8'!$D$75,CONCATENATE(IF(LEN(F182)&gt;4,", ",""),'PDP8'!$F$75,""),IF(_xlfn.BITAND(OCT2DEC(C182),'PDP8'!$E$74),"",'PDP8'!$F$74))),"")</f>
        <v/>
      </c>
      <c r="AD182" s="119" t="str">
        <f>IF(N182=15,VLOOKUP(Z182,'PDP8'!$D$111:$F$238,3,0),"")</f>
        <v/>
      </c>
      <c r="AE182" s="119" t="str">
        <f>IF(N182=20,CONCATENATE(VLOOKUP(F182,'PDP8'!$I$5:$M$389,3,0),": ",VLOOKUP(F182,'PDP8'!$I$5:$M$389,5,0)),"")</f>
        <v/>
      </c>
      <c r="AF182" s="119" t="str">
        <f t="shared" si="44"/>
        <v/>
      </c>
      <c r="AG182" s="126"/>
      <c r="AH182" s="126"/>
    </row>
    <row r="183" spans="1:34" x14ac:dyDescent="0.2">
      <c r="A183" s="126"/>
      <c r="B183" s="55" t="str">
        <f t="shared" si="32"/>
        <v>0411</v>
      </c>
      <c r="C183" s="56" t="str">
        <f>IF(N183&lt;10,"",IF(N183=10,O183,IF(N183=12,IF(LEN(X183)&gt;0,X183,DEC2OCT(VLOOKUP(F183,'PDP8'!$C$6:$D$12,2,0)+IF(LEN(G183)&gt;0,256,0)+W183+IF(LEN(V183)=0,0,_xlfn.BITAND(V183,127)),4)),IF(N183=13,DEC2OCT('PDP8'!$D$13+_xlfn.BITOR(VLOOKUP(O183,'PDP8'!$C$17:$D$52,2,0),_xlfn.BITOR(IF(S183&gt;1,VLOOKUP(P183,'PDP8'!$C$17:$D$52,2,0),0),_xlfn.BITOR(IF(S183&gt;2,VLOOKUP(Q183,'PDP8'!$C$17:$D$52,2,0),0),IF(S183&gt;3,VLOOKUP(R183,'PDP8'!$C$17:$D$52,2,0),0)))),4),IF(N183=14,DEC2OCT(_xlfn.BITOR('PDP8'!$D$13+256+VLOOKUP(O183,'PDP8'!$C$56:$D$75,2,0),_xlfn.BITOR(IF(S183&gt;1,VLOOKUP(P183,'PDP8'!$C$56:$D$75,2,0),0),_xlfn.BITOR(IF(S183&gt;2,VLOOKUP(Q183,'PDP8'!$C$56:$D$75,2,0),0),IF(S183&gt;3,VLOOKUP(R183,'PDP8'!$C$56:$D$75,2,0),0)))),4),IF(N183=15,DEC2OCT('PDP8'!$D$13+257+VLOOKUP(O183,'PDP8'!$C$80:$D$107,2,0)+IF(S183&gt;1,VLOOKUP(P183,'PDP8'!$C$80:$D$107,2,0),0)+IF(S183&gt;2,VLOOKUP(Q183,'PDP8'!$C$80:$D$107,2,0),0),4),IF(N183=20,VLOOKUP(F183,'PDP8'!$I$5:$J$389,2,0),"???")))))))</f>
        <v/>
      </c>
      <c r="D183" s="177"/>
      <c r="E183" s="118"/>
      <c r="F183" s="118"/>
      <c r="G183" s="76"/>
      <c r="H183" s="118"/>
      <c r="I183" s="179"/>
      <c r="J183" s="188" t="str">
        <f t="shared" si="33"/>
        <v/>
      </c>
      <c r="K183" s="211"/>
      <c r="L183" s="126"/>
      <c r="M183" s="119">
        <f>IF(LEN(F183)&lt;1,0,IF(OR(LEFT(F183)="/",F183="$"),0,IF(LEFT(F183)="*",1,IF(NOT(ISERR(VALUE(F183))),10,IF(LEFT(F183,4)="PAGE",2,IF(ISNA(VLOOKUP(F183,'PDP8'!$C$6:$C$11,1,0)),IF(ISNA(VLOOKUP(LEFT(F183,3),'PDP8'!$C$17:$C$52,1,0)),IF(ISNA(VLOOKUP(LEFT(F183,3),'PDP8'!$C$56:$C$75,1,0)),IF(ISNA(VLOOKUP(LEFT(F183,IF(OR(LEN(F183)=3,MID(F183,4,1)=" "),3,4)),'PDP8'!$C$80:$C$107,1,0)),IF(ISNA(VLOOKUP(F183,'PDP8'!$I$5:$I$389,1,0)),"???",20),15),14),13),12))))))</f>
        <v>0</v>
      </c>
      <c r="N183" s="119">
        <f>IF(AND(O183="CLA",S183&gt;1),IF(ISNA(VLOOKUP(P183,'PDP8'!$C$17:$C$52,1,0)),IF(ISNA(VLOOKUP(P183,'PDP8'!$C$56:$C$75,1,0)),15,14),13),IF(LEN(F183)=0,0,M183))</f>
        <v>0</v>
      </c>
      <c r="O183" s="119" t="str">
        <f t="shared" si="34"/>
        <v/>
      </c>
      <c r="P183" s="119" t="str">
        <f t="shared" si="35"/>
        <v/>
      </c>
      <c r="Q183" s="119" t="str">
        <f t="shared" si="36"/>
        <v/>
      </c>
      <c r="R183" s="119" t="str">
        <f t="shared" si="37"/>
        <v/>
      </c>
      <c r="S183" s="119">
        <f t="shared" si="38"/>
        <v>0</v>
      </c>
      <c r="T183" s="187" t="str">
        <f t="shared" si="39"/>
        <v/>
      </c>
      <c r="U183" s="119" t="str">
        <f t="shared" si="40"/>
        <v/>
      </c>
      <c r="V183" s="120" t="str">
        <f t="shared" si="41"/>
        <v/>
      </c>
      <c r="W183" s="124" t="str">
        <f t="shared" si="42"/>
        <v/>
      </c>
      <c r="X183" s="124" t="str">
        <f t="shared" si="43"/>
        <v/>
      </c>
      <c r="Y183" s="119" t="str">
        <f t="shared" si="30"/>
        <v/>
      </c>
      <c r="Z183" s="119">
        <f t="shared" si="31"/>
        <v>0</v>
      </c>
      <c r="AA183" s="119" t="str">
        <f>IF(N183=12,VLOOKUP(F183,'PDP8'!$C$6:$F$11,4,0),"")</f>
        <v/>
      </c>
      <c r="AB183" s="119" t="str">
        <f>IF(N183=13,IF(_xlfn.BITAND(OCT2DEC(C183),'PDP8'!$E$17)='PDP8'!$D$17,'PDP8'!$F$17,CONCATENATE(IF(ISNA(MATCH(_xlfn.BITAND(OCT2DEC(C183),'PDP8'!$E$18),'PDP8'!$D$18:$D$20,0)),"",VLOOKUP(_xlfn.BITAND(OCT2DEC(C183),'PDP8'!$E$18),'PDP8'!$D$18:$F$20,3,0)),IF(ISNA(MATCH(_xlfn.BITAND(OCT2DEC(C183),'PDP8'!$E$21),'PDP8'!$D$21:$D$52,0)),"",CONCATENATE(IF(ISNA(MATCH(_xlfn.BITAND(OCT2DEC(C183),'PDP8'!$E$18),'PDP8'!$D$18:$D$20,0)),"",", "),VLOOKUP(_xlfn.BITAND(OCT2DEC(C183),'PDP8'!$E$21),'PDP8'!$D$21:$F$52,3,0))))),"")</f>
        <v/>
      </c>
      <c r="AC183" s="119" t="str">
        <f>IF(N183=14,CONCATENATE(IF(ISNA(MATCH(_xlfn.BITAND(OCT2DEC(C183),'PDP8'!$E$56),'PDP8'!$D$56:$D$70,0)),"",VLOOKUP(_xlfn.BITAND(OCT2DEC(C183),'PDP8'!$E$56),'PDP8'!$D$56:$F$70,3,0)),IF(ISNA(MATCH(_xlfn.BITAND(OCT2DEC(C183),'PDP8'!$E$71),'PDP8'!$D$71:$D$73,0)),"",CONCATENATE(IF(ISNA(MATCH(_xlfn.BITAND(OCT2DEC(C183),'PDP8'!$E$56),'PDP8'!$D$56:$D$70,0)),"",", "),VLOOKUP(_xlfn.BITAND(OCT2DEC(C183),'PDP8'!$E$71),'PDP8'!$D$71:$F$73,3,0))),IF(_xlfn.BITAND(OCT2DEC(C183),'PDP8'!$E$75)='PDP8'!$D$75,CONCATENATE(IF(LEN(F183)&gt;4,", ",""),'PDP8'!$F$75,""),IF(_xlfn.BITAND(OCT2DEC(C183),'PDP8'!$E$74),"",'PDP8'!$F$74))),"")</f>
        <v/>
      </c>
      <c r="AD183" s="119" t="str">
        <f>IF(N183=15,VLOOKUP(Z183,'PDP8'!$D$111:$F$238,3,0),"")</f>
        <v/>
      </c>
      <c r="AE183" s="119" t="str">
        <f>IF(N183=20,CONCATENATE(VLOOKUP(F183,'PDP8'!$I$5:$M$389,3,0),": ",VLOOKUP(F183,'PDP8'!$I$5:$M$389,5,0)),"")</f>
        <v/>
      </c>
      <c r="AF183" s="119" t="str">
        <f t="shared" si="44"/>
        <v/>
      </c>
      <c r="AG183" s="126"/>
      <c r="AH183" s="126"/>
    </row>
    <row r="184" spans="1:34" x14ac:dyDescent="0.2">
      <c r="A184" s="126"/>
      <c r="B184" s="55" t="str">
        <f t="shared" si="32"/>
        <v>0411</v>
      </c>
      <c r="C184" s="56" t="str">
        <f>IF(N184&lt;10,"",IF(N184=10,O184,IF(N184=12,IF(LEN(X184)&gt;0,X184,DEC2OCT(VLOOKUP(F184,'PDP8'!$C$6:$D$12,2,0)+IF(LEN(G184)&gt;0,256,0)+W184+IF(LEN(V184)=0,0,_xlfn.BITAND(V184,127)),4)),IF(N184=13,DEC2OCT('PDP8'!$D$13+_xlfn.BITOR(VLOOKUP(O184,'PDP8'!$C$17:$D$52,2,0),_xlfn.BITOR(IF(S184&gt;1,VLOOKUP(P184,'PDP8'!$C$17:$D$52,2,0),0),_xlfn.BITOR(IF(S184&gt;2,VLOOKUP(Q184,'PDP8'!$C$17:$D$52,2,0),0),IF(S184&gt;3,VLOOKUP(R184,'PDP8'!$C$17:$D$52,2,0),0)))),4),IF(N184=14,DEC2OCT(_xlfn.BITOR('PDP8'!$D$13+256+VLOOKUP(O184,'PDP8'!$C$56:$D$75,2,0),_xlfn.BITOR(IF(S184&gt;1,VLOOKUP(P184,'PDP8'!$C$56:$D$75,2,0),0),_xlfn.BITOR(IF(S184&gt;2,VLOOKUP(Q184,'PDP8'!$C$56:$D$75,2,0),0),IF(S184&gt;3,VLOOKUP(R184,'PDP8'!$C$56:$D$75,2,0),0)))),4),IF(N184=15,DEC2OCT('PDP8'!$D$13+257+VLOOKUP(O184,'PDP8'!$C$80:$D$107,2,0)+IF(S184&gt;1,VLOOKUP(P184,'PDP8'!$C$80:$D$107,2,0),0)+IF(S184&gt;2,VLOOKUP(Q184,'PDP8'!$C$80:$D$107,2,0),0),4),IF(N184=20,VLOOKUP(F184,'PDP8'!$I$5:$J$389,2,0),"???")))))))</f>
        <v/>
      </c>
      <c r="D184" s="177"/>
      <c r="E184" s="118"/>
      <c r="F184" s="118"/>
      <c r="G184" s="76"/>
      <c r="H184" s="118"/>
      <c r="I184" s="179"/>
      <c r="J184" s="188" t="str">
        <f t="shared" si="33"/>
        <v/>
      </c>
      <c r="K184" s="211"/>
      <c r="L184" s="126"/>
      <c r="M184" s="119">
        <f>IF(LEN(F184)&lt;1,0,IF(OR(LEFT(F184)="/",F184="$"),0,IF(LEFT(F184)="*",1,IF(NOT(ISERR(VALUE(F184))),10,IF(LEFT(F184,4)="PAGE",2,IF(ISNA(VLOOKUP(F184,'PDP8'!$C$6:$C$11,1,0)),IF(ISNA(VLOOKUP(LEFT(F184,3),'PDP8'!$C$17:$C$52,1,0)),IF(ISNA(VLOOKUP(LEFT(F184,3),'PDP8'!$C$56:$C$75,1,0)),IF(ISNA(VLOOKUP(LEFT(F184,IF(OR(LEN(F184)=3,MID(F184,4,1)=" "),3,4)),'PDP8'!$C$80:$C$107,1,0)),IF(ISNA(VLOOKUP(F184,'PDP8'!$I$5:$I$389,1,0)),"???",20),15),14),13),12))))))</f>
        <v>0</v>
      </c>
      <c r="N184" s="119">
        <f>IF(AND(O184="CLA",S184&gt;1),IF(ISNA(VLOOKUP(P184,'PDP8'!$C$17:$C$52,1,0)),IF(ISNA(VLOOKUP(P184,'PDP8'!$C$56:$C$75,1,0)),15,14),13),IF(LEN(F184)=0,0,M184))</f>
        <v>0</v>
      </c>
      <c r="O184" s="119" t="str">
        <f t="shared" si="34"/>
        <v/>
      </c>
      <c r="P184" s="119" t="str">
        <f t="shared" si="35"/>
        <v/>
      </c>
      <c r="Q184" s="119" t="str">
        <f t="shared" si="36"/>
        <v/>
      </c>
      <c r="R184" s="119" t="str">
        <f t="shared" si="37"/>
        <v/>
      </c>
      <c r="S184" s="119">
        <f t="shared" si="38"/>
        <v>0</v>
      </c>
      <c r="T184" s="187" t="str">
        <f t="shared" si="39"/>
        <v/>
      </c>
      <c r="U184" s="119" t="str">
        <f t="shared" si="40"/>
        <v/>
      </c>
      <c r="V184" s="120" t="str">
        <f t="shared" si="41"/>
        <v/>
      </c>
      <c r="W184" s="124" t="str">
        <f t="shared" si="42"/>
        <v/>
      </c>
      <c r="X184" s="124" t="str">
        <f t="shared" si="43"/>
        <v/>
      </c>
      <c r="Y184" s="119" t="str">
        <f t="shared" si="30"/>
        <v/>
      </c>
      <c r="Z184" s="119">
        <f t="shared" si="31"/>
        <v>0</v>
      </c>
      <c r="AA184" s="119" t="str">
        <f>IF(N184=12,VLOOKUP(F184,'PDP8'!$C$6:$F$11,4,0),"")</f>
        <v/>
      </c>
      <c r="AB184" s="119" t="str">
        <f>IF(N184=13,IF(_xlfn.BITAND(OCT2DEC(C184),'PDP8'!$E$17)='PDP8'!$D$17,'PDP8'!$F$17,CONCATENATE(IF(ISNA(MATCH(_xlfn.BITAND(OCT2DEC(C184),'PDP8'!$E$18),'PDP8'!$D$18:$D$20,0)),"",VLOOKUP(_xlfn.BITAND(OCT2DEC(C184),'PDP8'!$E$18),'PDP8'!$D$18:$F$20,3,0)),IF(ISNA(MATCH(_xlfn.BITAND(OCT2DEC(C184),'PDP8'!$E$21),'PDP8'!$D$21:$D$52,0)),"",CONCATENATE(IF(ISNA(MATCH(_xlfn.BITAND(OCT2DEC(C184),'PDP8'!$E$18),'PDP8'!$D$18:$D$20,0)),"",", "),VLOOKUP(_xlfn.BITAND(OCT2DEC(C184),'PDP8'!$E$21),'PDP8'!$D$21:$F$52,3,0))))),"")</f>
        <v/>
      </c>
      <c r="AC184" s="119" t="str">
        <f>IF(N184=14,CONCATENATE(IF(ISNA(MATCH(_xlfn.BITAND(OCT2DEC(C184),'PDP8'!$E$56),'PDP8'!$D$56:$D$70,0)),"",VLOOKUP(_xlfn.BITAND(OCT2DEC(C184),'PDP8'!$E$56),'PDP8'!$D$56:$F$70,3,0)),IF(ISNA(MATCH(_xlfn.BITAND(OCT2DEC(C184),'PDP8'!$E$71),'PDP8'!$D$71:$D$73,0)),"",CONCATENATE(IF(ISNA(MATCH(_xlfn.BITAND(OCT2DEC(C184),'PDP8'!$E$56),'PDP8'!$D$56:$D$70,0)),"",", "),VLOOKUP(_xlfn.BITAND(OCT2DEC(C184),'PDP8'!$E$71),'PDP8'!$D$71:$F$73,3,0))),IF(_xlfn.BITAND(OCT2DEC(C184),'PDP8'!$E$75)='PDP8'!$D$75,CONCATENATE(IF(LEN(F184)&gt;4,", ",""),'PDP8'!$F$75,""),IF(_xlfn.BITAND(OCT2DEC(C184),'PDP8'!$E$74),"",'PDP8'!$F$74))),"")</f>
        <v/>
      </c>
      <c r="AD184" s="119" t="str">
        <f>IF(N184=15,VLOOKUP(Z184,'PDP8'!$D$111:$F$238,3,0),"")</f>
        <v/>
      </c>
      <c r="AE184" s="119" t="str">
        <f>IF(N184=20,CONCATENATE(VLOOKUP(F184,'PDP8'!$I$5:$M$389,3,0),": ",VLOOKUP(F184,'PDP8'!$I$5:$M$389,5,0)),"")</f>
        <v/>
      </c>
      <c r="AF184" s="119" t="str">
        <f t="shared" si="44"/>
        <v/>
      </c>
      <c r="AG184" s="126"/>
      <c r="AH184" s="126"/>
    </row>
    <row r="185" spans="1:34" x14ac:dyDescent="0.2">
      <c r="A185" s="126"/>
      <c r="B185" s="55" t="str">
        <f t="shared" si="32"/>
        <v>0411</v>
      </c>
      <c r="C185" s="56" t="str">
        <f>IF(N185&lt;10,"",IF(N185=10,O185,IF(N185=12,IF(LEN(X185)&gt;0,X185,DEC2OCT(VLOOKUP(F185,'PDP8'!$C$6:$D$12,2,0)+IF(LEN(G185)&gt;0,256,0)+W185+IF(LEN(V185)=0,0,_xlfn.BITAND(V185,127)),4)),IF(N185=13,DEC2OCT('PDP8'!$D$13+_xlfn.BITOR(VLOOKUP(O185,'PDP8'!$C$17:$D$52,2,0),_xlfn.BITOR(IF(S185&gt;1,VLOOKUP(P185,'PDP8'!$C$17:$D$52,2,0),0),_xlfn.BITOR(IF(S185&gt;2,VLOOKUP(Q185,'PDP8'!$C$17:$D$52,2,0),0),IF(S185&gt;3,VLOOKUP(R185,'PDP8'!$C$17:$D$52,2,0),0)))),4),IF(N185=14,DEC2OCT(_xlfn.BITOR('PDP8'!$D$13+256+VLOOKUP(O185,'PDP8'!$C$56:$D$75,2,0),_xlfn.BITOR(IF(S185&gt;1,VLOOKUP(P185,'PDP8'!$C$56:$D$75,2,0),0),_xlfn.BITOR(IF(S185&gt;2,VLOOKUP(Q185,'PDP8'!$C$56:$D$75,2,0),0),IF(S185&gt;3,VLOOKUP(R185,'PDP8'!$C$56:$D$75,2,0),0)))),4),IF(N185=15,DEC2OCT('PDP8'!$D$13+257+VLOOKUP(O185,'PDP8'!$C$80:$D$107,2,0)+IF(S185&gt;1,VLOOKUP(P185,'PDP8'!$C$80:$D$107,2,0),0)+IF(S185&gt;2,VLOOKUP(Q185,'PDP8'!$C$80:$D$107,2,0),0),4),IF(N185=20,VLOOKUP(F185,'PDP8'!$I$5:$J$389,2,0),"???")))))))</f>
        <v/>
      </c>
      <c r="D185" s="177"/>
      <c r="E185" s="118"/>
      <c r="F185" s="118"/>
      <c r="G185" s="76"/>
      <c r="H185" s="118"/>
      <c r="I185" s="179"/>
      <c r="J185" s="188" t="str">
        <f t="shared" si="33"/>
        <v/>
      </c>
      <c r="K185" s="211"/>
      <c r="L185" s="126"/>
      <c r="M185" s="119">
        <f>IF(LEN(F185)&lt;1,0,IF(OR(LEFT(F185)="/",F185="$"),0,IF(LEFT(F185)="*",1,IF(NOT(ISERR(VALUE(F185))),10,IF(LEFT(F185,4)="PAGE",2,IF(ISNA(VLOOKUP(F185,'PDP8'!$C$6:$C$11,1,0)),IF(ISNA(VLOOKUP(LEFT(F185,3),'PDP8'!$C$17:$C$52,1,0)),IF(ISNA(VLOOKUP(LEFT(F185,3),'PDP8'!$C$56:$C$75,1,0)),IF(ISNA(VLOOKUP(LEFT(F185,IF(OR(LEN(F185)=3,MID(F185,4,1)=" "),3,4)),'PDP8'!$C$80:$C$107,1,0)),IF(ISNA(VLOOKUP(F185,'PDP8'!$I$5:$I$389,1,0)),"???",20),15),14),13),12))))))</f>
        <v>0</v>
      </c>
      <c r="N185" s="119">
        <f>IF(AND(O185="CLA",S185&gt;1),IF(ISNA(VLOOKUP(P185,'PDP8'!$C$17:$C$52,1,0)),IF(ISNA(VLOOKUP(P185,'PDP8'!$C$56:$C$75,1,0)),15,14),13),IF(LEN(F185)=0,0,M185))</f>
        <v>0</v>
      </c>
      <c r="O185" s="119" t="str">
        <f t="shared" si="34"/>
        <v/>
      </c>
      <c r="P185" s="119" t="str">
        <f t="shared" si="35"/>
        <v/>
      </c>
      <c r="Q185" s="119" t="str">
        <f t="shared" si="36"/>
        <v/>
      </c>
      <c r="R185" s="119" t="str">
        <f t="shared" si="37"/>
        <v/>
      </c>
      <c r="S185" s="119">
        <f t="shared" si="38"/>
        <v>0</v>
      </c>
      <c r="T185" s="187" t="str">
        <f t="shared" si="39"/>
        <v/>
      </c>
      <c r="U185" s="119" t="str">
        <f t="shared" si="40"/>
        <v/>
      </c>
      <c r="V185" s="120" t="str">
        <f t="shared" si="41"/>
        <v/>
      </c>
      <c r="W185" s="124" t="str">
        <f t="shared" si="42"/>
        <v/>
      </c>
      <c r="X185" s="124" t="str">
        <f t="shared" si="43"/>
        <v/>
      </c>
      <c r="Y185" s="119" t="str">
        <f t="shared" si="30"/>
        <v/>
      </c>
      <c r="Z185" s="119">
        <f t="shared" si="31"/>
        <v>0</v>
      </c>
      <c r="AA185" s="119" t="str">
        <f>IF(N185=12,VLOOKUP(F185,'PDP8'!$C$6:$F$11,4,0),"")</f>
        <v/>
      </c>
      <c r="AB185" s="119" t="str">
        <f>IF(N185=13,IF(_xlfn.BITAND(OCT2DEC(C185),'PDP8'!$E$17)='PDP8'!$D$17,'PDP8'!$F$17,CONCATENATE(IF(ISNA(MATCH(_xlfn.BITAND(OCT2DEC(C185),'PDP8'!$E$18),'PDP8'!$D$18:$D$20,0)),"",VLOOKUP(_xlfn.BITAND(OCT2DEC(C185),'PDP8'!$E$18),'PDP8'!$D$18:$F$20,3,0)),IF(ISNA(MATCH(_xlfn.BITAND(OCT2DEC(C185),'PDP8'!$E$21),'PDP8'!$D$21:$D$52,0)),"",CONCATENATE(IF(ISNA(MATCH(_xlfn.BITAND(OCT2DEC(C185),'PDP8'!$E$18),'PDP8'!$D$18:$D$20,0)),"",", "),VLOOKUP(_xlfn.BITAND(OCT2DEC(C185),'PDP8'!$E$21),'PDP8'!$D$21:$F$52,3,0))))),"")</f>
        <v/>
      </c>
      <c r="AC185" s="119" t="str">
        <f>IF(N185=14,CONCATENATE(IF(ISNA(MATCH(_xlfn.BITAND(OCT2DEC(C185),'PDP8'!$E$56),'PDP8'!$D$56:$D$70,0)),"",VLOOKUP(_xlfn.BITAND(OCT2DEC(C185),'PDP8'!$E$56),'PDP8'!$D$56:$F$70,3,0)),IF(ISNA(MATCH(_xlfn.BITAND(OCT2DEC(C185),'PDP8'!$E$71),'PDP8'!$D$71:$D$73,0)),"",CONCATENATE(IF(ISNA(MATCH(_xlfn.BITAND(OCT2DEC(C185),'PDP8'!$E$56),'PDP8'!$D$56:$D$70,0)),"",", "),VLOOKUP(_xlfn.BITAND(OCT2DEC(C185),'PDP8'!$E$71),'PDP8'!$D$71:$F$73,3,0))),IF(_xlfn.BITAND(OCT2DEC(C185),'PDP8'!$E$75)='PDP8'!$D$75,CONCATENATE(IF(LEN(F185)&gt;4,", ",""),'PDP8'!$F$75,""),IF(_xlfn.BITAND(OCT2DEC(C185),'PDP8'!$E$74),"",'PDP8'!$F$74))),"")</f>
        <v/>
      </c>
      <c r="AD185" s="119" t="str">
        <f>IF(N185=15,VLOOKUP(Z185,'PDP8'!$D$111:$F$238,3,0),"")</f>
        <v/>
      </c>
      <c r="AE185" s="119" t="str">
        <f>IF(N185=20,CONCATENATE(VLOOKUP(F185,'PDP8'!$I$5:$M$389,3,0),": ",VLOOKUP(F185,'PDP8'!$I$5:$M$389,5,0)),"")</f>
        <v/>
      </c>
      <c r="AF185" s="119" t="str">
        <f t="shared" si="44"/>
        <v/>
      </c>
      <c r="AG185" s="126"/>
      <c r="AH185" s="126"/>
    </row>
    <row r="186" spans="1:34" x14ac:dyDescent="0.2">
      <c r="A186" s="126"/>
      <c r="B186" s="55" t="str">
        <f t="shared" si="32"/>
        <v>0411</v>
      </c>
      <c r="C186" s="56" t="str">
        <f>IF(N186&lt;10,"",IF(N186=10,O186,IF(N186=12,IF(LEN(X186)&gt;0,X186,DEC2OCT(VLOOKUP(F186,'PDP8'!$C$6:$D$12,2,0)+IF(LEN(G186)&gt;0,256,0)+W186+IF(LEN(V186)=0,0,_xlfn.BITAND(V186,127)),4)),IF(N186=13,DEC2OCT('PDP8'!$D$13+_xlfn.BITOR(VLOOKUP(O186,'PDP8'!$C$17:$D$52,2,0),_xlfn.BITOR(IF(S186&gt;1,VLOOKUP(P186,'PDP8'!$C$17:$D$52,2,0),0),_xlfn.BITOR(IF(S186&gt;2,VLOOKUP(Q186,'PDP8'!$C$17:$D$52,2,0),0),IF(S186&gt;3,VLOOKUP(R186,'PDP8'!$C$17:$D$52,2,0),0)))),4),IF(N186=14,DEC2OCT(_xlfn.BITOR('PDP8'!$D$13+256+VLOOKUP(O186,'PDP8'!$C$56:$D$75,2,0),_xlfn.BITOR(IF(S186&gt;1,VLOOKUP(P186,'PDP8'!$C$56:$D$75,2,0),0),_xlfn.BITOR(IF(S186&gt;2,VLOOKUP(Q186,'PDP8'!$C$56:$D$75,2,0),0),IF(S186&gt;3,VLOOKUP(R186,'PDP8'!$C$56:$D$75,2,0),0)))),4),IF(N186=15,DEC2OCT('PDP8'!$D$13+257+VLOOKUP(O186,'PDP8'!$C$80:$D$107,2,0)+IF(S186&gt;1,VLOOKUP(P186,'PDP8'!$C$80:$D$107,2,0),0)+IF(S186&gt;2,VLOOKUP(Q186,'PDP8'!$C$80:$D$107,2,0),0),4),IF(N186=20,VLOOKUP(F186,'PDP8'!$I$5:$J$389,2,0),"???")))))))</f>
        <v/>
      </c>
      <c r="D186" s="177"/>
      <c r="E186" s="118"/>
      <c r="F186" s="118"/>
      <c r="G186" s="76"/>
      <c r="H186" s="118"/>
      <c r="I186" s="179"/>
      <c r="J186" s="188" t="str">
        <f t="shared" si="33"/>
        <v/>
      </c>
      <c r="K186" s="211"/>
      <c r="L186" s="126"/>
      <c r="M186" s="119">
        <f>IF(LEN(F186)&lt;1,0,IF(OR(LEFT(F186)="/",F186="$"),0,IF(LEFT(F186)="*",1,IF(NOT(ISERR(VALUE(F186))),10,IF(LEFT(F186,4)="PAGE",2,IF(ISNA(VLOOKUP(F186,'PDP8'!$C$6:$C$11,1,0)),IF(ISNA(VLOOKUP(LEFT(F186,3),'PDP8'!$C$17:$C$52,1,0)),IF(ISNA(VLOOKUP(LEFT(F186,3),'PDP8'!$C$56:$C$75,1,0)),IF(ISNA(VLOOKUP(LEFT(F186,IF(OR(LEN(F186)=3,MID(F186,4,1)=" "),3,4)),'PDP8'!$C$80:$C$107,1,0)),IF(ISNA(VLOOKUP(F186,'PDP8'!$I$5:$I$389,1,0)),"???",20),15),14),13),12))))))</f>
        <v>0</v>
      </c>
      <c r="N186" s="119">
        <f>IF(AND(O186="CLA",S186&gt;1),IF(ISNA(VLOOKUP(P186,'PDP8'!$C$17:$C$52,1,0)),IF(ISNA(VLOOKUP(P186,'PDP8'!$C$56:$C$75,1,0)),15,14),13),IF(LEN(F186)=0,0,M186))</f>
        <v>0</v>
      </c>
      <c r="O186" s="119" t="str">
        <f t="shared" si="34"/>
        <v/>
      </c>
      <c r="P186" s="119" t="str">
        <f t="shared" si="35"/>
        <v/>
      </c>
      <c r="Q186" s="119" t="str">
        <f t="shared" si="36"/>
        <v/>
      </c>
      <c r="R186" s="119" t="str">
        <f t="shared" si="37"/>
        <v/>
      </c>
      <c r="S186" s="119">
        <f t="shared" si="38"/>
        <v>0</v>
      </c>
      <c r="T186" s="187" t="str">
        <f t="shared" si="39"/>
        <v/>
      </c>
      <c r="U186" s="119" t="str">
        <f t="shared" si="40"/>
        <v/>
      </c>
      <c r="V186" s="120" t="str">
        <f t="shared" si="41"/>
        <v/>
      </c>
      <c r="W186" s="124" t="str">
        <f t="shared" si="42"/>
        <v/>
      </c>
      <c r="X186" s="124" t="str">
        <f t="shared" si="43"/>
        <v/>
      </c>
      <c r="Y186" s="119" t="str">
        <f t="shared" si="30"/>
        <v/>
      </c>
      <c r="Z186" s="119">
        <f t="shared" si="31"/>
        <v>0</v>
      </c>
      <c r="AA186" s="119" t="str">
        <f>IF(N186=12,VLOOKUP(F186,'PDP8'!$C$6:$F$11,4,0),"")</f>
        <v/>
      </c>
      <c r="AB186" s="119" t="str">
        <f>IF(N186=13,IF(_xlfn.BITAND(OCT2DEC(C186),'PDP8'!$E$17)='PDP8'!$D$17,'PDP8'!$F$17,CONCATENATE(IF(ISNA(MATCH(_xlfn.BITAND(OCT2DEC(C186),'PDP8'!$E$18),'PDP8'!$D$18:$D$20,0)),"",VLOOKUP(_xlfn.BITAND(OCT2DEC(C186),'PDP8'!$E$18),'PDP8'!$D$18:$F$20,3,0)),IF(ISNA(MATCH(_xlfn.BITAND(OCT2DEC(C186),'PDP8'!$E$21),'PDP8'!$D$21:$D$52,0)),"",CONCATENATE(IF(ISNA(MATCH(_xlfn.BITAND(OCT2DEC(C186),'PDP8'!$E$18),'PDP8'!$D$18:$D$20,0)),"",", "),VLOOKUP(_xlfn.BITAND(OCT2DEC(C186),'PDP8'!$E$21),'PDP8'!$D$21:$F$52,3,0))))),"")</f>
        <v/>
      </c>
      <c r="AC186" s="119" t="str">
        <f>IF(N186=14,CONCATENATE(IF(ISNA(MATCH(_xlfn.BITAND(OCT2DEC(C186),'PDP8'!$E$56),'PDP8'!$D$56:$D$70,0)),"",VLOOKUP(_xlfn.BITAND(OCT2DEC(C186),'PDP8'!$E$56),'PDP8'!$D$56:$F$70,3,0)),IF(ISNA(MATCH(_xlfn.BITAND(OCT2DEC(C186),'PDP8'!$E$71),'PDP8'!$D$71:$D$73,0)),"",CONCATENATE(IF(ISNA(MATCH(_xlfn.BITAND(OCT2DEC(C186),'PDP8'!$E$56),'PDP8'!$D$56:$D$70,0)),"",", "),VLOOKUP(_xlfn.BITAND(OCT2DEC(C186),'PDP8'!$E$71),'PDP8'!$D$71:$F$73,3,0))),IF(_xlfn.BITAND(OCT2DEC(C186),'PDP8'!$E$75)='PDP8'!$D$75,CONCATENATE(IF(LEN(F186)&gt;4,", ",""),'PDP8'!$F$75,""),IF(_xlfn.BITAND(OCT2DEC(C186),'PDP8'!$E$74),"",'PDP8'!$F$74))),"")</f>
        <v/>
      </c>
      <c r="AD186" s="119" t="str">
        <f>IF(N186=15,VLOOKUP(Z186,'PDP8'!$D$111:$F$238,3,0),"")</f>
        <v/>
      </c>
      <c r="AE186" s="119" t="str">
        <f>IF(N186=20,CONCATENATE(VLOOKUP(F186,'PDP8'!$I$5:$M$389,3,0),": ",VLOOKUP(F186,'PDP8'!$I$5:$M$389,5,0)),"")</f>
        <v/>
      </c>
      <c r="AF186" s="119" t="str">
        <f t="shared" si="44"/>
        <v/>
      </c>
      <c r="AG186" s="126"/>
      <c r="AH186" s="126"/>
    </row>
    <row r="187" spans="1:34" x14ac:dyDescent="0.2">
      <c r="A187" s="126"/>
      <c r="B187" s="55" t="str">
        <f t="shared" si="32"/>
        <v>0411</v>
      </c>
      <c r="C187" s="56" t="str">
        <f>IF(N187&lt;10,"",IF(N187=10,O187,IF(N187=12,IF(LEN(X187)&gt;0,X187,DEC2OCT(VLOOKUP(F187,'PDP8'!$C$6:$D$12,2,0)+IF(LEN(G187)&gt;0,256,0)+W187+IF(LEN(V187)=0,0,_xlfn.BITAND(V187,127)),4)),IF(N187=13,DEC2OCT('PDP8'!$D$13+_xlfn.BITOR(VLOOKUP(O187,'PDP8'!$C$17:$D$52,2,0),_xlfn.BITOR(IF(S187&gt;1,VLOOKUP(P187,'PDP8'!$C$17:$D$52,2,0),0),_xlfn.BITOR(IF(S187&gt;2,VLOOKUP(Q187,'PDP8'!$C$17:$D$52,2,0),0),IF(S187&gt;3,VLOOKUP(R187,'PDP8'!$C$17:$D$52,2,0),0)))),4),IF(N187=14,DEC2OCT(_xlfn.BITOR('PDP8'!$D$13+256+VLOOKUP(O187,'PDP8'!$C$56:$D$75,2,0),_xlfn.BITOR(IF(S187&gt;1,VLOOKUP(P187,'PDP8'!$C$56:$D$75,2,0),0),_xlfn.BITOR(IF(S187&gt;2,VLOOKUP(Q187,'PDP8'!$C$56:$D$75,2,0),0),IF(S187&gt;3,VLOOKUP(R187,'PDP8'!$C$56:$D$75,2,0),0)))),4),IF(N187=15,DEC2OCT('PDP8'!$D$13+257+VLOOKUP(O187,'PDP8'!$C$80:$D$107,2,0)+IF(S187&gt;1,VLOOKUP(P187,'PDP8'!$C$80:$D$107,2,0),0)+IF(S187&gt;2,VLOOKUP(Q187,'PDP8'!$C$80:$D$107,2,0),0),4),IF(N187=20,VLOOKUP(F187,'PDP8'!$I$5:$J$389,2,0),"???")))))))</f>
        <v/>
      </c>
      <c r="D187" s="177"/>
      <c r="E187" s="118"/>
      <c r="F187" s="118"/>
      <c r="G187" s="76"/>
      <c r="H187" s="118"/>
      <c r="I187" s="179"/>
      <c r="J187" s="188" t="str">
        <f t="shared" si="33"/>
        <v/>
      </c>
      <c r="K187" s="211"/>
      <c r="L187" s="126"/>
      <c r="M187" s="119">
        <f>IF(LEN(F187)&lt;1,0,IF(OR(LEFT(F187)="/",F187="$"),0,IF(LEFT(F187)="*",1,IF(NOT(ISERR(VALUE(F187))),10,IF(LEFT(F187,4)="PAGE",2,IF(ISNA(VLOOKUP(F187,'PDP8'!$C$6:$C$11,1,0)),IF(ISNA(VLOOKUP(LEFT(F187,3),'PDP8'!$C$17:$C$52,1,0)),IF(ISNA(VLOOKUP(LEFT(F187,3),'PDP8'!$C$56:$C$75,1,0)),IF(ISNA(VLOOKUP(LEFT(F187,IF(OR(LEN(F187)=3,MID(F187,4,1)=" "),3,4)),'PDP8'!$C$80:$C$107,1,0)),IF(ISNA(VLOOKUP(F187,'PDP8'!$I$5:$I$389,1,0)),"???",20),15),14),13),12))))))</f>
        <v>0</v>
      </c>
      <c r="N187" s="119">
        <f>IF(AND(O187="CLA",S187&gt;1),IF(ISNA(VLOOKUP(P187,'PDP8'!$C$17:$C$52,1,0)),IF(ISNA(VLOOKUP(P187,'PDP8'!$C$56:$C$75,1,0)),15,14),13),IF(LEN(F187)=0,0,M187))</f>
        <v>0</v>
      </c>
      <c r="O187" s="119" t="str">
        <f t="shared" si="34"/>
        <v/>
      </c>
      <c r="P187" s="119" t="str">
        <f t="shared" si="35"/>
        <v/>
      </c>
      <c r="Q187" s="119" t="str">
        <f t="shared" si="36"/>
        <v/>
      </c>
      <c r="R187" s="119" t="str">
        <f t="shared" si="37"/>
        <v/>
      </c>
      <c r="S187" s="119">
        <f t="shared" si="38"/>
        <v>0</v>
      </c>
      <c r="T187" s="187" t="str">
        <f t="shared" si="39"/>
        <v/>
      </c>
      <c r="U187" s="119" t="str">
        <f t="shared" si="40"/>
        <v/>
      </c>
      <c r="V187" s="120" t="str">
        <f t="shared" si="41"/>
        <v/>
      </c>
      <c r="W187" s="124" t="str">
        <f t="shared" si="42"/>
        <v/>
      </c>
      <c r="X187" s="124" t="str">
        <f t="shared" si="43"/>
        <v/>
      </c>
      <c r="Y187" s="119" t="str">
        <f t="shared" si="30"/>
        <v/>
      </c>
      <c r="Z187" s="119">
        <f t="shared" si="31"/>
        <v>0</v>
      </c>
      <c r="AA187" s="119" t="str">
        <f>IF(N187=12,VLOOKUP(F187,'PDP8'!$C$6:$F$11,4,0),"")</f>
        <v/>
      </c>
      <c r="AB187" s="119" t="str">
        <f>IF(N187=13,IF(_xlfn.BITAND(OCT2DEC(C187),'PDP8'!$E$17)='PDP8'!$D$17,'PDP8'!$F$17,CONCATENATE(IF(ISNA(MATCH(_xlfn.BITAND(OCT2DEC(C187),'PDP8'!$E$18),'PDP8'!$D$18:$D$20,0)),"",VLOOKUP(_xlfn.BITAND(OCT2DEC(C187),'PDP8'!$E$18),'PDP8'!$D$18:$F$20,3,0)),IF(ISNA(MATCH(_xlfn.BITAND(OCT2DEC(C187),'PDP8'!$E$21),'PDP8'!$D$21:$D$52,0)),"",CONCATENATE(IF(ISNA(MATCH(_xlfn.BITAND(OCT2DEC(C187),'PDP8'!$E$18),'PDP8'!$D$18:$D$20,0)),"",", "),VLOOKUP(_xlfn.BITAND(OCT2DEC(C187),'PDP8'!$E$21),'PDP8'!$D$21:$F$52,3,0))))),"")</f>
        <v/>
      </c>
      <c r="AC187" s="119" t="str">
        <f>IF(N187=14,CONCATENATE(IF(ISNA(MATCH(_xlfn.BITAND(OCT2DEC(C187),'PDP8'!$E$56),'PDP8'!$D$56:$D$70,0)),"",VLOOKUP(_xlfn.BITAND(OCT2DEC(C187),'PDP8'!$E$56),'PDP8'!$D$56:$F$70,3,0)),IF(ISNA(MATCH(_xlfn.BITAND(OCT2DEC(C187),'PDP8'!$E$71),'PDP8'!$D$71:$D$73,0)),"",CONCATENATE(IF(ISNA(MATCH(_xlfn.BITAND(OCT2DEC(C187),'PDP8'!$E$56),'PDP8'!$D$56:$D$70,0)),"",", "),VLOOKUP(_xlfn.BITAND(OCT2DEC(C187),'PDP8'!$E$71),'PDP8'!$D$71:$F$73,3,0))),IF(_xlfn.BITAND(OCT2DEC(C187),'PDP8'!$E$75)='PDP8'!$D$75,CONCATENATE(IF(LEN(F187)&gt;4,", ",""),'PDP8'!$F$75,""),IF(_xlfn.BITAND(OCT2DEC(C187),'PDP8'!$E$74),"",'PDP8'!$F$74))),"")</f>
        <v/>
      </c>
      <c r="AD187" s="119" t="str">
        <f>IF(N187=15,VLOOKUP(Z187,'PDP8'!$D$111:$F$238,3,0),"")</f>
        <v/>
      </c>
      <c r="AE187" s="119" t="str">
        <f>IF(N187=20,CONCATENATE(VLOOKUP(F187,'PDP8'!$I$5:$M$389,3,0),": ",VLOOKUP(F187,'PDP8'!$I$5:$M$389,5,0)),"")</f>
        <v/>
      </c>
      <c r="AF187" s="119" t="str">
        <f t="shared" si="44"/>
        <v/>
      </c>
      <c r="AG187" s="126"/>
      <c r="AH187" s="126"/>
    </row>
    <row r="188" spans="1:34" x14ac:dyDescent="0.2">
      <c r="A188" s="126"/>
      <c r="B188" s="55" t="str">
        <f t="shared" si="32"/>
        <v>0411</v>
      </c>
      <c r="C188" s="56" t="str">
        <f>IF(N188&lt;10,"",IF(N188=10,O188,IF(N188=12,IF(LEN(X188)&gt;0,X188,DEC2OCT(VLOOKUP(F188,'PDP8'!$C$6:$D$12,2,0)+IF(LEN(G188)&gt;0,256,0)+W188+IF(LEN(V188)=0,0,_xlfn.BITAND(V188,127)),4)),IF(N188=13,DEC2OCT('PDP8'!$D$13+_xlfn.BITOR(VLOOKUP(O188,'PDP8'!$C$17:$D$52,2,0),_xlfn.BITOR(IF(S188&gt;1,VLOOKUP(P188,'PDP8'!$C$17:$D$52,2,0),0),_xlfn.BITOR(IF(S188&gt;2,VLOOKUP(Q188,'PDP8'!$C$17:$D$52,2,0),0),IF(S188&gt;3,VLOOKUP(R188,'PDP8'!$C$17:$D$52,2,0),0)))),4),IF(N188=14,DEC2OCT(_xlfn.BITOR('PDP8'!$D$13+256+VLOOKUP(O188,'PDP8'!$C$56:$D$75,2,0),_xlfn.BITOR(IF(S188&gt;1,VLOOKUP(P188,'PDP8'!$C$56:$D$75,2,0),0),_xlfn.BITOR(IF(S188&gt;2,VLOOKUP(Q188,'PDP8'!$C$56:$D$75,2,0),0),IF(S188&gt;3,VLOOKUP(R188,'PDP8'!$C$56:$D$75,2,0),0)))),4),IF(N188=15,DEC2OCT('PDP8'!$D$13+257+VLOOKUP(O188,'PDP8'!$C$80:$D$107,2,0)+IF(S188&gt;1,VLOOKUP(P188,'PDP8'!$C$80:$D$107,2,0),0)+IF(S188&gt;2,VLOOKUP(Q188,'PDP8'!$C$80:$D$107,2,0),0),4),IF(N188=20,VLOOKUP(F188,'PDP8'!$I$5:$J$389,2,0),"???")))))))</f>
        <v/>
      </c>
      <c r="D188" s="177"/>
      <c r="E188" s="118"/>
      <c r="F188" s="118"/>
      <c r="G188" s="76"/>
      <c r="H188" s="118"/>
      <c r="I188" s="179"/>
      <c r="J188" s="188" t="str">
        <f t="shared" si="33"/>
        <v/>
      </c>
      <c r="K188" s="211"/>
      <c r="L188" s="126"/>
      <c r="M188" s="119">
        <f>IF(LEN(F188)&lt;1,0,IF(OR(LEFT(F188)="/",F188="$"),0,IF(LEFT(F188)="*",1,IF(NOT(ISERR(VALUE(F188))),10,IF(LEFT(F188,4)="PAGE",2,IF(ISNA(VLOOKUP(F188,'PDP8'!$C$6:$C$11,1,0)),IF(ISNA(VLOOKUP(LEFT(F188,3),'PDP8'!$C$17:$C$52,1,0)),IF(ISNA(VLOOKUP(LEFT(F188,3),'PDP8'!$C$56:$C$75,1,0)),IF(ISNA(VLOOKUP(LEFT(F188,IF(OR(LEN(F188)=3,MID(F188,4,1)=" "),3,4)),'PDP8'!$C$80:$C$107,1,0)),IF(ISNA(VLOOKUP(F188,'PDP8'!$I$5:$I$389,1,0)),"???",20),15),14),13),12))))))</f>
        <v>0</v>
      </c>
      <c r="N188" s="119">
        <f>IF(AND(O188="CLA",S188&gt;1),IF(ISNA(VLOOKUP(P188,'PDP8'!$C$17:$C$52,1,0)),IF(ISNA(VLOOKUP(P188,'PDP8'!$C$56:$C$75,1,0)),15,14),13),IF(LEN(F188)=0,0,M188))</f>
        <v>0</v>
      </c>
      <c r="O188" s="119" t="str">
        <f t="shared" si="34"/>
        <v/>
      </c>
      <c r="P188" s="119" t="str">
        <f t="shared" si="35"/>
        <v/>
      </c>
      <c r="Q188" s="119" t="str">
        <f t="shared" si="36"/>
        <v/>
      </c>
      <c r="R188" s="119" t="str">
        <f t="shared" si="37"/>
        <v/>
      </c>
      <c r="S188" s="119">
        <f t="shared" si="38"/>
        <v>0</v>
      </c>
      <c r="T188" s="187" t="str">
        <f t="shared" si="39"/>
        <v/>
      </c>
      <c r="U188" s="119" t="str">
        <f t="shared" si="40"/>
        <v/>
      </c>
      <c r="V188" s="120" t="str">
        <f t="shared" si="41"/>
        <v/>
      </c>
      <c r="W188" s="124" t="str">
        <f t="shared" si="42"/>
        <v/>
      </c>
      <c r="X188" s="124" t="str">
        <f t="shared" si="43"/>
        <v/>
      </c>
      <c r="Y188" s="119" t="str">
        <f t="shared" si="30"/>
        <v/>
      </c>
      <c r="Z188" s="119">
        <f t="shared" si="31"/>
        <v>0</v>
      </c>
      <c r="AA188" s="119" t="str">
        <f>IF(N188=12,VLOOKUP(F188,'PDP8'!$C$6:$F$11,4,0),"")</f>
        <v/>
      </c>
      <c r="AB188" s="119" t="str">
        <f>IF(N188=13,IF(_xlfn.BITAND(OCT2DEC(C188),'PDP8'!$E$17)='PDP8'!$D$17,'PDP8'!$F$17,CONCATENATE(IF(ISNA(MATCH(_xlfn.BITAND(OCT2DEC(C188),'PDP8'!$E$18),'PDP8'!$D$18:$D$20,0)),"",VLOOKUP(_xlfn.BITAND(OCT2DEC(C188),'PDP8'!$E$18),'PDP8'!$D$18:$F$20,3,0)),IF(ISNA(MATCH(_xlfn.BITAND(OCT2DEC(C188),'PDP8'!$E$21),'PDP8'!$D$21:$D$52,0)),"",CONCATENATE(IF(ISNA(MATCH(_xlfn.BITAND(OCT2DEC(C188),'PDP8'!$E$18),'PDP8'!$D$18:$D$20,0)),"",", "),VLOOKUP(_xlfn.BITAND(OCT2DEC(C188),'PDP8'!$E$21),'PDP8'!$D$21:$F$52,3,0))))),"")</f>
        <v/>
      </c>
      <c r="AC188" s="119" t="str">
        <f>IF(N188=14,CONCATENATE(IF(ISNA(MATCH(_xlfn.BITAND(OCT2DEC(C188),'PDP8'!$E$56),'PDP8'!$D$56:$D$70,0)),"",VLOOKUP(_xlfn.BITAND(OCT2DEC(C188),'PDP8'!$E$56),'PDP8'!$D$56:$F$70,3,0)),IF(ISNA(MATCH(_xlfn.BITAND(OCT2DEC(C188),'PDP8'!$E$71),'PDP8'!$D$71:$D$73,0)),"",CONCATENATE(IF(ISNA(MATCH(_xlfn.BITAND(OCT2DEC(C188),'PDP8'!$E$56),'PDP8'!$D$56:$D$70,0)),"",", "),VLOOKUP(_xlfn.BITAND(OCT2DEC(C188),'PDP8'!$E$71),'PDP8'!$D$71:$F$73,3,0))),IF(_xlfn.BITAND(OCT2DEC(C188),'PDP8'!$E$75)='PDP8'!$D$75,CONCATENATE(IF(LEN(F188)&gt;4,", ",""),'PDP8'!$F$75,""),IF(_xlfn.BITAND(OCT2DEC(C188),'PDP8'!$E$74),"",'PDP8'!$F$74))),"")</f>
        <v/>
      </c>
      <c r="AD188" s="119" t="str">
        <f>IF(N188=15,VLOOKUP(Z188,'PDP8'!$D$111:$F$238,3,0),"")</f>
        <v/>
      </c>
      <c r="AE188" s="119" t="str">
        <f>IF(N188=20,CONCATENATE(VLOOKUP(F188,'PDP8'!$I$5:$M$389,3,0),": ",VLOOKUP(F188,'PDP8'!$I$5:$M$389,5,0)),"")</f>
        <v/>
      </c>
      <c r="AF188" s="119" t="str">
        <f t="shared" si="44"/>
        <v/>
      </c>
      <c r="AG188" s="126"/>
      <c r="AH188" s="126"/>
    </row>
    <row r="189" spans="1:34" x14ac:dyDescent="0.2">
      <c r="A189" s="126"/>
      <c r="B189" s="55" t="str">
        <f t="shared" si="32"/>
        <v>0411</v>
      </c>
      <c r="C189" s="56" t="str">
        <f>IF(N189&lt;10,"",IF(N189=10,O189,IF(N189=12,IF(LEN(X189)&gt;0,X189,DEC2OCT(VLOOKUP(F189,'PDP8'!$C$6:$D$12,2,0)+IF(LEN(G189)&gt;0,256,0)+W189+IF(LEN(V189)=0,0,_xlfn.BITAND(V189,127)),4)),IF(N189=13,DEC2OCT('PDP8'!$D$13+_xlfn.BITOR(VLOOKUP(O189,'PDP8'!$C$17:$D$52,2,0),_xlfn.BITOR(IF(S189&gt;1,VLOOKUP(P189,'PDP8'!$C$17:$D$52,2,0),0),_xlfn.BITOR(IF(S189&gt;2,VLOOKUP(Q189,'PDP8'!$C$17:$D$52,2,0),0),IF(S189&gt;3,VLOOKUP(R189,'PDP8'!$C$17:$D$52,2,0),0)))),4),IF(N189=14,DEC2OCT(_xlfn.BITOR('PDP8'!$D$13+256+VLOOKUP(O189,'PDP8'!$C$56:$D$75,2,0),_xlfn.BITOR(IF(S189&gt;1,VLOOKUP(P189,'PDP8'!$C$56:$D$75,2,0),0),_xlfn.BITOR(IF(S189&gt;2,VLOOKUP(Q189,'PDP8'!$C$56:$D$75,2,0),0),IF(S189&gt;3,VLOOKUP(R189,'PDP8'!$C$56:$D$75,2,0),0)))),4),IF(N189=15,DEC2OCT('PDP8'!$D$13+257+VLOOKUP(O189,'PDP8'!$C$80:$D$107,2,0)+IF(S189&gt;1,VLOOKUP(P189,'PDP8'!$C$80:$D$107,2,0),0)+IF(S189&gt;2,VLOOKUP(Q189,'PDP8'!$C$80:$D$107,2,0),0),4),IF(N189=20,VLOOKUP(F189,'PDP8'!$I$5:$J$389,2,0),"???")))))))</f>
        <v/>
      </c>
      <c r="D189" s="177"/>
      <c r="E189" s="118"/>
      <c r="F189" s="118"/>
      <c r="G189" s="76"/>
      <c r="H189" s="118"/>
      <c r="I189" s="179"/>
      <c r="J189" s="188" t="str">
        <f t="shared" si="33"/>
        <v/>
      </c>
      <c r="K189" s="211"/>
      <c r="L189" s="126"/>
      <c r="M189" s="119">
        <f>IF(LEN(F189)&lt;1,0,IF(OR(LEFT(F189)="/",F189="$"),0,IF(LEFT(F189)="*",1,IF(NOT(ISERR(VALUE(F189))),10,IF(LEFT(F189,4)="PAGE",2,IF(ISNA(VLOOKUP(F189,'PDP8'!$C$6:$C$11,1,0)),IF(ISNA(VLOOKUP(LEFT(F189,3),'PDP8'!$C$17:$C$52,1,0)),IF(ISNA(VLOOKUP(LEFT(F189,3),'PDP8'!$C$56:$C$75,1,0)),IF(ISNA(VLOOKUP(LEFT(F189,IF(OR(LEN(F189)=3,MID(F189,4,1)=" "),3,4)),'PDP8'!$C$80:$C$107,1,0)),IF(ISNA(VLOOKUP(F189,'PDP8'!$I$5:$I$389,1,0)),"???",20),15),14),13),12))))))</f>
        <v>0</v>
      </c>
      <c r="N189" s="119">
        <f>IF(AND(O189="CLA",S189&gt;1),IF(ISNA(VLOOKUP(P189,'PDP8'!$C$17:$C$52,1,0)),IF(ISNA(VLOOKUP(P189,'PDP8'!$C$56:$C$75,1,0)),15,14),13),IF(LEN(F189)=0,0,M189))</f>
        <v>0</v>
      </c>
      <c r="O189" s="119" t="str">
        <f t="shared" si="34"/>
        <v/>
      </c>
      <c r="P189" s="119" t="str">
        <f t="shared" si="35"/>
        <v/>
      </c>
      <c r="Q189" s="119" t="str">
        <f t="shared" si="36"/>
        <v/>
      </c>
      <c r="R189" s="119" t="str">
        <f t="shared" si="37"/>
        <v/>
      </c>
      <c r="S189" s="119">
        <f t="shared" si="38"/>
        <v>0</v>
      </c>
      <c r="T189" s="187" t="str">
        <f t="shared" si="39"/>
        <v/>
      </c>
      <c r="U189" s="119" t="str">
        <f t="shared" si="40"/>
        <v/>
      </c>
      <c r="V189" s="120" t="str">
        <f t="shared" si="41"/>
        <v/>
      </c>
      <c r="W189" s="124" t="str">
        <f t="shared" si="42"/>
        <v/>
      </c>
      <c r="X189" s="124" t="str">
        <f t="shared" si="43"/>
        <v/>
      </c>
      <c r="Y189" s="119" t="str">
        <f t="shared" si="30"/>
        <v/>
      </c>
      <c r="Z189" s="119">
        <f t="shared" si="31"/>
        <v>0</v>
      </c>
      <c r="AA189" s="119" t="str">
        <f>IF(N189=12,VLOOKUP(F189,'PDP8'!$C$6:$F$11,4,0),"")</f>
        <v/>
      </c>
      <c r="AB189" s="119" t="str">
        <f>IF(N189=13,IF(_xlfn.BITAND(OCT2DEC(C189),'PDP8'!$E$17)='PDP8'!$D$17,'PDP8'!$F$17,CONCATENATE(IF(ISNA(MATCH(_xlfn.BITAND(OCT2DEC(C189),'PDP8'!$E$18),'PDP8'!$D$18:$D$20,0)),"",VLOOKUP(_xlfn.BITAND(OCT2DEC(C189),'PDP8'!$E$18),'PDP8'!$D$18:$F$20,3,0)),IF(ISNA(MATCH(_xlfn.BITAND(OCT2DEC(C189),'PDP8'!$E$21),'PDP8'!$D$21:$D$52,0)),"",CONCATENATE(IF(ISNA(MATCH(_xlfn.BITAND(OCT2DEC(C189),'PDP8'!$E$18),'PDP8'!$D$18:$D$20,0)),"",", "),VLOOKUP(_xlfn.BITAND(OCT2DEC(C189),'PDP8'!$E$21),'PDP8'!$D$21:$F$52,3,0))))),"")</f>
        <v/>
      </c>
      <c r="AC189" s="119" t="str">
        <f>IF(N189=14,CONCATENATE(IF(ISNA(MATCH(_xlfn.BITAND(OCT2DEC(C189),'PDP8'!$E$56),'PDP8'!$D$56:$D$70,0)),"",VLOOKUP(_xlfn.BITAND(OCT2DEC(C189),'PDP8'!$E$56),'PDP8'!$D$56:$F$70,3,0)),IF(ISNA(MATCH(_xlfn.BITAND(OCT2DEC(C189),'PDP8'!$E$71),'PDP8'!$D$71:$D$73,0)),"",CONCATENATE(IF(ISNA(MATCH(_xlfn.BITAND(OCT2DEC(C189),'PDP8'!$E$56),'PDP8'!$D$56:$D$70,0)),"",", "),VLOOKUP(_xlfn.BITAND(OCT2DEC(C189),'PDP8'!$E$71),'PDP8'!$D$71:$F$73,3,0))),IF(_xlfn.BITAND(OCT2DEC(C189),'PDP8'!$E$75)='PDP8'!$D$75,CONCATENATE(IF(LEN(F189)&gt;4,", ",""),'PDP8'!$F$75,""),IF(_xlfn.BITAND(OCT2DEC(C189),'PDP8'!$E$74),"",'PDP8'!$F$74))),"")</f>
        <v/>
      </c>
      <c r="AD189" s="119" t="str">
        <f>IF(N189=15,VLOOKUP(Z189,'PDP8'!$D$111:$F$238,3,0),"")</f>
        <v/>
      </c>
      <c r="AE189" s="119" t="str">
        <f>IF(N189=20,CONCATENATE(VLOOKUP(F189,'PDP8'!$I$5:$M$389,3,0),": ",VLOOKUP(F189,'PDP8'!$I$5:$M$389,5,0)),"")</f>
        <v/>
      </c>
      <c r="AF189" s="119" t="str">
        <f t="shared" si="44"/>
        <v/>
      </c>
      <c r="AG189" s="126"/>
      <c r="AH189" s="126"/>
    </row>
    <row r="190" spans="1:34" x14ac:dyDescent="0.2">
      <c r="A190" s="126"/>
      <c r="B190" s="55" t="str">
        <f t="shared" si="32"/>
        <v>0411</v>
      </c>
      <c r="C190" s="56" t="str">
        <f>IF(N190&lt;10,"",IF(N190=10,O190,IF(N190=12,IF(LEN(X190)&gt;0,X190,DEC2OCT(VLOOKUP(F190,'PDP8'!$C$6:$D$12,2,0)+IF(LEN(G190)&gt;0,256,0)+W190+IF(LEN(V190)=0,0,_xlfn.BITAND(V190,127)),4)),IF(N190=13,DEC2OCT('PDP8'!$D$13+_xlfn.BITOR(VLOOKUP(O190,'PDP8'!$C$17:$D$52,2,0),_xlfn.BITOR(IF(S190&gt;1,VLOOKUP(P190,'PDP8'!$C$17:$D$52,2,0),0),_xlfn.BITOR(IF(S190&gt;2,VLOOKUP(Q190,'PDP8'!$C$17:$D$52,2,0),0),IF(S190&gt;3,VLOOKUP(R190,'PDP8'!$C$17:$D$52,2,0),0)))),4),IF(N190=14,DEC2OCT(_xlfn.BITOR('PDP8'!$D$13+256+VLOOKUP(O190,'PDP8'!$C$56:$D$75,2,0),_xlfn.BITOR(IF(S190&gt;1,VLOOKUP(P190,'PDP8'!$C$56:$D$75,2,0),0),_xlfn.BITOR(IF(S190&gt;2,VLOOKUP(Q190,'PDP8'!$C$56:$D$75,2,0),0),IF(S190&gt;3,VLOOKUP(R190,'PDP8'!$C$56:$D$75,2,0),0)))),4),IF(N190=15,DEC2OCT('PDP8'!$D$13+257+VLOOKUP(O190,'PDP8'!$C$80:$D$107,2,0)+IF(S190&gt;1,VLOOKUP(P190,'PDP8'!$C$80:$D$107,2,0),0)+IF(S190&gt;2,VLOOKUP(Q190,'PDP8'!$C$80:$D$107,2,0),0),4),IF(N190=20,VLOOKUP(F190,'PDP8'!$I$5:$J$389,2,0),"???")))))))</f>
        <v/>
      </c>
      <c r="D190" s="177"/>
      <c r="E190" s="118"/>
      <c r="F190" s="118"/>
      <c r="G190" s="76"/>
      <c r="H190" s="118"/>
      <c r="I190" s="179"/>
      <c r="J190" s="188" t="str">
        <f t="shared" si="33"/>
        <v/>
      </c>
      <c r="K190" s="211"/>
      <c r="L190" s="126"/>
      <c r="M190" s="119">
        <f>IF(LEN(F190)&lt;1,0,IF(OR(LEFT(F190)="/",F190="$"),0,IF(LEFT(F190)="*",1,IF(NOT(ISERR(VALUE(F190))),10,IF(LEFT(F190,4)="PAGE",2,IF(ISNA(VLOOKUP(F190,'PDP8'!$C$6:$C$11,1,0)),IF(ISNA(VLOOKUP(LEFT(F190,3),'PDP8'!$C$17:$C$52,1,0)),IF(ISNA(VLOOKUP(LEFT(F190,3),'PDP8'!$C$56:$C$75,1,0)),IF(ISNA(VLOOKUP(LEFT(F190,IF(OR(LEN(F190)=3,MID(F190,4,1)=" "),3,4)),'PDP8'!$C$80:$C$107,1,0)),IF(ISNA(VLOOKUP(F190,'PDP8'!$I$5:$I$389,1,0)),"???",20),15),14),13),12))))))</f>
        <v>0</v>
      </c>
      <c r="N190" s="119">
        <f>IF(AND(O190="CLA",S190&gt;1),IF(ISNA(VLOOKUP(P190,'PDP8'!$C$17:$C$52,1,0)),IF(ISNA(VLOOKUP(P190,'PDP8'!$C$56:$C$75,1,0)),15,14),13),IF(LEN(F190)=0,0,M190))</f>
        <v>0</v>
      </c>
      <c r="O190" s="119" t="str">
        <f t="shared" si="34"/>
        <v/>
      </c>
      <c r="P190" s="119" t="str">
        <f t="shared" si="35"/>
        <v/>
      </c>
      <c r="Q190" s="119" t="str">
        <f t="shared" si="36"/>
        <v/>
      </c>
      <c r="R190" s="119" t="str">
        <f t="shared" si="37"/>
        <v/>
      </c>
      <c r="S190" s="119">
        <f t="shared" si="38"/>
        <v>0</v>
      </c>
      <c r="T190" s="187" t="str">
        <f t="shared" si="39"/>
        <v/>
      </c>
      <c r="U190" s="119" t="str">
        <f t="shared" si="40"/>
        <v/>
      </c>
      <c r="V190" s="120" t="str">
        <f t="shared" si="41"/>
        <v/>
      </c>
      <c r="W190" s="124" t="str">
        <f t="shared" si="42"/>
        <v/>
      </c>
      <c r="X190" s="124" t="str">
        <f t="shared" si="43"/>
        <v/>
      </c>
      <c r="Y190" s="119" t="str">
        <f t="shared" si="30"/>
        <v/>
      </c>
      <c r="Z190" s="119">
        <f t="shared" si="31"/>
        <v>0</v>
      </c>
      <c r="AA190" s="119" t="str">
        <f>IF(N190=12,VLOOKUP(F190,'PDP8'!$C$6:$F$11,4,0),"")</f>
        <v/>
      </c>
      <c r="AB190" s="119" t="str">
        <f>IF(N190=13,IF(_xlfn.BITAND(OCT2DEC(C190),'PDP8'!$E$17)='PDP8'!$D$17,'PDP8'!$F$17,CONCATENATE(IF(ISNA(MATCH(_xlfn.BITAND(OCT2DEC(C190),'PDP8'!$E$18),'PDP8'!$D$18:$D$20,0)),"",VLOOKUP(_xlfn.BITAND(OCT2DEC(C190),'PDP8'!$E$18),'PDP8'!$D$18:$F$20,3,0)),IF(ISNA(MATCH(_xlfn.BITAND(OCT2DEC(C190),'PDP8'!$E$21),'PDP8'!$D$21:$D$52,0)),"",CONCATENATE(IF(ISNA(MATCH(_xlfn.BITAND(OCT2DEC(C190),'PDP8'!$E$18),'PDP8'!$D$18:$D$20,0)),"",", "),VLOOKUP(_xlfn.BITAND(OCT2DEC(C190),'PDP8'!$E$21),'PDP8'!$D$21:$F$52,3,0))))),"")</f>
        <v/>
      </c>
      <c r="AC190" s="119" t="str">
        <f>IF(N190=14,CONCATENATE(IF(ISNA(MATCH(_xlfn.BITAND(OCT2DEC(C190),'PDP8'!$E$56),'PDP8'!$D$56:$D$70,0)),"",VLOOKUP(_xlfn.BITAND(OCT2DEC(C190),'PDP8'!$E$56),'PDP8'!$D$56:$F$70,3,0)),IF(ISNA(MATCH(_xlfn.BITAND(OCT2DEC(C190),'PDP8'!$E$71),'PDP8'!$D$71:$D$73,0)),"",CONCATENATE(IF(ISNA(MATCH(_xlfn.BITAND(OCT2DEC(C190),'PDP8'!$E$56),'PDP8'!$D$56:$D$70,0)),"",", "),VLOOKUP(_xlfn.BITAND(OCT2DEC(C190),'PDP8'!$E$71),'PDP8'!$D$71:$F$73,3,0))),IF(_xlfn.BITAND(OCT2DEC(C190),'PDP8'!$E$75)='PDP8'!$D$75,CONCATENATE(IF(LEN(F190)&gt;4,", ",""),'PDP8'!$F$75,""),IF(_xlfn.BITAND(OCT2DEC(C190),'PDP8'!$E$74),"",'PDP8'!$F$74))),"")</f>
        <v/>
      </c>
      <c r="AD190" s="119" t="str">
        <f>IF(N190=15,VLOOKUP(Z190,'PDP8'!$D$111:$F$238,3,0),"")</f>
        <v/>
      </c>
      <c r="AE190" s="119" t="str">
        <f>IF(N190=20,CONCATENATE(VLOOKUP(F190,'PDP8'!$I$5:$M$389,3,0),": ",VLOOKUP(F190,'PDP8'!$I$5:$M$389,5,0)),"")</f>
        <v/>
      </c>
      <c r="AF190" s="119" t="str">
        <f t="shared" si="44"/>
        <v/>
      </c>
      <c r="AG190" s="126"/>
      <c r="AH190" s="126"/>
    </row>
    <row r="191" spans="1:34" x14ac:dyDescent="0.2">
      <c r="A191" s="126"/>
      <c r="B191" s="55" t="str">
        <f t="shared" si="32"/>
        <v>0411</v>
      </c>
      <c r="C191" s="56" t="str">
        <f>IF(N191&lt;10,"",IF(N191=10,O191,IF(N191=12,IF(LEN(X191)&gt;0,X191,DEC2OCT(VLOOKUP(F191,'PDP8'!$C$6:$D$12,2,0)+IF(LEN(G191)&gt;0,256,0)+W191+IF(LEN(V191)=0,0,_xlfn.BITAND(V191,127)),4)),IF(N191=13,DEC2OCT('PDP8'!$D$13+_xlfn.BITOR(VLOOKUP(O191,'PDP8'!$C$17:$D$52,2,0),_xlfn.BITOR(IF(S191&gt;1,VLOOKUP(P191,'PDP8'!$C$17:$D$52,2,0),0),_xlfn.BITOR(IF(S191&gt;2,VLOOKUP(Q191,'PDP8'!$C$17:$D$52,2,0),0),IF(S191&gt;3,VLOOKUP(R191,'PDP8'!$C$17:$D$52,2,0),0)))),4),IF(N191=14,DEC2OCT(_xlfn.BITOR('PDP8'!$D$13+256+VLOOKUP(O191,'PDP8'!$C$56:$D$75,2,0),_xlfn.BITOR(IF(S191&gt;1,VLOOKUP(P191,'PDP8'!$C$56:$D$75,2,0),0),_xlfn.BITOR(IF(S191&gt;2,VLOOKUP(Q191,'PDP8'!$C$56:$D$75,2,0),0),IF(S191&gt;3,VLOOKUP(R191,'PDP8'!$C$56:$D$75,2,0),0)))),4),IF(N191=15,DEC2OCT('PDP8'!$D$13+257+VLOOKUP(O191,'PDP8'!$C$80:$D$107,2,0)+IF(S191&gt;1,VLOOKUP(P191,'PDP8'!$C$80:$D$107,2,0),0)+IF(S191&gt;2,VLOOKUP(Q191,'PDP8'!$C$80:$D$107,2,0),0),4),IF(N191=20,VLOOKUP(F191,'PDP8'!$I$5:$J$389,2,0),"???")))))))</f>
        <v/>
      </c>
      <c r="D191" s="177"/>
      <c r="E191" s="118"/>
      <c r="F191" s="118"/>
      <c r="G191" s="76"/>
      <c r="H191" s="118"/>
      <c r="I191" s="179"/>
      <c r="J191" s="188" t="str">
        <f t="shared" si="33"/>
        <v/>
      </c>
      <c r="K191" s="211"/>
      <c r="L191" s="126"/>
      <c r="M191" s="119">
        <f>IF(LEN(F191)&lt;1,0,IF(OR(LEFT(F191)="/",F191="$"),0,IF(LEFT(F191)="*",1,IF(NOT(ISERR(VALUE(F191))),10,IF(LEFT(F191,4)="PAGE",2,IF(ISNA(VLOOKUP(F191,'PDP8'!$C$6:$C$11,1,0)),IF(ISNA(VLOOKUP(LEFT(F191,3),'PDP8'!$C$17:$C$52,1,0)),IF(ISNA(VLOOKUP(LEFT(F191,3),'PDP8'!$C$56:$C$75,1,0)),IF(ISNA(VLOOKUP(LEFT(F191,IF(OR(LEN(F191)=3,MID(F191,4,1)=" "),3,4)),'PDP8'!$C$80:$C$107,1,0)),IF(ISNA(VLOOKUP(F191,'PDP8'!$I$5:$I$389,1,0)),"???",20),15),14),13),12))))))</f>
        <v>0</v>
      </c>
      <c r="N191" s="119">
        <f>IF(AND(O191="CLA",S191&gt;1),IF(ISNA(VLOOKUP(P191,'PDP8'!$C$17:$C$52,1,0)),IF(ISNA(VLOOKUP(P191,'PDP8'!$C$56:$C$75,1,0)),15,14),13),IF(LEN(F191)=0,0,M191))</f>
        <v>0</v>
      </c>
      <c r="O191" s="119" t="str">
        <f t="shared" si="34"/>
        <v/>
      </c>
      <c r="P191" s="119" t="str">
        <f t="shared" si="35"/>
        <v/>
      </c>
      <c r="Q191" s="119" t="str">
        <f t="shared" si="36"/>
        <v/>
      </c>
      <c r="R191" s="119" t="str">
        <f t="shared" si="37"/>
        <v/>
      </c>
      <c r="S191" s="119">
        <f t="shared" si="38"/>
        <v>0</v>
      </c>
      <c r="T191" s="187" t="str">
        <f t="shared" si="39"/>
        <v/>
      </c>
      <c r="U191" s="119" t="str">
        <f t="shared" si="40"/>
        <v/>
      </c>
      <c r="V191" s="120" t="str">
        <f t="shared" si="41"/>
        <v/>
      </c>
      <c r="W191" s="124" t="str">
        <f t="shared" si="42"/>
        <v/>
      </c>
      <c r="X191" s="124" t="str">
        <f t="shared" si="43"/>
        <v/>
      </c>
      <c r="Y191" s="119" t="str">
        <f t="shared" si="30"/>
        <v/>
      </c>
      <c r="Z191" s="119">
        <f t="shared" si="31"/>
        <v>0</v>
      </c>
      <c r="AA191" s="119" t="str">
        <f>IF(N191=12,VLOOKUP(F191,'PDP8'!$C$6:$F$11,4,0),"")</f>
        <v/>
      </c>
      <c r="AB191" s="119" t="str">
        <f>IF(N191=13,IF(_xlfn.BITAND(OCT2DEC(C191),'PDP8'!$E$17)='PDP8'!$D$17,'PDP8'!$F$17,CONCATENATE(IF(ISNA(MATCH(_xlfn.BITAND(OCT2DEC(C191),'PDP8'!$E$18),'PDP8'!$D$18:$D$20,0)),"",VLOOKUP(_xlfn.BITAND(OCT2DEC(C191),'PDP8'!$E$18),'PDP8'!$D$18:$F$20,3,0)),IF(ISNA(MATCH(_xlfn.BITAND(OCT2DEC(C191),'PDP8'!$E$21),'PDP8'!$D$21:$D$52,0)),"",CONCATENATE(IF(ISNA(MATCH(_xlfn.BITAND(OCT2DEC(C191),'PDP8'!$E$18),'PDP8'!$D$18:$D$20,0)),"",", "),VLOOKUP(_xlfn.BITAND(OCT2DEC(C191),'PDP8'!$E$21),'PDP8'!$D$21:$F$52,3,0))))),"")</f>
        <v/>
      </c>
      <c r="AC191" s="119" t="str">
        <f>IF(N191=14,CONCATENATE(IF(ISNA(MATCH(_xlfn.BITAND(OCT2DEC(C191),'PDP8'!$E$56),'PDP8'!$D$56:$D$70,0)),"",VLOOKUP(_xlfn.BITAND(OCT2DEC(C191),'PDP8'!$E$56),'PDP8'!$D$56:$F$70,3,0)),IF(ISNA(MATCH(_xlfn.BITAND(OCT2DEC(C191),'PDP8'!$E$71),'PDP8'!$D$71:$D$73,0)),"",CONCATENATE(IF(ISNA(MATCH(_xlfn.BITAND(OCT2DEC(C191),'PDP8'!$E$56),'PDP8'!$D$56:$D$70,0)),"",", "),VLOOKUP(_xlfn.BITAND(OCT2DEC(C191),'PDP8'!$E$71),'PDP8'!$D$71:$F$73,3,0))),IF(_xlfn.BITAND(OCT2DEC(C191),'PDP8'!$E$75)='PDP8'!$D$75,CONCATENATE(IF(LEN(F191)&gt;4,", ",""),'PDP8'!$F$75,""),IF(_xlfn.BITAND(OCT2DEC(C191),'PDP8'!$E$74),"",'PDP8'!$F$74))),"")</f>
        <v/>
      </c>
      <c r="AD191" s="119" t="str">
        <f>IF(N191=15,VLOOKUP(Z191,'PDP8'!$D$111:$F$238,3,0),"")</f>
        <v/>
      </c>
      <c r="AE191" s="119" t="str">
        <f>IF(N191=20,CONCATENATE(VLOOKUP(F191,'PDP8'!$I$5:$M$389,3,0),": ",VLOOKUP(F191,'PDP8'!$I$5:$M$389,5,0)),"")</f>
        <v/>
      </c>
      <c r="AF191" s="119" t="str">
        <f t="shared" si="44"/>
        <v/>
      </c>
      <c r="AG191" s="126"/>
      <c r="AH191" s="126"/>
    </row>
    <row r="192" spans="1:34" x14ac:dyDescent="0.2">
      <c r="A192" s="126"/>
      <c r="B192" s="55" t="str">
        <f t="shared" si="32"/>
        <v>0411</v>
      </c>
      <c r="C192" s="56" t="str">
        <f>IF(N192&lt;10,"",IF(N192=10,O192,IF(N192=12,IF(LEN(X192)&gt;0,X192,DEC2OCT(VLOOKUP(F192,'PDP8'!$C$6:$D$12,2,0)+IF(LEN(G192)&gt;0,256,0)+W192+IF(LEN(V192)=0,0,_xlfn.BITAND(V192,127)),4)),IF(N192=13,DEC2OCT('PDP8'!$D$13+_xlfn.BITOR(VLOOKUP(O192,'PDP8'!$C$17:$D$52,2,0),_xlfn.BITOR(IF(S192&gt;1,VLOOKUP(P192,'PDP8'!$C$17:$D$52,2,0),0),_xlfn.BITOR(IF(S192&gt;2,VLOOKUP(Q192,'PDP8'!$C$17:$D$52,2,0),0),IF(S192&gt;3,VLOOKUP(R192,'PDP8'!$C$17:$D$52,2,0),0)))),4),IF(N192=14,DEC2OCT(_xlfn.BITOR('PDP8'!$D$13+256+VLOOKUP(O192,'PDP8'!$C$56:$D$75,2,0),_xlfn.BITOR(IF(S192&gt;1,VLOOKUP(P192,'PDP8'!$C$56:$D$75,2,0),0),_xlfn.BITOR(IF(S192&gt;2,VLOOKUP(Q192,'PDP8'!$C$56:$D$75,2,0),0),IF(S192&gt;3,VLOOKUP(R192,'PDP8'!$C$56:$D$75,2,0),0)))),4),IF(N192=15,DEC2OCT('PDP8'!$D$13+257+VLOOKUP(O192,'PDP8'!$C$80:$D$107,2,0)+IF(S192&gt;1,VLOOKUP(P192,'PDP8'!$C$80:$D$107,2,0),0)+IF(S192&gt;2,VLOOKUP(Q192,'PDP8'!$C$80:$D$107,2,0),0),4),IF(N192=20,VLOOKUP(F192,'PDP8'!$I$5:$J$389,2,0),"???")))))))</f>
        <v/>
      </c>
      <c r="D192" s="177"/>
      <c r="E192" s="118"/>
      <c r="F192" s="118"/>
      <c r="G192" s="76"/>
      <c r="H192" s="118"/>
      <c r="I192" s="179"/>
      <c r="J192" s="188" t="str">
        <f t="shared" si="33"/>
        <v/>
      </c>
      <c r="K192" s="211"/>
      <c r="L192" s="126"/>
      <c r="M192" s="119">
        <f>IF(LEN(F192)&lt;1,0,IF(OR(LEFT(F192)="/",F192="$"),0,IF(LEFT(F192)="*",1,IF(NOT(ISERR(VALUE(F192))),10,IF(LEFT(F192,4)="PAGE",2,IF(ISNA(VLOOKUP(F192,'PDP8'!$C$6:$C$11,1,0)),IF(ISNA(VLOOKUP(LEFT(F192,3),'PDP8'!$C$17:$C$52,1,0)),IF(ISNA(VLOOKUP(LEFT(F192,3),'PDP8'!$C$56:$C$75,1,0)),IF(ISNA(VLOOKUP(LEFT(F192,IF(OR(LEN(F192)=3,MID(F192,4,1)=" "),3,4)),'PDP8'!$C$80:$C$107,1,0)),IF(ISNA(VLOOKUP(F192,'PDP8'!$I$5:$I$389,1,0)),"???",20),15),14),13),12))))))</f>
        <v>0</v>
      </c>
      <c r="N192" s="119">
        <f>IF(AND(O192="CLA",S192&gt;1),IF(ISNA(VLOOKUP(P192,'PDP8'!$C$17:$C$52,1,0)),IF(ISNA(VLOOKUP(P192,'PDP8'!$C$56:$C$75,1,0)),15,14),13),IF(LEN(F192)=0,0,M192))</f>
        <v>0</v>
      </c>
      <c r="O192" s="119" t="str">
        <f t="shared" si="34"/>
        <v/>
      </c>
      <c r="P192" s="119" t="str">
        <f t="shared" si="35"/>
        <v/>
      </c>
      <c r="Q192" s="119" t="str">
        <f t="shared" si="36"/>
        <v/>
      </c>
      <c r="R192" s="119" t="str">
        <f t="shared" si="37"/>
        <v/>
      </c>
      <c r="S192" s="119">
        <f t="shared" si="38"/>
        <v>0</v>
      </c>
      <c r="T192" s="187" t="str">
        <f t="shared" si="39"/>
        <v/>
      </c>
      <c r="U192" s="119" t="str">
        <f t="shared" si="40"/>
        <v/>
      </c>
      <c r="V192" s="120" t="str">
        <f t="shared" si="41"/>
        <v/>
      </c>
      <c r="W192" s="124" t="str">
        <f t="shared" si="42"/>
        <v/>
      </c>
      <c r="X192" s="124" t="str">
        <f t="shared" si="43"/>
        <v/>
      </c>
      <c r="Y192" s="119" t="str">
        <f t="shared" si="30"/>
        <v/>
      </c>
      <c r="Z192" s="119">
        <f t="shared" si="31"/>
        <v>0</v>
      </c>
      <c r="AA192" s="119" t="str">
        <f>IF(N192=12,VLOOKUP(F192,'PDP8'!$C$6:$F$11,4,0),"")</f>
        <v/>
      </c>
      <c r="AB192" s="119" t="str">
        <f>IF(N192=13,IF(_xlfn.BITAND(OCT2DEC(C192),'PDP8'!$E$17)='PDP8'!$D$17,'PDP8'!$F$17,CONCATENATE(IF(ISNA(MATCH(_xlfn.BITAND(OCT2DEC(C192),'PDP8'!$E$18),'PDP8'!$D$18:$D$20,0)),"",VLOOKUP(_xlfn.BITAND(OCT2DEC(C192),'PDP8'!$E$18),'PDP8'!$D$18:$F$20,3,0)),IF(ISNA(MATCH(_xlfn.BITAND(OCT2DEC(C192),'PDP8'!$E$21),'PDP8'!$D$21:$D$52,0)),"",CONCATENATE(IF(ISNA(MATCH(_xlfn.BITAND(OCT2DEC(C192),'PDP8'!$E$18),'PDP8'!$D$18:$D$20,0)),"",", "),VLOOKUP(_xlfn.BITAND(OCT2DEC(C192),'PDP8'!$E$21),'PDP8'!$D$21:$F$52,3,0))))),"")</f>
        <v/>
      </c>
      <c r="AC192" s="119" t="str">
        <f>IF(N192=14,CONCATENATE(IF(ISNA(MATCH(_xlfn.BITAND(OCT2DEC(C192),'PDP8'!$E$56),'PDP8'!$D$56:$D$70,0)),"",VLOOKUP(_xlfn.BITAND(OCT2DEC(C192),'PDP8'!$E$56),'PDP8'!$D$56:$F$70,3,0)),IF(ISNA(MATCH(_xlfn.BITAND(OCT2DEC(C192),'PDP8'!$E$71),'PDP8'!$D$71:$D$73,0)),"",CONCATENATE(IF(ISNA(MATCH(_xlfn.BITAND(OCT2DEC(C192),'PDP8'!$E$56),'PDP8'!$D$56:$D$70,0)),"",", "),VLOOKUP(_xlfn.BITAND(OCT2DEC(C192),'PDP8'!$E$71),'PDP8'!$D$71:$F$73,3,0))),IF(_xlfn.BITAND(OCT2DEC(C192),'PDP8'!$E$75)='PDP8'!$D$75,CONCATENATE(IF(LEN(F192)&gt;4,", ",""),'PDP8'!$F$75,""),IF(_xlfn.BITAND(OCT2DEC(C192),'PDP8'!$E$74),"",'PDP8'!$F$74))),"")</f>
        <v/>
      </c>
      <c r="AD192" s="119" t="str">
        <f>IF(N192=15,VLOOKUP(Z192,'PDP8'!$D$111:$F$238,3,0),"")</f>
        <v/>
      </c>
      <c r="AE192" s="119" t="str">
        <f>IF(N192=20,CONCATENATE(VLOOKUP(F192,'PDP8'!$I$5:$M$389,3,0),": ",VLOOKUP(F192,'PDP8'!$I$5:$M$389,5,0)),"")</f>
        <v/>
      </c>
      <c r="AF192" s="119" t="str">
        <f t="shared" si="44"/>
        <v/>
      </c>
      <c r="AG192" s="126"/>
      <c r="AH192" s="126"/>
    </row>
    <row r="193" spans="1:34" x14ac:dyDescent="0.2">
      <c r="A193" s="126"/>
      <c r="B193" s="55" t="str">
        <f t="shared" si="32"/>
        <v>0411</v>
      </c>
      <c r="C193" s="56" t="str">
        <f>IF(N193&lt;10,"",IF(N193=10,O193,IF(N193=12,IF(LEN(X193)&gt;0,X193,DEC2OCT(VLOOKUP(F193,'PDP8'!$C$6:$D$12,2,0)+IF(LEN(G193)&gt;0,256,0)+W193+IF(LEN(V193)=0,0,_xlfn.BITAND(V193,127)),4)),IF(N193=13,DEC2OCT('PDP8'!$D$13+_xlfn.BITOR(VLOOKUP(O193,'PDP8'!$C$17:$D$52,2,0),_xlfn.BITOR(IF(S193&gt;1,VLOOKUP(P193,'PDP8'!$C$17:$D$52,2,0),0),_xlfn.BITOR(IF(S193&gt;2,VLOOKUP(Q193,'PDP8'!$C$17:$D$52,2,0),0),IF(S193&gt;3,VLOOKUP(R193,'PDP8'!$C$17:$D$52,2,0),0)))),4),IF(N193=14,DEC2OCT(_xlfn.BITOR('PDP8'!$D$13+256+VLOOKUP(O193,'PDP8'!$C$56:$D$75,2,0),_xlfn.BITOR(IF(S193&gt;1,VLOOKUP(P193,'PDP8'!$C$56:$D$75,2,0),0),_xlfn.BITOR(IF(S193&gt;2,VLOOKUP(Q193,'PDP8'!$C$56:$D$75,2,0),0),IF(S193&gt;3,VLOOKUP(R193,'PDP8'!$C$56:$D$75,2,0),0)))),4),IF(N193=15,DEC2OCT('PDP8'!$D$13+257+VLOOKUP(O193,'PDP8'!$C$80:$D$107,2,0)+IF(S193&gt;1,VLOOKUP(P193,'PDP8'!$C$80:$D$107,2,0),0)+IF(S193&gt;2,VLOOKUP(Q193,'PDP8'!$C$80:$D$107,2,0),0),4),IF(N193=20,VLOOKUP(F193,'PDP8'!$I$5:$J$389,2,0),"???")))))))</f>
        <v/>
      </c>
      <c r="D193" s="177"/>
      <c r="E193" s="118"/>
      <c r="F193" s="118"/>
      <c r="G193" s="76"/>
      <c r="H193" s="118"/>
      <c r="I193" s="179"/>
      <c r="J193" s="188" t="str">
        <f t="shared" si="33"/>
        <v/>
      </c>
      <c r="K193" s="211"/>
      <c r="L193" s="126"/>
      <c r="M193" s="119">
        <f>IF(LEN(F193)&lt;1,0,IF(OR(LEFT(F193)="/",F193="$"),0,IF(LEFT(F193)="*",1,IF(NOT(ISERR(VALUE(F193))),10,IF(LEFT(F193,4)="PAGE",2,IF(ISNA(VLOOKUP(F193,'PDP8'!$C$6:$C$11,1,0)),IF(ISNA(VLOOKUP(LEFT(F193,3),'PDP8'!$C$17:$C$52,1,0)),IF(ISNA(VLOOKUP(LEFT(F193,3),'PDP8'!$C$56:$C$75,1,0)),IF(ISNA(VLOOKUP(LEFT(F193,IF(OR(LEN(F193)=3,MID(F193,4,1)=" "),3,4)),'PDP8'!$C$80:$C$107,1,0)),IF(ISNA(VLOOKUP(F193,'PDP8'!$I$5:$I$389,1,0)),"???",20),15),14),13),12))))))</f>
        <v>0</v>
      </c>
      <c r="N193" s="119">
        <f>IF(AND(O193="CLA",S193&gt;1),IF(ISNA(VLOOKUP(P193,'PDP8'!$C$17:$C$52,1,0)),IF(ISNA(VLOOKUP(P193,'PDP8'!$C$56:$C$75,1,0)),15,14),13),IF(LEN(F193)=0,0,M193))</f>
        <v>0</v>
      </c>
      <c r="O193" s="119" t="str">
        <f t="shared" si="34"/>
        <v/>
      </c>
      <c r="P193" s="119" t="str">
        <f t="shared" si="35"/>
        <v/>
      </c>
      <c r="Q193" s="119" t="str">
        <f t="shared" si="36"/>
        <v/>
      </c>
      <c r="R193" s="119" t="str">
        <f t="shared" si="37"/>
        <v/>
      </c>
      <c r="S193" s="119">
        <f t="shared" si="38"/>
        <v>0</v>
      </c>
      <c r="T193" s="187" t="str">
        <f t="shared" si="39"/>
        <v/>
      </c>
      <c r="U193" s="119" t="str">
        <f t="shared" si="40"/>
        <v/>
      </c>
      <c r="V193" s="120" t="str">
        <f t="shared" si="41"/>
        <v/>
      </c>
      <c r="W193" s="124" t="str">
        <f t="shared" si="42"/>
        <v/>
      </c>
      <c r="X193" s="124" t="str">
        <f t="shared" si="43"/>
        <v/>
      </c>
      <c r="Y193" s="119" t="str">
        <f t="shared" si="30"/>
        <v/>
      </c>
      <c r="Z193" s="119">
        <f t="shared" si="31"/>
        <v>0</v>
      </c>
      <c r="AA193" s="119" t="str">
        <f>IF(N193=12,VLOOKUP(F193,'PDP8'!$C$6:$F$11,4,0),"")</f>
        <v/>
      </c>
      <c r="AB193" s="119" t="str">
        <f>IF(N193=13,IF(_xlfn.BITAND(OCT2DEC(C193),'PDP8'!$E$17)='PDP8'!$D$17,'PDP8'!$F$17,CONCATENATE(IF(ISNA(MATCH(_xlfn.BITAND(OCT2DEC(C193),'PDP8'!$E$18),'PDP8'!$D$18:$D$20,0)),"",VLOOKUP(_xlfn.BITAND(OCT2DEC(C193),'PDP8'!$E$18),'PDP8'!$D$18:$F$20,3,0)),IF(ISNA(MATCH(_xlfn.BITAND(OCT2DEC(C193),'PDP8'!$E$21),'PDP8'!$D$21:$D$52,0)),"",CONCATENATE(IF(ISNA(MATCH(_xlfn.BITAND(OCT2DEC(C193),'PDP8'!$E$18),'PDP8'!$D$18:$D$20,0)),"",", "),VLOOKUP(_xlfn.BITAND(OCT2DEC(C193),'PDP8'!$E$21),'PDP8'!$D$21:$F$52,3,0))))),"")</f>
        <v/>
      </c>
      <c r="AC193" s="119" t="str">
        <f>IF(N193=14,CONCATENATE(IF(ISNA(MATCH(_xlfn.BITAND(OCT2DEC(C193),'PDP8'!$E$56),'PDP8'!$D$56:$D$70,0)),"",VLOOKUP(_xlfn.BITAND(OCT2DEC(C193),'PDP8'!$E$56),'PDP8'!$D$56:$F$70,3,0)),IF(ISNA(MATCH(_xlfn.BITAND(OCT2DEC(C193),'PDP8'!$E$71),'PDP8'!$D$71:$D$73,0)),"",CONCATENATE(IF(ISNA(MATCH(_xlfn.BITAND(OCT2DEC(C193),'PDP8'!$E$56),'PDP8'!$D$56:$D$70,0)),"",", "),VLOOKUP(_xlfn.BITAND(OCT2DEC(C193),'PDP8'!$E$71),'PDP8'!$D$71:$F$73,3,0))),IF(_xlfn.BITAND(OCT2DEC(C193),'PDP8'!$E$75)='PDP8'!$D$75,CONCATENATE(IF(LEN(F193)&gt;4,", ",""),'PDP8'!$F$75,""),IF(_xlfn.BITAND(OCT2DEC(C193),'PDP8'!$E$74),"",'PDP8'!$F$74))),"")</f>
        <v/>
      </c>
      <c r="AD193" s="119" t="str">
        <f>IF(N193=15,VLOOKUP(Z193,'PDP8'!$D$111:$F$238,3,0),"")</f>
        <v/>
      </c>
      <c r="AE193" s="119" t="str">
        <f>IF(N193=20,CONCATENATE(VLOOKUP(F193,'PDP8'!$I$5:$M$389,3,0),": ",VLOOKUP(F193,'PDP8'!$I$5:$M$389,5,0)),"")</f>
        <v/>
      </c>
      <c r="AF193" s="119" t="str">
        <f t="shared" si="44"/>
        <v/>
      </c>
      <c r="AG193" s="126"/>
      <c r="AH193" s="126"/>
    </row>
    <row r="194" spans="1:34" x14ac:dyDescent="0.2">
      <c r="A194" s="126"/>
      <c r="B194" s="55" t="str">
        <f t="shared" si="32"/>
        <v>0411</v>
      </c>
      <c r="C194" s="56" t="str">
        <f>IF(N194&lt;10,"",IF(N194=10,O194,IF(N194=12,IF(LEN(X194)&gt;0,X194,DEC2OCT(VLOOKUP(F194,'PDP8'!$C$6:$D$12,2,0)+IF(LEN(G194)&gt;0,256,0)+W194+IF(LEN(V194)=0,0,_xlfn.BITAND(V194,127)),4)),IF(N194=13,DEC2OCT('PDP8'!$D$13+_xlfn.BITOR(VLOOKUP(O194,'PDP8'!$C$17:$D$52,2,0),_xlfn.BITOR(IF(S194&gt;1,VLOOKUP(P194,'PDP8'!$C$17:$D$52,2,0),0),_xlfn.BITOR(IF(S194&gt;2,VLOOKUP(Q194,'PDP8'!$C$17:$D$52,2,0),0),IF(S194&gt;3,VLOOKUP(R194,'PDP8'!$C$17:$D$52,2,0),0)))),4),IF(N194=14,DEC2OCT(_xlfn.BITOR('PDP8'!$D$13+256+VLOOKUP(O194,'PDP8'!$C$56:$D$75,2,0),_xlfn.BITOR(IF(S194&gt;1,VLOOKUP(P194,'PDP8'!$C$56:$D$75,2,0),0),_xlfn.BITOR(IF(S194&gt;2,VLOOKUP(Q194,'PDP8'!$C$56:$D$75,2,0),0),IF(S194&gt;3,VLOOKUP(R194,'PDP8'!$C$56:$D$75,2,0),0)))),4),IF(N194=15,DEC2OCT('PDP8'!$D$13+257+VLOOKUP(O194,'PDP8'!$C$80:$D$107,2,0)+IF(S194&gt;1,VLOOKUP(P194,'PDP8'!$C$80:$D$107,2,0),0)+IF(S194&gt;2,VLOOKUP(Q194,'PDP8'!$C$80:$D$107,2,0),0),4),IF(N194=20,VLOOKUP(F194,'PDP8'!$I$5:$J$389,2,0),"???")))))))</f>
        <v/>
      </c>
      <c r="D194" s="177"/>
      <c r="E194" s="118"/>
      <c r="F194" s="118"/>
      <c r="G194" s="76"/>
      <c r="H194" s="118"/>
      <c r="I194" s="179"/>
      <c r="J194" s="188" t="str">
        <f t="shared" si="33"/>
        <v/>
      </c>
      <c r="K194" s="211"/>
      <c r="L194" s="126"/>
      <c r="M194" s="119">
        <f>IF(LEN(F194)&lt;1,0,IF(OR(LEFT(F194)="/",F194="$"),0,IF(LEFT(F194)="*",1,IF(NOT(ISERR(VALUE(F194))),10,IF(LEFT(F194,4)="PAGE",2,IF(ISNA(VLOOKUP(F194,'PDP8'!$C$6:$C$11,1,0)),IF(ISNA(VLOOKUP(LEFT(F194,3),'PDP8'!$C$17:$C$52,1,0)),IF(ISNA(VLOOKUP(LEFT(F194,3),'PDP8'!$C$56:$C$75,1,0)),IF(ISNA(VLOOKUP(LEFT(F194,IF(OR(LEN(F194)=3,MID(F194,4,1)=" "),3,4)),'PDP8'!$C$80:$C$107,1,0)),IF(ISNA(VLOOKUP(F194,'PDP8'!$I$5:$I$389,1,0)),"???",20),15),14),13),12))))))</f>
        <v>0</v>
      </c>
      <c r="N194" s="119">
        <f>IF(AND(O194="CLA",S194&gt;1),IF(ISNA(VLOOKUP(P194,'PDP8'!$C$17:$C$52,1,0)),IF(ISNA(VLOOKUP(P194,'PDP8'!$C$56:$C$75,1,0)),15,14),13),IF(LEN(F194)=0,0,M194))</f>
        <v>0</v>
      </c>
      <c r="O194" s="119" t="str">
        <f t="shared" si="34"/>
        <v/>
      </c>
      <c r="P194" s="119" t="str">
        <f t="shared" si="35"/>
        <v/>
      </c>
      <c r="Q194" s="119" t="str">
        <f t="shared" si="36"/>
        <v/>
      </c>
      <c r="R194" s="119" t="str">
        <f t="shared" si="37"/>
        <v/>
      </c>
      <c r="S194" s="119">
        <f t="shared" si="38"/>
        <v>0</v>
      </c>
      <c r="T194" s="187" t="str">
        <f t="shared" si="39"/>
        <v/>
      </c>
      <c r="U194" s="119" t="str">
        <f t="shared" si="40"/>
        <v/>
      </c>
      <c r="V194" s="120" t="str">
        <f t="shared" si="41"/>
        <v/>
      </c>
      <c r="W194" s="124" t="str">
        <f t="shared" si="42"/>
        <v/>
      </c>
      <c r="X194" s="124" t="str">
        <f t="shared" si="43"/>
        <v/>
      </c>
      <c r="Y194" s="119" t="str">
        <f t="shared" si="30"/>
        <v/>
      </c>
      <c r="Z194" s="119">
        <f t="shared" si="31"/>
        <v>0</v>
      </c>
      <c r="AA194" s="119" t="str">
        <f>IF(N194=12,VLOOKUP(F194,'PDP8'!$C$6:$F$11,4,0),"")</f>
        <v/>
      </c>
      <c r="AB194" s="119" t="str">
        <f>IF(N194=13,IF(_xlfn.BITAND(OCT2DEC(C194),'PDP8'!$E$17)='PDP8'!$D$17,'PDP8'!$F$17,CONCATENATE(IF(ISNA(MATCH(_xlfn.BITAND(OCT2DEC(C194),'PDP8'!$E$18),'PDP8'!$D$18:$D$20,0)),"",VLOOKUP(_xlfn.BITAND(OCT2DEC(C194),'PDP8'!$E$18),'PDP8'!$D$18:$F$20,3,0)),IF(ISNA(MATCH(_xlfn.BITAND(OCT2DEC(C194),'PDP8'!$E$21),'PDP8'!$D$21:$D$52,0)),"",CONCATENATE(IF(ISNA(MATCH(_xlfn.BITAND(OCT2DEC(C194),'PDP8'!$E$18),'PDP8'!$D$18:$D$20,0)),"",", "),VLOOKUP(_xlfn.BITAND(OCT2DEC(C194),'PDP8'!$E$21),'PDP8'!$D$21:$F$52,3,0))))),"")</f>
        <v/>
      </c>
      <c r="AC194" s="119" t="str">
        <f>IF(N194=14,CONCATENATE(IF(ISNA(MATCH(_xlfn.BITAND(OCT2DEC(C194),'PDP8'!$E$56),'PDP8'!$D$56:$D$70,0)),"",VLOOKUP(_xlfn.BITAND(OCT2DEC(C194),'PDP8'!$E$56),'PDP8'!$D$56:$F$70,3,0)),IF(ISNA(MATCH(_xlfn.BITAND(OCT2DEC(C194),'PDP8'!$E$71),'PDP8'!$D$71:$D$73,0)),"",CONCATENATE(IF(ISNA(MATCH(_xlfn.BITAND(OCT2DEC(C194),'PDP8'!$E$56),'PDP8'!$D$56:$D$70,0)),"",", "),VLOOKUP(_xlfn.BITAND(OCT2DEC(C194),'PDP8'!$E$71),'PDP8'!$D$71:$F$73,3,0))),IF(_xlfn.BITAND(OCT2DEC(C194),'PDP8'!$E$75)='PDP8'!$D$75,CONCATENATE(IF(LEN(F194)&gt;4,", ",""),'PDP8'!$F$75,""),IF(_xlfn.BITAND(OCT2DEC(C194),'PDP8'!$E$74),"",'PDP8'!$F$74))),"")</f>
        <v/>
      </c>
      <c r="AD194" s="119" t="str">
        <f>IF(N194=15,VLOOKUP(Z194,'PDP8'!$D$111:$F$238,3,0),"")</f>
        <v/>
      </c>
      <c r="AE194" s="119" t="str">
        <f>IF(N194=20,CONCATENATE(VLOOKUP(F194,'PDP8'!$I$5:$M$389,3,0),": ",VLOOKUP(F194,'PDP8'!$I$5:$M$389,5,0)),"")</f>
        <v/>
      </c>
      <c r="AF194" s="119" t="str">
        <f t="shared" si="44"/>
        <v/>
      </c>
      <c r="AG194" s="126"/>
      <c r="AH194" s="126"/>
    </row>
    <row r="195" spans="1:34" x14ac:dyDescent="0.2">
      <c r="A195" s="126"/>
      <c r="B195" s="55" t="str">
        <f t="shared" si="32"/>
        <v>0411</v>
      </c>
      <c r="C195" s="56" t="str">
        <f>IF(N195&lt;10,"",IF(N195=10,O195,IF(N195=12,IF(LEN(X195)&gt;0,X195,DEC2OCT(VLOOKUP(F195,'PDP8'!$C$6:$D$12,2,0)+IF(LEN(G195)&gt;0,256,0)+W195+IF(LEN(V195)=0,0,_xlfn.BITAND(V195,127)),4)),IF(N195=13,DEC2OCT('PDP8'!$D$13+_xlfn.BITOR(VLOOKUP(O195,'PDP8'!$C$17:$D$52,2,0),_xlfn.BITOR(IF(S195&gt;1,VLOOKUP(P195,'PDP8'!$C$17:$D$52,2,0),0),_xlfn.BITOR(IF(S195&gt;2,VLOOKUP(Q195,'PDP8'!$C$17:$D$52,2,0),0),IF(S195&gt;3,VLOOKUP(R195,'PDP8'!$C$17:$D$52,2,0),0)))),4),IF(N195=14,DEC2OCT(_xlfn.BITOR('PDP8'!$D$13+256+VLOOKUP(O195,'PDP8'!$C$56:$D$75,2,0),_xlfn.BITOR(IF(S195&gt;1,VLOOKUP(P195,'PDP8'!$C$56:$D$75,2,0),0),_xlfn.BITOR(IF(S195&gt;2,VLOOKUP(Q195,'PDP8'!$C$56:$D$75,2,0),0),IF(S195&gt;3,VLOOKUP(R195,'PDP8'!$C$56:$D$75,2,0),0)))),4),IF(N195=15,DEC2OCT('PDP8'!$D$13+257+VLOOKUP(O195,'PDP8'!$C$80:$D$107,2,0)+IF(S195&gt;1,VLOOKUP(P195,'PDP8'!$C$80:$D$107,2,0),0)+IF(S195&gt;2,VLOOKUP(Q195,'PDP8'!$C$80:$D$107,2,0),0),4),IF(N195=20,VLOOKUP(F195,'PDP8'!$I$5:$J$389,2,0),"???")))))))</f>
        <v/>
      </c>
      <c r="D195" s="177"/>
      <c r="E195" s="118"/>
      <c r="F195" s="118"/>
      <c r="G195" s="76"/>
      <c r="H195" s="118"/>
      <c r="I195" s="179"/>
      <c r="J195" s="188" t="str">
        <f t="shared" si="33"/>
        <v/>
      </c>
      <c r="K195" s="211"/>
      <c r="L195" s="126"/>
      <c r="M195" s="119">
        <f>IF(LEN(F195)&lt;1,0,IF(OR(LEFT(F195)="/",F195="$"),0,IF(LEFT(F195)="*",1,IF(NOT(ISERR(VALUE(F195))),10,IF(LEFT(F195,4)="PAGE",2,IF(ISNA(VLOOKUP(F195,'PDP8'!$C$6:$C$11,1,0)),IF(ISNA(VLOOKUP(LEFT(F195,3),'PDP8'!$C$17:$C$52,1,0)),IF(ISNA(VLOOKUP(LEFT(F195,3),'PDP8'!$C$56:$C$75,1,0)),IF(ISNA(VLOOKUP(LEFT(F195,IF(OR(LEN(F195)=3,MID(F195,4,1)=" "),3,4)),'PDP8'!$C$80:$C$107,1,0)),IF(ISNA(VLOOKUP(F195,'PDP8'!$I$5:$I$389,1,0)),"???",20),15),14),13),12))))))</f>
        <v>0</v>
      </c>
      <c r="N195" s="119">
        <f>IF(AND(O195="CLA",S195&gt;1),IF(ISNA(VLOOKUP(P195,'PDP8'!$C$17:$C$52,1,0)),IF(ISNA(VLOOKUP(P195,'PDP8'!$C$56:$C$75,1,0)),15,14),13),IF(LEN(F195)=0,0,M195))</f>
        <v>0</v>
      </c>
      <c r="O195" s="119" t="str">
        <f t="shared" si="34"/>
        <v/>
      </c>
      <c r="P195" s="119" t="str">
        <f t="shared" si="35"/>
        <v/>
      </c>
      <c r="Q195" s="119" t="str">
        <f t="shared" si="36"/>
        <v/>
      </c>
      <c r="R195" s="119" t="str">
        <f t="shared" si="37"/>
        <v/>
      </c>
      <c r="S195" s="119">
        <f t="shared" si="38"/>
        <v>0</v>
      </c>
      <c r="T195" s="187" t="str">
        <f t="shared" si="39"/>
        <v/>
      </c>
      <c r="U195" s="119" t="str">
        <f t="shared" si="40"/>
        <v/>
      </c>
      <c r="V195" s="120" t="str">
        <f t="shared" si="41"/>
        <v/>
      </c>
      <c r="W195" s="124" t="str">
        <f t="shared" si="42"/>
        <v/>
      </c>
      <c r="X195" s="124" t="str">
        <f t="shared" si="43"/>
        <v/>
      </c>
      <c r="Y195" s="119" t="str">
        <f t="shared" si="30"/>
        <v/>
      </c>
      <c r="Z195" s="119">
        <f t="shared" si="31"/>
        <v>0</v>
      </c>
      <c r="AA195" s="119" t="str">
        <f>IF(N195=12,VLOOKUP(F195,'PDP8'!$C$6:$F$11,4,0),"")</f>
        <v/>
      </c>
      <c r="AB195" s="119" t="str">
        <f>IF(N195=13,IF(_xlfn.BITAND(OCT2DEC(C195),'PDP8'!$E$17)='PDP8'!$D$17,'PDP8'!$F$17,CONCATENATE(IF(ISNA(MATCH(_xlfn.BITAND(OCT2DEC(C195),'PDP8'!$E$18),'PDP8'!$D$18:$D$20,0)),"",VLOOKUP(_xlfn.BITAND(OCT2DEC(C195),'PDP8'!$E$18),'PDP8'!$D$18:$F$20,3,0)),IF(ISNA(MATCH(_xlfn.BITAND(OCT2DEC(C195),'PDP8'!$E$21),'PDP8'!$D$21:$D$52,0)),"",CONCATENATE(IF(ISNA(MATCH(_xlfn.BITAND(OCT2DEC(C195),'PDP8'!$E$18),'PDP8'!$D$18:$D$20,0)),"",", "),VLOOKUP(_xlfn.BITAND(OCT2DEC(C195),'PDP8'!$E$21),'PDP8'!$D$21:$F$52,3,0))))),"")</f>
        <v/>
      </c>
      <c r="AC195" s="119" t="str">
        <f>IF(N195=14,CONCATENATE(IF(ISNA(MATCH(_xlfn.BITAND(OCT2DEC(C195),'PDP8'!$E$56),'PDP8'!$D$56:$D$70,0)),"",VLOOKUP(_xlfn.BITAND(OCT2DEC(C195),'PDP8'!$E$56),'PDP8'!$D$56:$F$70,3,0)),IF(ISNA(MATCH(_xlfn.BITAND(OCT2DEC(C195),'PDP8'!$E$71),'PDP8'!$D$71:$D$73,0)),"",CONCATENATE(IF(ISNA(MATCH(_xlfn.BITAND(OCT2DEC(C195),'PDP8'!$E$56),'PDP8'!$D$56:$D$70,0)),"",", "),VLOOKUP(_xlfn.BITAND(OCT2DEC(C195),'PDP8'!$E$71),'PDP8'!$D$71:$F$73,3,0))),IF(_xlfn.BITAND(OCT2DEC(C195),'PDP8'!$E$75)='PDP8'!$D$75,CONCATENATE(IF(LEN(F195)&gt;4,", ",""),'PDP8'!$F$75,""),IF(_xlfn.BITAND(OCT2DEC(C195),'PDP8'!$E$74),"",'PDP8'!$F$74))),"")</f>
        <v/>
      </c>
      <c r="AD195" s="119" t="str">
        <f>IF(N195=15,VLOOKUP(Z195,'PDP8'!$D$111:$F$238,3,0),"")</f>
        <v/>
      </c>
      <c r="AE195" s="119" t="str">
        <f>IF(N195=20,CONCATENATE(VLOOKUP(F195,'PDP8'!$I$5:$M$389,3,0),": ",VLOOKUP(F195,'PDP8'!$I$5:$M$389,5,0)),"")</f>
        <v/>
      </c>
      <c r="AF195" s="119" t="str">
        <f t="shared" si="44"/>
        <v/>
      </c>
      <c r="AG195" s="126"/>
      <c r="AH195" s="126"/>
    </row>
    <row r="196" spans="1:34" x14ac:dyDescent="0.2">
      <c r="A196" s="126"/>
      <c r="B196" s="55" t="str">
        <f t="shared" si="32"/>
        <v>0411</v>
      </c>
      <c r="C196" s="56" t="str">
        <f>IF(N196&lt;10,"",IF(N196=10,O196,IF(N196=12,IF(LEN(X196)&gt;0,X196,DEC2OCT(VLOOKUP(F196,'PDP8'!$C$6:$D$12,2,0)+IF(LEN(G196)&gt;0,256,0)+W196+IF(LEN(V196)=0,0,_xlfn.BITAND(V196,127)),4)),IF(N196=13,DEC2OCT('PDP8'!$D$13+_xlfn.BITOR(VLOOKUP(O196,'PDP8'!$C$17:$D$52,2,0),_xlfn.BITOR(IF(S196&gt;1,VLOOKUP(P196,'PDP8'!$C$17:$D$52,2,0),0),_xlfn.BITOR(IF(S196&gt;2,VLOOKUP(Q196,'PDP8'!$C$17:$D$52,2,0),0),IF(S196&gt;3,VLOOKUP(R196,'PDP8'!$C$17:$D$52,2,0),0)))),4),IF(N196=14,DEC2OCT(_xlfn.BITOR('PDP8'!$D$13+256+VLOOKUP(O196,'PDP8'!$C$56:$D$75,2,0),_xlfn.BITOR(IF(S196&gt;1,VLOOKUP(P196,'PDP8'!$C$56:$D$75,2,0),0),_xlfn.BITOR(IF(S196&gt;2,VLOOKUP(Q196,'PDP8'!$C$56:$D$75,2,0),0),IF(S196&gt;3,VLOOKUP(R196,'PDP8'!$C$56:$D$75,2,0),0)))),4),IF(N196=15,DEC2OCT('PDP8'!$D$13+257+VLOOKUP(O196,'PDP8'!$C$80:$D$107,2,0)+IF(S196&gt;1,VLOOKUP(P196,'PDP8'!$C$80:$D$107,2,0),0)+IF(S196&gt;2,VLOOKUP(Q196,'PDP8'!$C$80:$D$107,2,0),0),4),IF(N196=20,VLOOKUP(F196,'PDP8'!$I$5:$J$389,2,0),"???")))))))</f>
        <v/>
      </c>
      <c r="D196" s="177"/>
      <c r="E196" s="118"/>
      <c r="F196" s="118"/>
      <c r="G196" s="76"/>
      <c r="H196" s="118"/>
      <c r="I196" s="179"/>
      <c r="J196" s="188" t="str">
        <f t="shared" si="33"/>
        <v/>
      </c>
      <c r="K196" s="211"/>
      <c r="L196" s="126"/>
      <c r="M196" s="119">
        <f>IF(LEN(F196)&lt;1,0,IF(OR(LEFT(F196)="/",F196="$"),0,IF(LEFT(F196)="*",1,IF(NOT(ISERR(VALUE(F196))),10,IF(LEFT(F196,4)="PAGE",2,IF(ISNA(VLOOKUP(F196,'PDP8'!$C$6:$C$11,1,0)),IF(ISNA(VLOOKUP(LEFT(F196,3),'PDP8'!$C$17:$C$52,1,0)),IF(ISNA(VLOOKUP(LEFT(F196,3),'PDP8'!$C$56:$C$75,1,0)),IF(ISNA(VLOOKUP(LEFT(F196,IF(OR(LEN(F196)=3,MID(F196,4,1)=" "),3,4)),'PDP8'!$C$80:$C$107,1,0)),IF(ISNA(VLOOKUP(F196,'PDP8'!$I$5:$I$389,1,0)),"???",20),15),14),13),12))))))</f>
        <v>0</v>
      </c>
      <c r="N196" s="119">
        <f>IF(AND(O196="CLA",S196&gt;1),IF(ISNA(VLOOKUP(P196,'PDP8'!$C$17:$C$52,1,0)),IF(ISNA(VLOOKUP(P196,'PDP8'!$C$56:$C$75,1,0)),15,14),13),IF(LEN(F196)=0,0,M196))</f>
        <v>0</v>
      </c>
      <c r="O196" s="119" t="str">
        <f t="shared" si="34"/>
        <v/>
      </c>
      <c r="P196" s="119" t="str">
        <f t="shared" si="35"/>
        <v/>
      </c>
      <c r="Q196" s="119" t="str">
        <f t="shared" si="36"/>
        <v/>
      </c>
      <c r="R196" s="119" t="str">
        <f t="shared" si="37"/>
        <v/>
      </c>
      <c r="S196" s="119">
        <f t="shared" si="38"/>
        <v>0</v>
      </c>
      <c r="T196" s="187" t="str">
        <f t="shared" si="39"/>
        <v/>
      </c>
      <c r="U196" s="119" t="str">
        <f t="shared" si="40"/>
        <v/>
      </c>
      <c r="V196" s="120" t="str">
        <f t="shared" si="41"/>
        <v/>
      </c>
      <c r="W196" s="124" t="str">
        <f t="shared" si="42"/>
        <v/>
      </c>
      <c r="X196" s="124" t="str">
        <f t="shared" si="43"/>
        <v/>
      </c>
      <c r="Y196" s="119" t="str">
        <f t="shared" si="30"/>
        <v/>
      </c>
      <c r="Z196" s="119">
        <f t="shared" si="31"/>
        <v>0</v>
      </c>
      <c r="AA196" s="119" t="str">
        <f>IF(N196=12,VLOOKUP(F196,'PDP8'!$C$6:$F$11,4,0),"")</f>
        <v/>
      </c>
      <c r="AB196" s="119" t="str">
        <f>IF(N196=13,IF(_xlfn.BITAND(OCT2DEC(C196),'PDP8'!$E$17)='PDP8'!$D$17,'PDP8'!$F$17,CONCATENATE(IF(ISNA(MATCH(_xlfn.BITAND(OCT2DEC(C196),'PDP8'!$E$18),'PDP8'!$D$18:$D$20,0)),"",VLOOKUP(_xlfn.BITAND(OCT2DEC(C196),'PDP8'!$E$18),'PDP8'!$D$18:$F$20,3,0)),IF(ISNA(MATCH(_xlfn.BITAND(OCT2DEC(C196),'PDP8'!$E$21),'PDP8'!$D$21:$D$52,0)),"",CONCATENATE(IF(ISNA(MATCH(_xlfn.BITAND(OCT2DEC(C196),'PDP8'!$E$18),'PDP8'!$D$18:$D$20,0)),"",", "),VLOOKUP(_xlfn.BITAND(OCT2DEC(C196),'PDP8'!$E$21),'PDP8'!$D$21:$F$52,3,0))))),"")</f>
        <v/>
      </c>
      <c r="AC196" s="119" t="str">
        <f>IF(N196=14,CONCATENATE(IF(ISNA(MATCH(_xlfn.BITAND(OCT2DEC(C196),'PDP8'!$E$56),'PDP8'!$D$56:$D$70,0)),"",VLOOKUP(_xlfn.BITAND(OCT2DEC(C196),'PDP8'!$E$56),'PDP8'!$D$56:$F$70,3,0)),IF(ISNA(MATCH(_xlfn.BITAND(OCT2DEC(C196),'PDP8'!$E$71),'PDP8'!$D$71:$D$73,0)),"",CONCATENATE(IF(ISNA(MATCH(_xlfn.BITAND(OCT2DEC(C196),'PDP8'!$E$56),'PDP8'!$D$56:$D$70,0)),"",", "),VLOOKUP(_xlfn.BITAND(OCT2DEC(C196),'PDP8'!$E$71),'PDP8'!$D$71:$F$73,3,0))),IF(_xlfn.BITAND(OCT2DEC(C196),'PDP8'!$E$75)='PDP8'!$D$75,CONCATENATE(IF(LEN(F196)&gt;4,", ",""),'PDP8'!$F$75,""),IF(_xlfn.BITAND(OCT2DEC(C196),'PDP8'!$E$74),"",'PDP8'!$F$74))),"")</f>
        <v/>
      </c>
      <c r="AD196" s="119" t="str">
        <f>IF(N196=15,VLOOKUP(Z196,'PDP8'!$D$111:$F$238,3,0),"")</f>
        <v/>
      </c>
      <c r="AE196" s="119" t="str">
        <f>IF(N196=20,CONCATENATE(VLOOKUP(F196,'PDP8'!$I$5:$M$389,3,0),": ",VLOOKUP(F196,'PDP8'!$I$5:$M$389,5,0)),"")</f>
        <v/>
      </c>
      <c r="AF196" s="119" t="str">
        <f t="shared" si="44"/>
        <v/>
      </c>
      <c r="AG196" s="126"/>
      <c r="AH196" s="126"/>
    </row>
    <row r="197" spans="1:34" x14ac:dyDescent="0.2">
      <c r="A197" s="126"/>
      <c r="B197" s="55" t="str">
        <f t="shared" si="32"/>
        <v>0411</v>
      </c>
      <c r="C197" s="56" t="str">
        <f>IF(N197&lt;10,"",IF(N197=10,O197,IF(N197=12,IF(LEN(X197)&gt;0,X197,DEC2OCT(VLOOKUP(F197,'PDP8'!$C$6:$D$12,2,0)+IF(LEN(G197)&gt;0,256,0)+W197+IF(LEN(V197)=0,0,_xlfn.BITAND(V197,127)),4)),IF(N197=13,DEC2OCT('PDP8'!$D$13+_xlfn.BITOR(VLOOKUP(O197,'PDP8'!$C$17:$D$52,2,0),_xlfn.BITOR(IF(S197&gt;1,VLOOKUP(P197,'PDP8'!$C$17:$D$52,2,0),0),_xlfn.BITOR(IF(S197&gt;2,VLOOKUP(Q197,'PDP8'!$C$17:$D$52,2,0),0),IF(S197&gt;3,VLOOKUP(R197,'PDP8'!$C$17:$D$52,2,0),0)))),4),IF(N197=14,DEC2OCT(_xlfn.BITOR('PDP8'!$D$13+256+VLOOKUP(O197,'PDP8'!$C$56:$D$75,2,0),_xlfn.BITOR(IF(S197&gt;1,VLOOKUP(P197,'PDP8'!$C$56:$D$75,2,0),0),_xlfn.BITOR(IF(S197&gt;2,VLOOKUP(Q197,'PDP8'!$C$56:$D$75,2,0),0),IF(S197&gt;3,VLOOKUP(R197,'PDP8'!$C$56:$D$75,2,0),0)))),4),IF(N197=15,DEC2OCT('PDP8'!$D$13+257+VLOOKUP(O197,'PDP8'!$C$80:$D$107,2,0)+IF(S197&gt;1,VLOOKUP(P197,'PDP8'!$C$80:$D$107,2,0),0)+IF(S197&gt;2,VLOOKUP(Q197,'PDP8'!$C$80:$D$107,2,0),0),4),IF(N197=20,VLOOKUP(F197,'PDP8'!$I$5:$J$389,2,0),"???")))))))</f>
        <v/>
      </c>
      <c r="D197" s="177"/>
      <c r="E197" s="118"/>
      <c r="F197" s="118"/>
      <c r="G197" s="76"/>
      <c r="H197" s="118"/>
      <c r="I197" s="179"/>
      <c r="J197" s="188" t="str">
        <f t="shared" si="33"/>
        <v/>
      </c>
      <c r="K197" s="211"/>
      <c r="L197" s="126"/>
      <c r="M197" s="119">
        <f>IF(LEN(F197)&lt;1,0,IF(OR(LEFT(F197)="/",F197="$"),0,IF(LEFT(F197)="*",1,IF(NOT(ISERR(VALUE(F197))),10,IF(LEFT(F197,4)="PAGE",2,IF(ISNA(VLOOKUP(F197,'PDP8'!$C$6:$C$11,1,0)),IF(ISNA(VLOOKUP(LEFT(F197,3),'PDP8'!$C$17:$C$52,1,0)),IF(ISNA(VLOOKUP(LEFT(F197,3),'PDP8'!$C$56:$C$75,1,0)),IF(ISNA(VLOOKUP(LEFT(F197,IF(OR(LEN(F197)=3,MID(F197,4,1)=" "),3,4)),'PDP8'!$C$80:$C$107,1,0)),IF(ISNA(VLOOKUP(F197,'PDP8'!$I$5:$I$389,1,0)),"???",20),15),14),13),12))))))</f>
        <v>0</v>
      </c>
      <c r="N197" s="119">
        <f>IF(AND(O197="CLA",S197&gt;1),IF(ISNA(VLOOKUP(P197,'PDP8'!$C$17:$C$52,1,0)),IF(ISNA(VLOOKUP(P197,'PDP8'!$C$56:$C$75,1,0)),15,14),13),IF(LEN(F197)=0,0,M197))</f>
        <v>0</v>
      </c>
      <c r="O197" s="119" t="str">
        <f t="shared" si="34"/>
        <v/>
      </c>
      <c r="P197" s="119" t="str">
        <f t="shared" si="35"/>
        <v/>
      </c>
      <c r="Q197" s="119" t="str">
        <f t="shared" si="36"/>
        <v/>
      </c>
      <c r="R197" s="119" t="str">
        <f t="shared" si="37"/>
        <v/>
      </c>
      <c r="S197" s="119">
        <f t="shared" si="38"/>
        <v>0</v>
      </c>
      <c r="T197" s="187" t="str">
        <f t="shared" si="39"/>
        <v/>
      </c>
      <c r="U197" s="119" t="str">
        <f t="shared" si="40"/>
        <v/>
      </c>
      <c r="V197" s="120" t="str">
        <f t="shared" si="41"/>
        <v/>
      </c>
      <c r="W197" s="124" t="str">
        <f t="shared" si="42"/>
        <v/>
      </c>
      <c r="X197" s="124" t="str">
        <f t="shared" si="43"/>
        <v/>
      </c>
      <c r="Y197" s="119" t="str">
        <f t="shared" si="30"/>
        <v/>
      </c>
      <c r="Z197" s="119">
        <f t="shared" si="31"/>
        <v>0</v>
      </c>
      <c r="AA197" s="119" t="str">
        <f>IF(N197=12,VLOOKUP(F197,'PDP8'!$C$6:$F$11,4,0),"")</f>
        <v/>
      </c>
      <c r="AB197" s="119" t="str">
        <f>IF(N197=13,IF(_xlfn.BITAND(OCT2DEC(C197),'PDP8'!$E$17)='PDP8'!$D$17,'PDP8'!$F$17,CONCATENATE(IF(ISNA(MATCH(_xlfn.BITAND(OCT2DEC(C197),'PDP8'!$E$18),'PDP8'!$D$18:$D$20,0)),"",VLOOKUP(_xlfn.BITAND(OCT2DEC(C197),'PDP8'!$E$18),'PDP8'!$D$18:$F$20,3,0)),IF(ISNA(MATCH(_xlfn.BITAND(OCT2DEC(C197),'PDP8'!$E$21),'PDP8'!$D$21:$D$52,0)),"",CONCATENATE(IF(ISNA(MATCH(_xlfn.BITAND(OCT2DEC(C197),'PDP8'!$E$18),'PDP8'!$D$18:$D$20,0)),"",", "),VLOOKUP(_xlfn.BITAND(OCT2DEC(C197),'PDP8'!$E$21),'PDP8'!$D$21:$F$52,3,0))))),"")</f>
        <v/>
      </c>
      <c r="AC197" s="119" t="str">
        <f>IF(N197=14,CONCATENATE(IF(ISNA(MATCH(_xlfn.BITAND(OCT2DEC(C197),'PDP8'!$E$56),'PDP8'!$D$56:$D$70,0)),"",VLOOKUP(_xlfn.BITAND(OCT2DEC(C197),'PDP8'!$E$56),'PDP8'!$D$56:$F$70,3,0)),IF(ISNA(MATCH(_xlfn.BITAND(OCT2DEC(C197),'PDP8'!$E$71),'PDP8'!$D$71:$D$73,0)),"",CONCATENATE(IF(ISNA(MATCH(_xlfn.BITAND(OCT2DEC(C197),'PDP8'!$E$56),'PDP8'!$D$56:$D$70,0)),"",", "),VLOOKUP(_xlfn.BITAND(OCT2DEC(C197),'PDP8'!$E$71),'PDP8'!$D$71:$F$73,3,0))),IF(_xlfn.BITAND(OCT2DEC(C197),'PDP8'!$E$75)='PDP8'!$D$75,CONCATENATE(IF(LEN(F197)&gt;4,", ",""),'PDP8'!$F$75,""),IF(_xlfn.BITAND(OCT2DEC(C197),'PDP8'!$E$74),"",'PDP8'!$F$74))),"")</f>
        <v/>
      </c>
      <c r="AD197" s="119" t="str">
        <f>IF(N197=15,VLOOKUP(Z197,'PDP8'!$D$111:$F$238,3,0),"")</f>
        <v/>
      </c>
      <c r="AE197" s="119" t="str">
        <f>IF(N197=20,CONCATENATE(VLOOKUP(F197,'PDP8'!$I$5:$M$389,3,0),": ",VLOOKUP(F197,'PDP8'!$I$5:$M$389,5,0)),"")</f>
        <v/>
      </c>
      <c r="AF197" s="119" t="str">
        <f t="shared" si="44"/>
        <v/>
      </c>
      <c r="AG197" s="126"/>
      <c r="AH197" s="126"/>
    </row>
    <row r="198" spans="1:34" x14ac:dyDescent="0.2">
      <c r="A198" s="126"/>
      <c r="B198" s="55" t="str">
        <f t="shared" si="32"/>
        <v>0411</v>
      </c>
      <c r="C198" s="56" t="str">
        <f>IF(N198&lt;10,"",IF(N198=10,O198,IF(N198=12,IF(LEN(X198)&gt;0,X198,DEC2OCT(VLOOKUP(F198,'PDP8'!$C$6:$D$12,2,0)+IF(LEN(G198)&gt;0,256,0)+W198+IF(LEN(V198)=0,0,_xlfn.BITAND(V198,127)),4)),IF(N198=13,DEC2OCT('PDP8'!$D$13+_xlfn.BITOR(VLOOKUP(O198,'PDP8'!$C$17:$D$52,2,0),_xlfn.BITOR(IF(S198&gt;1,VLOOKUP(P198,'PDP8'!$C$17:$D$52,2,0),0),_xlfn.BITOR(IF(S198&gt;2,VLOOKUP(Q198,'PDP8'!$C$17:$D$52,2,0),0),IF(S198&gt;3,VLOOKUP(R198,'PDP8'!$C$17:$D$52,2,0),0)))),4),IF(N198=14,DEC2OCT(_xlfn.BITOR('PDP8'!$D$13+256+VLOOKUP(O198,'PDP8'!$C$56:$D$75,2,0),_xlfn.BITOR(IF(S198&gt;1,VLOOKUP(P198,'PDP8'!$C$56:$D$75,2,0),0),_xlfn.BITOR(IF(S198&gt;2,VLOOKUP(Q198,'PDP8'!$C$56:$D$75,2,0),0),IF(S198&gt;3,VLOOKUP(R198,'PDP8'!$C$56:$D$75,2,0),0)))),4),IF(N198=15,DEC2OCT('PDP8'!$D$13+257+VLOOKUP(O198,'PDP8'!$C$80:$D$107,2,0)+IF(S198&gt;1,VLOOKUP(P198,'PDP8'!$C$80:$D$107,2,0),0)+IF(S198&gt;2,VLOOKUP(Q198,'PDP8'!$C$80:$D$107,2,0),0),4),IF(N198=20,VLOOKUP(F198,'PDP8'!$I$5:$J$389,2,0),"???")))))))</f>
        <v/>
      </c>
      <c r="D198" s="177"/>
      <c r="E198" s="118"/>
      <c r="F198" s="118"/>
      <c r="G198" s="76"/>
      <c r="H198" s="118"/>
      <c r="I198" s="179"/>
      <c r="J198" s="188" t="str">
        <f t="shared" si="33"/>
        <v/>
      </c>
      <c r="K198" s="211"/>
      <c r="L198" s="126"/>
      <c r="M198" s="119">
        <f>IF(LEN(F198)&lt;1,0,IF(OR(LEFT(F198)="/",F198="$"),0,IF(LEFT(F198)="*",1,IF(NOT(ISERR(VALUE(F198))),10,IF(LEFT(F198,4)="PAGE",2,IF(ISNA(VLOOKUP(F198,'PDP8'!$C$6:$C$11,1,0)),IF(ISNA(VLOOKUP(LEFT(F198,3),'PDP8'!$C$17:$C$52,1,0)),IF(ISNA(VLOOKUP(LEFT(F198,3),'PDP8'!$C$56:$C$75,1,0)),IF(ISNA(VLOOKUP(LEFT(F198,IF(OR(LEN(F198)=3,MID(F198,4,1)=" "),3,4)),'PDP8'!$C$80:$C$107,1,0)),IF(ISNA(VLOOKUP(F198,'PDP8'!$I$5:$I$389,1,0)),"???",20),15),14),13),12))))))</f>
        <v>0</v>
      </c>
      <c r="N198" s="119">
        <f>IF(AND(O198="CLA",S198&gt;1),IF(ISNA(VLOOKUP(P198,'PDP8'!$C$17:$C$52,1,0)),IF(ISNA(VLOOKUP(P198,'PDP8'!$C$56:$C$75,1,0)),15,14),13),IF(LEN(F198)=0,0,M198))</f>
        <v>0</v>
      </c>
      <c r="O198" s="119" t="str">
        <f t="shared" si="34"/>
        <v/>
      </c>
      <c r="P198" s="119" t="str">
        <f t="shared" si="35"/>
        <v/>
      </c>
      <c r="Q198" s="119" t="str">
        <f t="shared" si="36"/>
        <v/>
      </c>
      <c r="R198" s="119" t="str">
        <f t="shared" si="37"/>
        <v/>
      </c>
      <c r="S198" s="119">
        <f t="shared" si="38"/>
        <v>0</v>
      </c>
      <c r="T198" s="187" t="str">
        <f t="shared" si="39"/>
        <v/>
      </c>
      <c r="U198" s="119" t="str">
        <f t="shared" si="40"/>
        <v/>
      </c>
      <c r="V198" s="120" t="str">
        <f t="shared" si="41"/>
        <v/>
      </c>
      <c r="W198" s="124" t="str">
        <f t="shared" si="42"/>
        <v/>
      </c>
      <c r="X198" s="124" t="str">
        <f t="shared" si="43"/>
        <v/>
      </c>
      <c r="Y198" s="119" t="str">
        <f t="shared" si="30"/>
        <v/>
      </c>
      <c r="Z198" s="119">
        <f t="shared" si="31"/>
        <v>0</v>
      </c>
      <c r="AA198" s="119" t="str">
        <f>IF(N198=12,VLOOKUP(F198,'PDP8'!$C$6:$F$11,4,0),"")</f>
        <v/>
      </c>
      <c r="AB198" s="119" t="str">
        <f>IF(N198=13,IF(_xlfn.BITAND(OCT2DEC(C198),'PDP8'!$E$17)='PDP8'!$D$17,'PDP8'!$F$17,CONCATENATE(IF(ISNA(MATCH(_xlfn.BITAND(OCT2DEC(C198),'PDP8'!$E$18),'PDP8'!$D$18:$D$20,0)),"",VLOOKUP(_xlfn.BITAND(OCT2DEC(C198),'PDP8'!$E$18),'PDP8'!$D$18:$F$20,3,0)),IF(ISNA(MATCH(_xlfn.BITAND(OCT2DEC(C198),'PDP8'!$E$21),'PDP8'!$D$21:$D$52,0)),"",CONCATENATE(IF(ISNA(MATCH(_xlfn.BITAND(OCT2DEC(C198),'PDP8'!$E$18),'PDP8'!$D$18:$D$20,0)),"",", "),VLOOKUP(_xlfn.BITAND(OCT2DEC(C198),'PDP8'!$E$21),'PDP8'!$D$21:$F$52,3,0))))),"")</f>
        <v/>
      </c>
      <c r="AC198" s="119" t="str">
        <f>IF(N198=14,CONCATENATE(IF(ISNA(MATCH(_xlfn.BITAND(OCT2DEC(C198),'PDP8'!$E$56),'PDP8'!$D$56:$D$70,0)),"",VLOOKUP(_xlfn.BITAND(OCT2DEC(C198),'PDP8'!$E$56),'PDP8'!$D$56:$F$70,3,0)),IF(ISNA(MATCH(_xlfn.BITAND(OCT2DEC(C198),'PDP8'!$E$71),'PDP8'!$D$71:$D$73,0)),"",CONCATENATE(IF(ISNA(MATCH(_xlfn.BITAND(OCT2DEC(C198),'PDP8'!$E$56),'PDP8'!$D$56:$D$70,0)),"",", "),VLOOKUP(_xlfn.BITAND(OCT2DEC(C198),'PDP8'!$E$71),'PDP8'!$D$71:$F$73,3,0))),IF(_xlfn.BITAND(OCT2DEC(C198),'PDP8'!$E$75)='PDP8'!$D$75,CONCATENATE(IF(LEN(F198)&gt;4,", ",""),'PDP8'!$F$75,""),IF(_xlfn.BITAND(OCT2DEC(C198),'PDP8'!$E$74),"",'PDP8'!$F$74))),"")</f>
        <v/>
      </c>
      <c r="AD198" s="119" t="str">
        <f>IF(N198=15,VLOOKUP(Z198,'PDP8'!$D$111:$F$238,3,0),"")</f>
        <v/>
      </c>
      <c r="AE198" s="119" t="str">
        <f>IF(N198=20,CONCATENATE(VLOOKUP(F198,'PDP8'!$I$5:$M$389,3,0),": ",VLOOKUP(F198,'PDP8'!$I$5:$M$389,5,0)),"")</f>
        <v/>
      </c>
      <c r="AF198" s="119" t="str">
        <f t="shared" si="44"/>
        <v/>
      </c>
      <c r="AG198" s="126"/>
      <c r="AH198" s="126"/>
    </row>
    <row r="199" spans="1:34" x14ac:dyDescent="0.2">
      <c r="A199" s="126"/>
      <c r="B199" s="55" t="str">
        <f t="shared" si="32"/>
        <v>0411</v>
      </c>
      <c r="C199" s="56" t="str">
        <f>IF(N199&lt;10,"",IF(N199=10,O199,IF(N199=12,IF(LEN(X199)&gt;0,X199,DEC2OCT(VLOOKUP(F199,'PDP8'!$C$6:$D$12,2,0)+IF(LEN(G199)&gt;0,256,0)+W199+IF(LEN(V199)=0,0,_xlfn.BITAND(V199,127)),4)),IF(N199=13,DEC2OCT('PDP8'!$D$13+_xlfn.BITOR(VLOOKUP(O199,'PDP8'!$C$17:$D$52,2,0),_xlfn.BITOR(IF(S199&gt;1,VLOOKUP(P199,'PDP8'!$C$17:$D$52,2,0),0),_xlfn.BITOR(IF(S199&gt;2,VLOOKUP(Q199,'PDP8'!$C$17:$D$52,2,0),0),IF(S199&gt;3,VLOOKUP(R199,'PDP8'!$C$17:$D$52,2,0),0)))),4),IF(N199=14,DEC2OCT(_xlfn.BITOR('PDP8'!$D$13+256+VLOOKUP(O199,'PDP8'!$C$56:$D$75,2,0),_xlfn.BITOR(IF(S199&gt;1,VLOOKUP(P199,'PDP8'!$C$56:$D$75,2,0),0),_xlfn.BITOR(IF(S199&gt;2,VLOOKUP(Q199,'PDP8'!$C$56:$D$75,2,0),0),IF(S199&gt;3,VLOOKUP(R199,'PDP8'!$C$56:$D$75,2,0),0)))),4),IF(N199=15,DEC2OCT('PDP8'!$D$13+257+VLOOKUP(O199,'PDP8'!$C$80:$D$107,2,0)+IF(S199&gt;1,VLOOKUP(P199,'PDP8'!$C$80:$D$107,2,0),0)+IF(S199&gt;2,VLOOKUP(Q199,'PDP8'!$C$80:$D$107,2,0),0),4),IF(N199=20,VLOOKUP(F199,'PDP8'!$I$5:$J$389,2,0),"???")))))))</f>
        <v/>
      </c>
      <c r="D199" s="177"/>
      <c r="E199" s="118"/>
      <c r="F199" s="118"/>
      <c r="G199" s="76"/>
      <c r="H199" s="118"/>
      <c r="I199" s="179"/>
      <c r="J199" s="188" t="str">
        <f t="shared" si="33"/>
        <v/>
      </c>
      <c r="K199" s="211"/>
      <c r="L199" s="126"/>
      <c r="M199" s="119">
        <f>IF(LEN(F199)&lt;1,0,IF(OR(LEFT(F199)="/",F199="$"),0,IF(LEFT(F199)="*",1,IF(NOT(ISERR(VALUE(F199))),10,IF(LEFT(F199,4)="PAGE",2,IF(ISNA(VLOOKUP(F199,'PDP8'!$C$6:$C$11,1,0)),IF(ISNA(VLOOKUP(LEFT(F199,3),'PDP8'!$C$17:$C$52,1,0)),IF(ISNA(VLOOKUP(LEFT(F199,3),'PDP8'!$C$56:$C$75,1,0)),IF(ISNA(VLOOKUP(LEFT(F199,IF(OR(LEN(F199)=3,MID(F199,4,1)=" "),3,4)),'PDP8'!$C$80:$C$107,1,0)),IF(ISNA(VLOOKUP(F199,'PDP8'!$I$5:$I$389,1,0)),"???",20),15),14),13),12))))))</f>
        <v>0</v>
      </c>
      <c r="N199" s="119">
        <f>IF(AND(O199="CLA",S199&gt;1),IF(ISNA(VLOOKUP(P199,'PDP8'!$C$17:$C$52,1,0)),IF(ISNA(VLOOKUP(P199,'PDP8'!$C$56:$C$75,1,0)),15,14),13),IF(LEN(F199)=0,0,M199))</f>
        <v>0</v>
      </c>
      <c r="O199" s="119" t="str">
        <f t="shared" si="34"/>
        <v/>
      </c>
      <c r="P199" s="119" t="str">
        <f t="shared" si="35"/>
        <v/>
      </c>
      <c r="Q199" s="119" t="str">
        <f t="shared" si="36"/>
        <v/>
      </c>
      <c r="R199" s="119" t="str">
        <f t="shared" si="37"/>
        <v/>
      </c>
      <c r="S199" s="119">
        <f t="shared" si="38"/>
        <v>0</v>
      </c>
      <c r="T199" s="187" t="str">
        <f t="shared" si="39"/>
        <v/>
      </c>
      <c r="U199" s="119" t="str">
        <f t="shared" si="40"/>
        <v/>
      </c>
      <c r="V199" s="120" t="str">
        <f t="shared" si="41"/>
        <v/>
      </c>
      <c r="W199" s="124" t="str">
        <f t="shared" si="42"/>
        <v/>
      </c>
      <c r="X199" s="124" t="str">
        <f t="shared" si="43"/>
        <v/>
      </c>
      <c r="Y199" s="119" t="str">
        <f t="shared" si="30"/>
        <v/>
      </c>
      <c r="Z199" s="119">
        <f t="shared" si="31"/>
        <v>0</v>
      </c>
      <c r="AA199" s="119" t="str">
        <f>IF(N199=12,VLOOKUP(F199,'PDP8'!$C$6:$F$11,4,0),"")</f>
        <v/>
      </c>
      <c r="AB199" s="119" t="str">
        <f>IF(N199=13,IF(_xlfn.BITAND(OCT2DEC(C199),'PDP8'!$E$17)='PDP8'!$D$17,'PDP8'!$F$17,CONCATENATE(IF(ISNA(MATCH(_xlfn.BITAND(OCT2DEC(C199),'PDP8'!$E$18),'PDP8'!$D$18:$D$20,0)),"",VLOOKUP(_xlfn.BITAND(OCT2DEC(C199),'PDP8'!$E$18),'PDP8'!$D$18:$F$20,3,0)),IF(ISNA(MATCH(_xlfn.BITAND(OCT2DEC(C199),'PDP8'!$E$21),'PDP8'!$D$21:$D$52,0)),"",CONCATENATE(IF(ISNA(MATCH(_xlfn.BITAND(OCT2DEC(C199),'PDP8'!$E$18),'PDP8'!$D$18:$D$20,0)),"",", "),VLOOKUP(_xlfn.BITAND(OCT2DEC(C199),'PDP8'!$E$21),'PDP8'!$D$21:$F$52,3,0))))),"")</f>
        <v/>
      </c>
      <c r="AC199" s="119" t="str">
        <f>IF(N199=14,CONCATENATE(IF(ISNA(MATCH(_xlfn.BITAND(OCT2DEC(C199),'PDP8'!$E$56),'PDP8'!$D$56:$D$70,0)),"",VLOOKUP(_xlfn.BITAND(OCT2DEC(C199),'PDP8'!$E$56),'PDP8'!$D$56:$F$70,3,0)),IF(ISNA(MATCH(_xlfn.BITAND(OCT2DEC(C199),'PDP8'!$E$71),'PDP8'!$D$71:$D$73,0)),"",CONCATENATE(IF(ISNA(MATCH(_xlfn.BITAND(OCT2DEC(C199),'PDP8'!$E$56),'PDP8'!$D$56:$D$70,0)),"",", "),VLOOKUP(_xlfn.BITAND(OCT2DEC(C199),'PDP8'!$E$71),'PDP8'!$D$71:$F$73,3,0))),IF(_xlfn.BITAND(OCT2DEC(C199),'PDP8'!$E$75)='PDP8'!$D$75,CONCATENATE(IF(LEN(F199)&gt;4,", ",""),'PDP8'!$F$75,""),IF(_xlfn.BITAND(OCT2DEC(C199),'PDP8'!$E$74),"",'PDP8'!$F$74))),"")</f>
        <v/>
      </c>
      <c r="AD199" s="119" t="str">
        <f>IF(N199=15,VLOOKUP(Z199,'PDP8'!$D$111:$F$238,3,0),"")</f>
        <v/>
      </c>
      <c r="AE199" s="119" t="str">
        <f>IF(N199=20,CONCATENATE(VLOOKUP(F199,'PDP8'!$I$5:$M$389,3,0),": ",VLOOKUP(F199,'PDP8'!$I$5:$M$389,5,0)),"")</f>
        <v/>
      </c>
      <c r="AF199" s="119" t="str">
        <f t="shared" si="44"/>
        <v/>
      </c>
      <c r="AG199" s="126"/>
      <c r="AH199" s="126"/>
    </row>
    <row r="200" spans="1:34" x14ac:dyDescent="0.2">
      <c r="A200" s="126"/>
      <c r="B200" s="55" t="str">
        <f t="shared" si="32"/>
        <v>0411</v>
      </c>
      <c r="C200" s="56" t="str">
        <f>IF(N200&lt;10,"",IF(N200=10,O200,IF(N200=12,IF(LEN(X200)&gt;0,X200,DEC2OCT(VLOOKUP(F200,'PDP8'!$C$6:$D$12,2,0)+IF(LEN(G200)&gt;0,256,0)+W200+IF(LEN(V200)=0,0,_xlfn.BITAND(V200,127)),4)),IF(N200=13,DEC2OCT('PDP8'!$D$13+_xlfn.BITOR(VLOOKUP(O200,'PDP8'!$C$17:$D$52,2,0),_xlfn.BITOR(IF(S200&gt;1,VLOOKUP(P200,'PDP8'!$C$17:$D$52,2,0),0),_xlfn.BITOR(IF(S200&gt;2,VLOOKUP(Q200,'PDP8'!$C$17:$D$52,2,0),0),IF(S200&gt;3,VLOOKUP(R200,'PDP8'!$C$17:$D$52,2,0),0)))),4),IF(N200=14,DEC2OCT(_xlfn.BITOR('PDP8'!$D$13+256+VLOOKUP(O200,'PDP8'!$C$56:$D$75,2,0),_xlfn.BITOR(IF(S200&gt;1,VLOOKUP(P200,'PDP8'!$C$56:$D$75,2,0),0),_xlfn.BITOR(IF(S200&gt;2,VLOOKUP(Q200,'PDP8'!$C$56:$D$75,2,0),0),IF(S200&gt;3,VLOOKUP(R200,'PDP8'!$C$56:$D$75,2,0),0)))),4),IF(N200=15,DEC2OCT('PDP8'!$D$13+257+VLOOKUP(O200,'PDP8'!$C$80:$D$107,2,0)+IF(S200&gt;1,VLOOKUP(P200,'PDP8'!$C$80:$D$107,2,0),0)+IF(S200&gt;2,VLOOKUP(Q200,'PDP8'!$C$80:$D$107,2,0),0),4),IF(N200=20,VLOOKUP(F200,'PDP8'!$I$5:$J$389,2,0),"???")))))))</f>
        <v/>
      </c>
      <c r="D200" s="177"/>
      <c r="E200" s="118"/>
      <c r="F200" s="118"/>
      <c r="G200" s="76"/>
      <c r="H200" s="118"/>
      <c r="I200" s="179"/>
      <c r="J200" s="188" t="str">
        <f t="shared" si="33"/>
        <v/>
      </c>
      <c r="K200" s="211"/>
      <c r="L200" s="126"/>
      <c r="M200" s="119">
        <f>IF(LEN(F200)&lt;1,0,IF(OR(LEFT(F200)="/",F200="$"),0,IF(LEFT(F200)="*",1,IF(NOT(ISERR(VALUE(F200))),10,IF(LEFT(F200,4)="PAGE",2,IF(ISNA(VLOOKUP(F200,'PDP8'!$C$6:$C$11,1,0)),IF(ISNA(VLOOKUP(LEFT(F200,3),'PDP8'!$C$17:$C$52,1,0)),IF(ISNA(VLOOKUP(LEFT(F200,3),'PDP8'!$C$56:$C$75,1,0)),IF(ISNA(VLOOKUP(LEFT(F200,IF(OR(LEN(F200)=3,MID(F200,4,1)=" "),3,4)),'PDP8'!$C$80:$C$107,1,0)),IF(ISNA(VLOOKUP(F200,'PDP8'!$I$5:$I$389,1,0)),"???",20),15),14),13),12))))))</f>
        <v>0</v>
      </c>
      <c r="N200" s="119">
        <f>IF(AND(O200="CLA",S200&gt;1),IF(ISNA(VLOOKUP(P200,'PDP8'!$C$17:$C$52,1,0)),IF(ISNA(VLOOKUP(P200,'PDP8'!$C$56:$C$75,1,0)),15,14),13),IF(LEN(F200)=0,0,M200))</f>
        <v>0</v>
      </c>
      <c r="O200" s="119" t="str">
        <f t="shared" si="34"/>
        <v/>
      </c>
      <c r="P200" s="119" t="str">
        <f t="shared" si="35"/>
        <v/>
      </c>
      <c r="Q200" s="119" t="str">
        <f t="shared" si="36"/>
        <v/>
      </c>
      <c r="R200" s="119" t="str">
        <f t="shared" si="37"/>
        <v/>
      </c>
      <c r="S200" s="119">
        <f t="shared" si="38"/>
        <v>0</v>
      </c>
      <c r="T200" s="187" t="str">
        <f t="shared" si="39"/>
        <v/>
      </c>
      <c r="U200" s="119" t="str">
        <f t="shared" si="40"/>
        <v/>
      </c>
      <c r="V200" s="120" t="str">
        <f t="shared" si="41"/>
        <v/>
      </c>
      <c r="W200" s="124" t="str">
        <f t="shared" si="42"/>
        <v/>
      </c>
      <c r="X200" s="124" t="str">
        <f t="shared" si="43"/>
        <v/>
      </c>
      <c r="Y200" s="119" t="str">
        <f t="shared" si="30"/>
        <v/>
      </c>
      <c r="Z200" s="119">
        <f t="shared" si="31"/>
        <v>0</v>
      </c>
      <c r="AA200" s="119" t="str">
        <f>IF(N200=12,VLOOKUP(F200,'PDP8'!$C$6:$F$11,4,0),"")</f>
        <v/>
      </c>
      <c r="AB200" s="119" t="str">
        <f>IF(N200=13,IF(_xlfn.BITAND(OCT2DEC(C200),'PDP8'!$E$17)='PDP8'!$D$17,'PDP8'!$F$17,CONCATENATE(IF(ISNA(MATCH(_xlfn.BITAND(OCT2DEC(C200),'PDP8'!$E$18),'PDP8'!$D$18:$D$20,0)),"",VLOOKUP(_xlfn.BITAND(OCT2DEC(C200),'PDP8'!$E$18),'PDP8'!$D$18:$F$20,3,0)),IF(ISNA(MATCH(_xlfn.BITAND(OCT2DEC(C200),'PDP8'!$E$21),'PDP8'!$D$21:$D$52,0)),"",CONCATENATE(IF(ISNA(MATCH(_xlfn.BITAND(OCT2DEC(C200),'PDP8'!$E$18),'PDP8'!$D$18:$D$20,0)),"",", "),VLOOKUP(_xlfn.BITAND(OCT2DEC(C200),'PDP8'!$E$21),'PDP8'!$D$21:$F$52,3,0))))),"")</f>
        <v/>
      </c>
      <c r="AC200" s="119" t="str">
        <f>IF(N200=14,CONCATENATE(IF(ISNA(MATCH(_xlfn.BITAND(OCT2DEC(C200),'PDP8'!$E$56),'PDP8'!$D$56:$D$70,0)),"",VLOOKUP(_xlfn.BITAND(OCT2DEC(C200),'PDP8'!$E$56),'PDP8'!$D$56:$F$70,3,0)),IF(ISNA(MATCH(_xlfn.BITAND(OCT2DEC(C200),'PDP8'!$E$71),'PDP8'!$D$71:$D$73,0)),"",CONCATENATE(IF(ISNA(MATCH(_xlfn.BITAND(OCT2DEC(C200),'PDP8'!$E$56),'PDP8'!$D$56:$D$70,0)),"",", "),VLOOKUP(_xlfn.BITAND(OCT2DEC(C200),'PDP8'!$E$71),'PDP8'!$D$71:$F$73,3,0))),IF(_xlfn.BITAND(OCT2DEC(C200),'PDP8'!$E$75)='PDP8'!$D$75,CONCATENATE(IF(LEN(F200)&gt;4,", ",""),'PDP8'!$F$75,""),IF(_xlfn.BITAND(OCT2DEC(C200),'PDP8'!$E$74),"",'PDP8'!$F$74))),"")</f>
        <v/>
      </c>
      <c r="AD200" s="119" t="str">
        <f>IF(N200=15,VLOOKUP(Z200,'PDP8'!$D$111:$F$238,3,0),"")</f>
        <v/>
      </c>
      <c r="AE200" s="119" t="str">
        <f>IF(N200=20,CONCATENATE(VLOOKUP(F200,'PDP8'!$I$5:$M$389,3,0),": ",VLOOKUP(F200,'PDP8'!$I$5:$M$389,5,0)),"")</f>
        <v/>
      </c>
      <c r="AF200" s="119" t="str">
        <f t="shared" si="44"/>
        <v/>
      </c>
      <c r="AG200" s="126"/>
      <c r="AH200" s="126"/>
    </row>
    <row r="201" spans="1:34" x14ac:dyDescent="0.2">
      <c r="A201" s="126"/>
      <c r="B201" s="55" t="str">
        <f t="shared" si="32"/>
        <v>0411</v>
      </c>
      <c r="C201" s="56" t="str">
        <f>IF(N201&lt;10,"",IF(N201=10,O201,IF(N201=12,IF(LEN(X201)&gt;0,X201,DEC2OCT(VLOOKUP(F201,'PDP8'!$C$6:$D$12,2,0)+IF(LEN(G201)&gt;0,256,0)+W201+IF(LEN(V201)=0,0,_xlfn.BITAND(V201,127)),4)),IF(N201=13,DEC2OCT('PDP8'!$D$13+_xlfn.BITOR(VLOOKUP(O201,'PDP8'!$C$17:$D$52,2,0),_xlfn.BITOR(IF(S201&gt;1,VLOOKUP(P201,'PDP8'!$C$17:$D$52,2,0),0),_xlfn.BITOR(IF(S201&gt;2,VLOOKUP(Q201,'PDP8'!$C$17:$D$52,2,0),0),IF(S201&gt;3,VLOOKUP(R201,'PDP8'!$C$17:$D$52,2,0),0)))),4),IF(N201=14,DEC2OCT(_xlfn.BITOR('PDP8'!$D$13+256+VLOOKUP(O201,'PDP8'!$C$56:$D$75,2,0),_xlfn.BITOR(IF(S201&gt;1,VLOOKUP(P201,'PDP8'!$C$56:$D$75,2,0),0),_xlfn.BITOR(IF(S201&gt;2,VLOOKUP(Q201,'PDP8'!$C$56:$D$75,2,0),0),IF(S201&gt;3,VLOOKUP(R201,'PDP8'!$C$56:$D$75,2,0),0)))),4),IF(N201=15,DEC2OCT('PDP8'!$D$13+257+VLOOKUP(O201,'PDP8'!$C$80:$D$107,2,0)+IF(S201&gt;1,VLOOKUP(P201,'PDP8'!$C$80:$D$107,2,0),0)+IF(S201&gt;2,VLOOKUP(Q201,'PDP8'!$C$80:$D$107,2,0),0),4),IF(N201=20,VLOOKUP(F201,'PDP8'!$I$5:$J$389,2,0),"???")))))))</f>
        <v/>
      </c>
      <c r="D201" s="177"/>
      <c r="E201" s="118"/>
      <c r="F201" s="118"/>
      <c r="G201" s="76"/>
      <c r="H201" s="118"/>
      <c r="I201" s="179"/>
      <c r="J201" s="188" t="str">
        <f t="shared" si="33"/>
        <v/>
      </c>
      <c r="K201" s="211"/>
      <c r="L201" s="126"/>
      <c r="M201" s="119">
        <f>IF(LEN(F201)&lt;1,0,IF(OR(LEFT(F201)="/",F201="$"),0,IF(LEFT(F201)="*",1,IF(NOT(ISERR(VALUE(F201))),10,IF(LEFT(F201,4)="PAGE",2,IF(ISNA(VLOOKUP(F201,'PDP8'!$C$6:$C$11,1,0)),IF(ISNA(VLOOKUP(LEFT(F201,3),'PDP8'!$C$17:$C$52,1,0)),IF(ISNA(VLOOKUP(LEFT(F201,3),'PDP8'!$C$56:$C$75,1,0)),IF(ISNA(VLOOKUP(LEFT(F201,IF(OR(LEN(F201)=3,MID(F201,4,1)=" "),3,4)),'PDP8'!$C$80:$C$107,1,0)),IF(ISNA(VLOOKUP(F201,'PDP8'!$I$5:$I$389,1,0)),"???",20),15),14),13),12))))))</f>
        <v>0</v>
      </c>
      <c r="N201" s="119">
        <f>IF(AND(O201="CLA",S201&gt;1),IF(ISNA(VLOOKUP(P201,'PDP8'!$C$17:$C$52,1,0)),IF(ISNA(VLOOKUP(P201,'PDP8'!$C$56:$C$75,1,0)),15,14),13),IF(LEN(F201)=0,0,M201))</f>
        <v>0</v>
      </c>
      <c r="O201" s="119" t="str">
        <f t="shared" si="34"/>
        <v/>
      </c>
      <c r="P201" s="119" t="str">
        <f t="shared" si="35"/>
        <v/>
      </c>
      <c r="Q201" s="119" t="str">
        <f t="shared" si="36"/>
        <v/>
      </c>
      <c r="R201" s="119" t="str">
        <f t="shared" si="37"/>
        <v/>
      </c>
      <c r="S201" s="119">
        <f t="shared" si="38"/>
        <v>0</v>
      </c>
      <c r="T201" s="187" t="str">
        <f t="shared" si="39"/>
        <v/>
      </c>
      <c r="U201" s="119" t="str">
        <f t="shared" si="40"/>
        <v/>
      </c>
      <c r="V201" s="120" t="str">
        <f t="shared" si="41"/>
        <v/>
      </c>
      <c r="W201" s="124" t="str">
        <f t="shared" si="42"/>
        <v/>
      </c>
      <c r="X201" s="124" t="str">
        <f t="shared" si="43"/>
        <v/>
      </c>
      <c r="Y201" s="119" t="str">
        <f t="shared" si="30"/>
        <v/>
      </c>
      <c r="Z201" s="119">
        <f t="shared" si="31"/>
        <v>0</v>
      </c>
      <c r="AA201" s="119" t="str">
        <f>IF(N201=12,VLOOKUP(F201,'PDP8'!$C$6:$F$11,4,0),"")</f>
        <v/>
      </c>
      <c r="AB201" s="119" t="str">
        <f>IF(N201=13,IF(_xlfn.BITAND(OCT2DEC(C201),'PDP8'!$E$17)='PDP8'!$D$17,'PDP8'!$F$17,CONCATENATE(IF(ISNA(MATCH(_xlfn.BITAND(OCT2DEC(C201),'PDP8'!$E$18),'PDP8'!$D$18:$D$20,0)),"",VLOOKUP(_xlfn.BITAND(OCT2DEC(C201),'PDP8'!$E$18),'PDP8'!$D$18:$F$20,3,0)),IF(ISNA(MATCH(_xlfn.BITAND(OCT2DEC(C201),'PDP8'!$E$21),'PDP8'!$D$21:$D$52,0)),"",CONCATENATE(IF(ISNA(MATCH(_xlfn.BITAND(OCT2DEC(C201),'PDP8'!$E$18),'PDP8'!$D$18:$D$20,0)),"",", "),VLOOKUP(_xlfn.BITAND(OCT2DEC(C201),'PDP8'!$E$21),'PDP8'!$D$21:$F$52,3,0))))),"")</f>
        <v/>
      </c>
      <c r="AC201" s="119" t="str">
        <f>IF(N201=14,CONCATENATE(IF(ISNA(MATCH(_xlfn.BITAND(OCT2DEC(C201),'PDP8'!$E$56),'PDP8'!$D$56:$D$70,0)),"",VLOOKUP(_xlfn.BITAND(OCT2DEC(C201),'PDP8'!$E$56),'PDP8'!$D$56:$F$70,3,0)),IF(ISNA(MATCH(_xlfn.BITAND(OCT2DEC(C201),'PDP8'!$E$71),'PDP8'!$D$71:$D$73,0)),"",CONCATENATE(IF(ISNA(MATCH(_xlfn.BITAND(OCT2DEC(C201),'PDP8'!$E$56),'PDP8'!$D$56:$D$70,0)),"",", "),VLOOKUP(_xlfn.BITAND(OCT2DEC(C201),'PDP8'!$E$71),'PDP8'!$D$71:$F$73,3,0))),IF(_xlfn.BITAND(OCT2DEC(C201),'PDP8'!$E$75)='PDP8'!$D$75,CONCATENATE(IF(LEN(F201)&gt;4,", ",""),'PDP8'!$F$75,""),IF(_xlfn.BITAND(OCT2DEC(C201),'PDP8'!$E$74),"",'PDP8'!$F$74))),"")</f>
        <v/>
      </c>
      <c r="AD201" s="119" t="str">
        <f>IF(N201=15,VLOOKUP(Z201,'PDP8'!$D$111:$F$238,3,0),"")</f>
        <v/>
      </c>
      <c r="AE201" s="119" t="str">
        <f>IF(N201=20,CONCATENATE(VLOOKUP(F201,'PDP8'!$I$5:$M$389,3,0),": ",VLOOKUP(F201,'PDP8'!$I$5:$M$389,5,0)),"")</f>
        <v/>
      </c>
      <c r="AF201" s="119" t="str">
        <f t="shared" si="44"/>
        <v/>
      </c>
      <c r="AG201" s="126"/>
      <c r="AH201" s="126"/>
    </row>
    <row r="202" spans="1:34" x14ac:dyDescent="0.2">
      <c r="A202" s="126"/>
      <c r="B202" s="55" t="str">
        <f t="shared" si="32"/>
        <v>0411</v>
      </c>
      <c r="C202" s="56" t="str">
        <f>IF(N202&lt;10,"",IF(N202=10,O202,IF(N202=12,IF(LEN(X202)&gt;0,X202,DEC2OCT(VLOOKUP(F202,'PDP8'!$C$6:$D$12,2,0)+IF(LEN(G202)&gt;0,256,0)+W202+IF(LEN(V202)=0,0,_xlfn.BITAND(V202,127)),4)),IF(N202=13,DEC2OCT('PDP8'!$D$13+_xlfn.BITOR(VLOOKUP(O202,'PDP8'!$C$17:$D$52,2,0),_xlfn.BITOR(IF(S202&gt;1,VLOOKUP(P202,'PDP8'!$C$17:$D$52,2,0),0),_xlfn.BITOR(IF(S202&gt;2,VLOOKUP(Q202,'PDP8'!$C$17:$D$52,2,0),0),IF(S202&gt;3,VLOOKUP(R202,'PDP8'!$C$17:$D$52,2,0),0)))),4),IF(N202=14,DEC2OCT(_xlfn.BITOR('PDP8'!$D$13+256+VLOOKUP(O202,'PDP8'!$C$56:$D$75,2,0),_xlfn.BITOR(IF(S202&gt;1,VLOOKUP(P202,'PDP8'!$C$56:$D$75,2,0),0),_xlfn.BITOR(IF(S202&gt;2,VLOOKUP(Q202,'PDP8'!$C$56:$D$75,2,0),0),IF(S202&gt;3,VLOOKUP(R202,'PDP8'!$C$56:$D$75,2,0),0)))),4),IF(N202=15,DEC2OCT('PDP8'!$D$13+257+VLOOKUP(O202,'PDP8'!$C$80:$D$107,2,0)+IF(S202&gt;1,VLOOKUP(P202,'PDP8'!$C$80:$D$107,2,0),0)+IF(S202&gt;2,VLOOKUP(Q202,'PDP8'!$C$80:$D$107,2,0),0),4),IF(N202=20,VLOOKUP(F202,'PDP8'!$I$5:$J$389,2,0),"???")))))))</f>
        <v/>
      </c>
      <c r="D202" s="177"/>
      <c r="E202" s="118"/>
      <c r="F202" s="118"/>
      <c r="G202" s="76"/>
      <c r="H202" s="118"/>
      <c r="I202" s="179"/>
      <c r="J202" s="188" t="str">
        <f t="shared" si="33"/>
        <v/>
      </c>
      <c r="K202" s="211"/>
      <c r="L202" s="126"/>
      <c r="M202" s="119">
        <f>IF(LEN(F202)&lt;1,0,IF(OR(LEFT(F202)="/",F202="$"),0,IF(LEFT(F202)="*",1,IF(NOT(ISERR(VALUE(F202))),10,IF(LEFT(F202,4)="PAGE",2,IF(ISNA(VLOOKUP(F202,'PDP8'!$C$6:$C$11,1,0)),IF(ISNA(VLOOKUP(LEFT(F202,3),'PDP8'!$C$17:$C$52,1,0)),IF(ISNA(VLOOKUP(LEFT(F202,3),'PDP8'!$C$56:$C$75,1,0)),IF(ISNA(VLOOKUP(LEFT(F202,IF(OR(LEN(F202)=3,MID(F202,4,1)=" "),3,4)),'PDP8'!$C$80:$C$107,1,0)),IF(ISNA(VLOOKUP(F202,'PDP8'!$I$5:$I$389,1,0)),"???",20),15),14),13),12))))))</f>
        <v>0</v>
      </c>
      <c r="N202" s="119">
        <f>IF(AND(O202="CLA",S202&gt;1),IF(ISNA(VLOOKUP(P202,'PDP8'!$C$17:$C$52,1,0)),IF(ISNA(VLOOKUP(P202,'PDP8'!$C$56:$C$75,1,0)),15,14),13),IF(LEN(F202)=0,0,M202))</f>
        <v>0</v>
      </c>
      <c r="O202" s="119" t="str">
        <f t="shared" si="34"/>
        <v/>
      </c>
      <c r="P202" s="119" t="str">
        <f t="shared" si="35"/>
        <v/>
      </c>
      <c r="Q202" s="119" t="str">
        <f t="shared" si="36"/>
        <v/>
      </c>
      <c r="R202" s="119" t="str">
        <f t="shared" si="37"/>
        <v/>
      </c>
      <c r="S202" s="119">
        <f t="shared" si="38"/>
        <v>0</v>
      </c>
      <c r="T202" s="187" t="str">
        <f t="shared" si="39"/>
        <v/>
      </c>
      <c r="U202" s="119" t="str">
        <f t="shared" si="40"/>
        <v/>
      </c>
      <c r="V202" s="120" t="str">
        <f t="shared" si="41"/>
        <v/>
      </c>
      <c r="W202" s="124" t="str">
        <f t="shared" si="42"/>
        <v/>
      </c>
      <c r="X202" s="124" t="str">
        <f t="shared" si="43"/>
        <v/>
      </c>
      <c r="Y202" s="119" t="str">
        <f t="shared" ref="Y202:Y265" si="45">IF(LEN(E202)=0,"",IF(RIGHT(E202,1)=",",LEFT(E202,LEN(E202)-1),E202))</f>
        <v/>
      </c>
      <c r="Z202" s="119">
        <f t="shared" ref="Z202:Z265" si="46">OCT2DEC(C202)</f>
        <v>0</v>
      </c>
      <c r="AA202" s="119" t="str">
        <f>IF(N202=12,VLOOKUP(F202,'PDP8'!$C$6:$F$11,4,0),"")</f>
        <v/>
      </c>
      <c r="AB202" s="119" t="str">
        <f>IF(N202=13,IF(_xlfn.BITAND(OCT2DEC(C202),'PDP8'!$E$17)='PDP8'!$D$17,'PDP8'!$F$17,CONCATENATE(IF(ISNA(MATCH(_xlfn.BITAND(OCT2DEC(C202),'PDP8'!$E$18),'PDP8'!$D$18:$D$20,0)),"",VLOOKUP(_xlfn.BITAND(OCT2DEC(C202),'PDP8'!$E$18),'PDP8'!$D$18:$F$20,3,0)),IF(ISNA(MATCH(_xlfn.BITAND(OCT2DEC(C202),'PDP8'!$E$21),'PDP8'!$D$21:$D$52,0)),"",CONCATENATE(IF(ISNA(MATCH(_xlfn.BITAND(OCT2DEC(C202),'PDP8'!$E$18),'PDP8'!$D$18:$D$20,0)),"",", "),VLOOKUP(_xlfn.BITAND(OCT2DEC(C202),'PDP8'!$E$21),'PDP8'!$D$21:$F$52,3,0))))),"")</f>
        <v/>
      </c>
      <c r="AC202" s="119" t="str">
        <f>IF(N202=14,CONCATENATE(IF(ISNA(MATCH(_xlfn.BITAND(OCT2DEC(C202),'PDP8'!$E$56),'PDP8'!$D$56:$D$70,0)),"",VLOOKUP(_xlfn.BITAND(OCT2DEC(C202),'PDP8'!$E$56),'PDP8'!$D$56:$F$70,3,0)),IF(ISNA(MATCH(_xlfn.BITAND(OCT2DEC(C202),'PDP8'!$E$71),'PDP8'!$D$71:$D$73,0)),"",CONCATENATE(IF(ISNA(MATCH(_xlfn.BITAND(OCT2DEC(C202),'PDP8'!$E$56),'PDP8'!$D$56:$D$70,0)),"",", "),VLOOKUP(_xlfn.BITAND(OCT2DEC(C202),'PDP8'!$E$71),'PDP8'!$D$71:$F$73,3,0))),IF(_xlfn.BITAND(OCT2DEC(C202),'PDP8'!$E$75)='PDP8'!$D$75,CONCATENATE(IF(LEN(F202)&gt;4,", ",""),'PDP8'!$F$75,""),IF(_xlfn.BITAND(OCT2DEC(C202),'PDP8'!$E$74),"",'PDP8'!$F$74))),"")</f>
        <v/>
      </c>
      <c r="AD202" s="119" t="str">
        <f>IF(N202=15,VLOOKUP(Z202,'PDP8'!$D$111:$F$238,3,0),"")</f>
        <v/>
      </c>
      <c r="AE202" s="119" t="str">
        <f>IF(N202=20,CONCATENATE(VLOOKUP(F202,'PDP8'!$I$5:$M$389,3,0),": ",VLOOKUP(F202,'PDP8'!$I$5:$M$389,5,0)),"")</f>
        <v/>
      </c>
      <c r="AF202" s="119" t="str">
        <f t="shared" si="44"/>
        <v/>
      </c>
      <c r="AG202" s="126"/>
      <c r="AH202" s="126"/>
    </row>
    <row r="203" spans="1:34" x14ac:dyDescent="0.2">
      <c r="A203" s="126"/>
      <c r="B203" s="55" t="str">
        <f t="shared" ref="B203:B266" si="47">IF(M203=1,DEC2OCT(IF(RIGHT(F203,1)=".",VALUE(MID(F203,2,LEN(F203)-2)),OCT2DEC(RIGHT(F203,LEN(F203)-1))),4),IF(M203=2,DEC2OCT(OCT2DEC(RIGHT(F203,LEN(F203)-5))*128,4),IF(M202&lt;10,B202,DEC2OCT(IF(B202="7777",0,OCT2DEC(B202)+1),4))))</f>
        <v>0411</v>
      </c>
      <c r="C203" s="56" t="str">
        <f>IF(N203&lt;10,"",IF(N203=10,O203,IF(N203=12,IF(LEN(X203)&gt;0,X203,DEC2OCT(VLOOKUP(F203,'PDP8'!$C$6:$D$12,2,0)+IF(LEN(G203)&gt;0,256,0)+W203+IF(LEN(V203)=0,0,_xlfn.BITAND(V203,127)),4)),IF(N203=13,DEC2OCT('PDP8'!$D$13+_xlfn.BITOR(VLOOKUP(O203,'PDP8'!$C$17:$D$52,2,0),_xlfn.BITOR(IF(S203&gt;1,VLOOKUP(P203,'PDP8'!$C$17:$D$52,2,0),0),_xlfn.BITOR(IF(S203&gt;2,VLOOKUP(Q203,'PDP8'!$C$17:$D$52,2,0),0),IF(S203&gt;3,VLOOKUP(R203,'PDP8'!$C$17:$D$52,2,0),0)))),4),IF(N203=14,DEC2OCT(_xlfn.BITOR('PDP8'!$D$13+256+VLOOKUP(O203,'PDP8'!$C$56:$D$75,2,0),_xlfn.BITOR(IF(S203&gt;1,VLOOKUP(P203,'PDP8'!$C$56:$D$75,2,0),0),_xlfn.BITOR(IF(S203&gt;2,VLOOKUP(Q203,'PDP8'!$C$56:$D$75,2,0),0),IF(S203&gt;3,VLOOKUP(R203,'PDP8'!$C$56:$D$75,2,0),0)))),4),IF(N203=15,DEC2OCT('PDP8'!$D$13+257+VLOOKUP(O203,'PDP8'!$C$80:$D$107,2,0)+IF(S203&gt;1,VLOOKUP(P203,'PDP8'!$C$80:$D$107,2,0),0)+IF(S203&gt;2,VLOOKUP(Q203,'PDP8'!$C$80:$D$107,2,0),0),4),IF(N203=20,VLOOKUP(F203,'PDP8'!$I$5:$J$389,2,0),"???")))))))</f>
        <v/>
      </c>
      <c r="D203" s="177"/>
      <c r="E203" s="118"/>
      <c r="F203" s="118"/>
      <c r="G203" s="76"/>
      <c r="H203" s="118"/>
      <c r="I203" s="179"/>
      <c r="J203" s="188" t="str">
        <f t="shared" ref="J203:J266" si="48">IF(LEN(AF203)=0,"",CONCATENATE("/",IF(RIGHT(AF203,2)=", ",LEFT(AF203,LEN(AF203)-2),AF203),IF(AND(N203=12,_xlfn.BITAND(OCT2DEC(C203),376)=264)," [Auto pre-increment]","")))</f>
        <v/>
      </c>
      <c r="K203" s="211"/>
      <c r="L203" s="126"/>
      <c r="M203" s="119">
        <f>IF(LEN(F203)&lt;1,0,IF(OR(LEFT(F203)="/",F203="$"),0,IF(LEFT(F203)="*",1,IF(NOT(ISERR(VALUE(F203))),10,IF(LEFT(F203,4)="PAGE",2,IF(ISNA(VLOOKUP(F203,'PDP8'!$C$6:$C$11,1,0)),IF(ISNA(VLOOKUP(LEFT(F203,3),'PDP8'!$C$17:$C$52,1,0)),IF(ISNA(VLOOKUP(LEFT(F203,3),'PDP8'!$C$56:$C$75,1,0)),IF(ISNA(VLOOKUP(LEFT(F203,IF(OR(LEN(F203)=3,MID(F203,4,1)=" "),3,4)),'PDP8'!$C$80:$C$107,1,0)),IF(ISNA(VLOOKUP(F203,'PDP8'!$I$5:$I$389,1,0)),"???",20),15),14),13),12))))))</f>
        <v>0</v>
      </c>
      <c r="N203" s="119">
        <f>IF(AND(O203="CLA",S203&gt;1),IF(ISNA(VLOOKUP(P203,'PDP8'!$C$17:$C$52,1,0)),IF(ISNA(VLOOKUP(P203,'PDP8'!$C$56:$C$75,1,0)),15,14),13),IF(LEN(F203)=0,0,M203))</f>
        <v>0</v>
      </c>
      <c r="O203" s="119" t="str">
        <f t="shared" ref="O203:O266" si="49">IF(M203=10,IF(RIGHT(F203,1)=".",IF(VALUE(F203)&lt;0,DEC2OCT(_xlfn.BITXOR(-F203,4095)+1,4),DEC2OCT(F203,4)),IF(VALUE(F203)&lt;0,DEC2OCT(_xlfn.BITXOR(OCT2DEC(-F203),4095)+1,4),TEXT(F203,"0000"))),CONCATENATE(LEFT(F203,3),IF(OR(LEN(F203)=3,MID(F203,4,1)=" "),"",MID(F203,4,1))))</f>
        <v/>
      </c>
      <c r="P203" s="119" t="str">
        <f t="shared" ref="P203:P266" si="50">CONCATENATE(MID(F203,LEN(O203)+2,3),IF(OR(LEN(F203)=LEN(O203)+4,MID(F203,LEN(O203)+5,1)=" "),"",MID(F203,LEN(O203)+5,1)))</f>
        <v/>
      </c>
      <c r="Q203" s="119" t="str">
        <f t="shared" ref="Q203:Q266" si="51">CONCATENATE(MID(F203,LEN(O203)+LEN(P203)+3,3),IF(OR(LEN(F203)=LEN(O203)+LEN(P203)+5,MID(F203,LEN(O203)+LEN(P203)+6,1)=" "),"",MID(F203,LEN(O203)+LEN(P203)+6,1)))</f>
        <v/>
      </c>
      <c r="R203" s="119" t="str">
        <f t="shared" ref="R203:R266" si="52">CONCATENATE(MID(F203,LEN(O203)+LEN(P203)+LEN(Q203)+4,3),IF(OR(LEN(F203)=LEN(O203)+LEN(P203)+LEN(Q203)+6,MID(F203,LEN(O203)+LEN(P203)+LEN(Q203)+7,1)=" "),"",MID(F203,LEN(O203)+LEN(P203)+LEN(Q203)+7,1)))</f>
        <v/>
      </c>
      <c r="S203" s="119">
        <f t="shared" ref="S203:S266" si="53">IF(LEN(O203)=0,0,1)+IF(LEN(P203)=0,0,1)+IF(LEN(Q203)=0,0,1)+IF(LEN(R203)=0,0,1)</f>
        <v>0</v>
      </c>
      <c r="T203" s="187" t="str">
        <f t="shared" ref="T203:T266" si="54">IF(OR(LEFT(H203,2)=".-",LEFT(H203,2)=".+"),RIGHT(H203,LEN(H203)-2),IF(LEN(H203)=0,"",H203))</f>
        <v/>
      </c>
      <c r="U203" s="119" t="str">
        <f t="shared" ref="U203:U266" si="55">IF(LEN(T203)=0,"",IF(ISERR(VALUE(T203)),OCT2DEC(INDEX($B$10:$E$262,MATCH(T203,$Y$10:$Y$262,0),1)),IF(RIGHT(T203,1)=".",IF(VALUE(T203)&lt;0,_xlfn.BITXOR(VALUE(-T203),127)+1,T203),IF(VALUE(T203)&lt;0,_xlfn.BITXOR(OCT2DEC(-T203),127)+1,OCT2DEC(T203)))))</f>
        <v/>
      </c>
      <c r="V203" s="120" t="str">
        <f t="shared" ref="V203:V266" si="56">IF(LEFT(H203,2)=".-",OCT2DEC(B203)-U203,IF(LEFT(H203,2)=".+",OCT2DEC(B203)+U203,IF(T203=".",OCT2DEC(B203),U203)))</f>
        <v/>
      </c>
      <c r="W203" s="124" t="str">
        <f t="shared" ref="W203:W266" si="57">IF(LEN(V203)&gt;0,IF(_xlfn.BITAND(V203,3968)=0,0,128),"")</f>
        <v/>
      </c>
      <c r="X203" s="124" t="str">
        <f t="shared" ref="X203:X266" si="58">IF(ISNA(V203),"UNDEFINED",IF(LEN(V203)=0,IF(AND(M203=12,LEN(H203)=0),"UNDEFINED",""),IF(AND($W203=128,_xlfn.BITAND($V203,3968)&lt;&gt;_xlfn.BITAND(OCT2DEC($B203),3968)),"RANGE!","")))</f>
        <v/>
      </c>
      <c r="Y203" s="119" t="str">
        <f t="shared" si="45"/>
        <v/>
      </c>
      <c r="Z203" s="119">
        <f t="shared" si="46"/>
        <v>0</v>
      </c>
      <c r="AA203" s="119" t="str">
        <f>IF(N203=12,VLOOKUP(F203,'PDP8'!$C$6:$F$11,4,0),"")</f>
        <v/>
      </c>
      <c r="AB203" s="119" t="str">
        <f>IF(N203=13,IF(_xlfn.BITAND(OCT2DEC(C203),'PDP8'!$E$17)='PDP8'!$D$17,'PDP8'!$F$17,CONCATENATE(IF(ISNA(MATCH(_xlfn.BITAND(OCT2DEC(C203),'PDP8'!$E$18),'PDP8'!$D$18:$D$20,0)),"",VLOOKUP(_xlfn.BITAND(OCT2DEC(C203),'PDP8'!$E$18),'PDP8'!$D$18:$F$20,3,0)),IF(ISNA(MATCH(_xlfn.BITAND(OCT2DEC(C203),'PDP8'!$E$21),'PDP8'!$D$21:$D$52,0)),"",CONCATENATE(IF(ISNA(MATCH(_xlfn.BITAND(OCT2DEC(C203),'PDP8'!$E$18),'PDP8'!$D$18:$D$20,0)),"",", "),VLOOKUP(_xlfn.BITAND(OCT2DEC(C203),'PDP8'!$E$21),'PDP8'!$D$21:$F$52,3,0))))),"")</f>
        <v/>
      </c>
      <c r="AC203" s="119" t="str">
        <f>IF(N203=14,CONCATENATE(IF(ISNA(MATCH(_xlfn.BITAND(OCT2DEC(C203),'PDP8'!$E$56),'PDP8'!$D$56:$D$70,0)),"",VLOOKUP(_xlfn.BITAND(OCT2DEC(C203),'PDP8'!$E$56),'PDP8'!$D$56:$F$70,3,0)),IF(ISNA(MATCH(_xlfn.BITAND(OCT2DEC(C203),'PDP8'!$E$71),'PDP8'!$D$71:$D$73,0)),"",CONCATENATE(IF(ISNA(MATCH(_xlfn.BITAND(OCT2DEC(C203),'PDP8'!$E$56),'PDP8'!$D$56:$D$70,0)),"",", "),VLOOKUP(_xlfn.BITAND(OCT2DEC(C203),'PDP8'!$E$71),'PDP8'!$D$71:$F$73,3,0))),IF(_xlfn.BITAND(OCT2DEC(C203),'PDP8'!$E$75)='PDP8'!$D$75,CONCATENATE(IF(LEN(F203)&gt;4,", ",""),'PDP8'!$F$75,""),IF(_xlfn.BITAND(OCT2DEC(C203),'PDP8'!$E$74),"",'PDP8'!$F$74))),"")</f>
        <v/>
      </c>
      <c r="AD203" s="119" t="str">
        <f>IF(N203=15,VLOOKUP(Z203,'PDP8'!$D$111:$F$238,3,0),"")</f>
        <v/>
      </c>
      <c r="AE203" s="119" t="str">
        <f>IF(N203=20,CONCATENATE(VLOOKUP(F203,'PDP8'!$I$5:$M$389,3,0),": ",VLOOKUP(F203,'PDP8'!$I$5:$M$389,5,0)),"")</f>
        <v/>
      </c>
      <c r="AF203" s="119" t="str">
        <f t="shared" ref="AF203:AF266" si="59">CONCATENATE(AA203,AB203,AC203,AD203,AE203)</f>
        <v/>
      </c>
      <c r="AG203" s="126"/>
      <c r="AH203" s="126"/>
    </row>
    <row r="204" spans="1:34" x14ac:dyDescent="0.2">
      <c r="A204" s="126"/>
      <c r="B204" s="55" t="str">
        <f t="shared" si="47"/>
        <v>0411</v>
      </c>
      <c r="C204" s="56" t="str">
        <f>IF(N204&lt;10,"",IF(N204=10,O204,IF(N204=12,IF(LEN(X204)&gt;0,X204,DEC2OCT(VLOOKUP(F204,'PDP8'!$C$6:$D$12,2,0)+IF(LEN(G204)&gt;0,256,0)+W204+IF(LEN(V204)=0,0,_xlfn.BITAND(V204,127)),4)),IF(N204=13,DEC2OCT('PDP8'!$D$13+_xlfn.BITOR(VLOOKUP(O204,'PDP8'!$C$17:$D$52,2,0),_xlfn.BITOR(IF(S204&gt;1,VLOOKUP(P204,'PDP8'!$C$17:$D$52,2,0),0),_xlfn.BITOR(IF(S204&gt;2,VLOOKUP(Q204,'PDP8'!$C$17:$D$52,2,0),0),IF(S204&gt;3,VLOOKUP(R204,'PDP8'!$C$17:$D$52,2,0),0)))),4),IF(N204=14,DEC2OCT(_xlfn.BITOR('PDP8'!$D$13+256+VLOOKUP(O204,'PDP8'!$C$56:$D$75,2,0),_xlfn.BITOR(IF(S204&gt;1,VLOOKUP(P204,'PDP8'!$C$56:$D$75,2,0),0),_xlfn.BITOR(IF(S204&gt;2,VLOOKUP(Q204,'PDP8'!$C$56:$D$75,2,0),0),IF(S204&gt;3,VLOOKUP(R204,'PDP8'!$C$56:$D$75,2,0),0)))),4),IF(N204=15,DEC2OCT('PDP8'!$D$13+257+VLOOKUP(O204,'PDP8'!$C$80:$D$107,2,0)+IF(S204&gt;1,VLOOKUP(P204,'PDP8'!$C$80:$D$107,2,0),0)+IF(S204&gt;2,VLOOKUP(Q204,'PDP8'!$C$80:$D$107,2,0),0),4),IF(N204=20,VLOOKUP(F204,'PDP8'!$I$5:$J$389,2,0),"???")))))))</f>
        <v/>
      </c>
      <c r="D204" s="177"/>
      <c r="E204" s="118"/>
      <c r="F204" s="118"/>
      <c r="G204" s="76"/>
      <c r="H204" s="118"/>
      <c r="I204" s="179"/>
      <c r="J204" s="188" t="str">
        <f t="shared" si="48"/>
        <v/>
      </c>
      <c r="K204" s="211"/>
      <c r="L204" s="126"/>
      <c r="M204" s="119">
        <f>IF(LEN(F204)&lt;1,0,IF(OR(LEFT(F204)="/",F204="$"),0,IF(LEFT(F204)="*",1,IF(NOT(ISERR(VALUE(F204))),10,IF(LEFT(F204,4)="PAGE",2,IF(ISNA(VLOOKUP(F204,'PDP8'!$C$6:$C$11,1,0)),IF(ISNA(VLOOKUP(LEFT(F204,3),'PDP8'!$C$17:$C$52,1,0)),IF(ISNA(VLOOKUP(LEFT(F204,3),'PDP8'!$C$56:$C$75,1,0)),IF(ISNA(VLOOKUP(LEFT(F204,IF(OR(LEN(F204)=3,MID(F204,4,1)=" "),3,4)),'PDP8'!$C$80:$C$107,1,0)),IF(ISNA(VLOOKUP(F204,'PDP8'!$I$5:$I$389,1,0)),"???",20),15),14),13),12))))))</f>
        <v>0</v>
      </c>
      <c r="N204" s="119">
        <f>IF(AND(O204="CLA",S204&gt;1),IF(ISNA(VLOOKUP(P204,'PDP8'!$C$17:$C$52,1,0)),IF(ISNA(VLOOKUP(P204,'PDP8'!$C$56:$C$75,1,0)),15,14),13),IF(LEN(F204)=0,0,M204))</f>
        <v>0</v>
      </c>
      <c r="O204" s="119" t="str">
        <f t="shared" si="49"/>
        <v/>
      </c>
      <c r="P204" s="119" t="str">
        <f t="shared" si="50"/>
        <v/>
      </c>
      <c r="Q204" s="119" t="str">
        <f t="shared" si="51"/>
        <v/>
      </c>
      <c r="R204" s="119" t="str">
        <f t="shared" si="52"/>
        <v/>
      </c>
      <c r="S204" s="119">
        <f t="shared" si="53"/>
        <v>0</v>
      </c>
      <c r="T204" s="187" t="str">
        <f t="shared" si="54"/>
        <v/>
      </c>
      <c r="U204" s="119" t="str">
        <f t="shared" si="55"/>
        <v/>
      </c>
      <c r="V204" s="120" t="str">
        <f t="shared" si="56"/>
        <v/>
      </c>
      <c r="W204" s="124" t="str">
        <f t="shared" si="57"/>
        <v/>
      </c>
      <c r="X204" s="124" t="str">
        <f t="shared" si="58"/>
        <v/>
      </c>
      <c r="Y204" s="119" t="str">
        <f t="shared" si="45"/>
        <v/>
      </c>
      <c r="Z204" s="119">
        <f t="shared" si="46"/>
        <v>0</v>
      </c>
      <c r="AA204" s="119" t="str">
        <f>IF(N204=12,VLOOKUP(F204,'PDP8'!$C$6:$F$11,4,0),"")</f>
        <v/>
      </c>
      <c r="AB204" s="119" t="str">
        <f>IF(N204=13,IF(_xlfn.BITAND(OCT2DEC(C204),'PDP8'!$E$17)='PDP8'!$D$17,'PDP8'!$F$17,CONCATENATE(IF(ISNA(MATCH(_xlfn.BITAND(OCT2DEC(C204),'PDP8'!$E$18),'PDP8'!$D$18:$D$20,0)),"",VLOOKUP(_xlfn.BITAND(OCT2DEC(C204),'PDP8'!$E$18),'PDP8'!$D$18:$F$20,3,0)),IF(ISNA(MATCH(_xlfn.BITAND(OCT2DEC(C204),'PDP8'!$E$21),'PDP8'!$D$21:$D$52,0)),"",CONCATENATE(IF(ISNA(MATCH(_xlfn.BITAND(OCT2DEC(C204),'PDP8'!$E$18),'PDP8'!$D$18:$D$20,0)),"",", "),VLOOKUP(_xlfn.BITAND(OCT2DEC(C204),'PDP8'!$E$21),'PDP8'!$D$21:$F$52,3,0))))),"")</f>
        <v/>
      </c>
      <c r="AC204" s="119" t="str">
        <f>IF(N204=14,CONCATENATE(IF(ISNA(MATCH(_xlfn.BITAND(OCT2DEC(C204),'PDP8'!$E$56),'PDP8'!$D$56:$D$70,0)),"",VLOOKUP(_xlfn.BITAND(OCT2DEC(C204),'PDP8'!$E$56),'PDP8'!$D$56:$F$70,3,0)),IF(ISNA(MATCH(_xlfn.BITAND(OCT2DEC(C204),'PDP8'!$E$71),'PDP8'!$D$71:$D$73,0)),"",CONCATENATE(IF(ISNA(MATCH(_xlfn.BITAND(OCT2DEC(C204),'PDP8'!$E$56),'PDP8'!$D$56:$D$70,0)),"",", "),VLOOKUP(_xlfn.BITAND(OCT2DEC(C204),'PDP8'!$E$71),'PDP8'!$D$71:$F$73,3,0))),IF(_xlfn.BITAND(OCT2DEC(C204),'PDP8'!$E$75)='PDP8'!$D$75,CONCATENATE(IF(LEN(F204)&gt;4,", ",""),'PDP8'!$F$75,""),IF(_xlfn.BITAND(OCT2DEC(C204),'PDP8'!$E$74),"",'PDP8'!$F$74))),"")</f>
        <v/>
      </c>
      <c r="AD204" s="119" t="str">
        <f>IF(N204=15,VLOOKUP(Z204,'PDP8'!$D$111:$F$238,3,0),"")</f>
        <v/>
      </c>
      <c r="AE204" s="119" t="str">
        <f>IF(N204=20,CONCATENATE(VLOOKUP(F204,'PDP8'!$I$5:$M$389,3,0),": ",VLOOKUP(F204,'PDP8'!$I$5:$M$389,5,0)),"")</f>
        <v/>
      </c>
      <c r="AF204" s="119" t="str">
        <f t="shared" si="59"/>
        <v/>
      </c>
      <c r="AG204" s="126"/>
      <c r="AH204" s="126"/>
    </row>
    <row r="205" spans="1:34" x14ac:dyDescent="0.2">
      <c r="A205" s="126"/>
      <c r="B205" s="55" t="str">
        <f t="shared" si="47"/>
        <v>0411</v>
      </c>
      <c r="C205" s="56" t="str">
        <f>IF(N205&lt;10,"",IF(N205=10,O205,IF(N205=12,IF(LEN(X205)&gt;0,X205,DEC2OCT(VLOOKUP(F205,'PDP8'!$C$6:$D$12,2,0)+IF(LEN(G205)&gt;0,256,0)+W205+IF(LEN(V205)=0,0,_xlfn.BITAND(V205,127)),4)),IF(N205=13,DEC2OCT('PDP8'!$D$13+_xlfn.BITOR(VLOOKUP(O205,'PDP8'!$C$17:$D$52,2,0),_xlfn.BITOR(IF(S205&gt;1,VLOOKUP(P205,'PDP8'!$C$17:$D$52,2,0),0),_xlfn.BITOR(IF(S205&gt;2,VLOOKUP(Q205,'PDP8'!$C$17:$D$52,2,0),0),IF(S205&gt;3,VLOOKUP(R205,'PDP8'!$C$17:$D$52,2,0),0)))),4),IF(N205=14,DEC2OCT(_xlfn.BITOR('PDP8'!$D$13+256+VLOOKUP(O205,'PDP8'!$C$56:$D$75,2,0),_xlfn.BITOR(IF(S205&gt;1,VLOOKUP(P205,'PDP8'!$C$56:$D$75,2,0),0),_xlfn.BITOR(IF(S205&gt;2,VLOOKUP(Q205,'PDP8'!$C$56:$D$75,2,0),0),IF(S205&gt;3,VLOOKUP(R205,'PDP8'!$C$56:$D$75,2,0),0)))),4),IF(N205=15,DEC2OCT('PDP8'!$D$13+257+VLOOKUP(O205,'PDP8'!$C$80:$D$107,2,0)+IF(S205&gt;1,VLOOKUP(P205,'PDP8'!$C$80:$D$107,2,0),0)+IF(S205&gt;2,VLOOKUP(Q205,'PDP8'!$C$80:$D$107,2,0),0),4),IF(N205=20,VLOOKUP(F205,'PDP8'!$I$5:$J$389,2,0),"???")))))))</f>
        <v/>
      </c>
      <c r="D205" s="177"/>
      <c r="E205" s="118"/>
      <c r="F205" s="118"/>
      <c r="G205" s="76"/>
      <c r="H205" s="118"/>
      <c r="I205" s="179"/>
      <c r="J205" s="188" t="str">
        <f t="shared" si="48"/>
        <v/>
      </c>
      <c r="K205" s="211"/>
      <c r="L205" s="126"/>
      <c r="M205" s="119">
        <f>IF(LEN(F205)&lt;1,0,IF(OR(LEFT(F205)="/",F205="$"),0,IF(LEFT(F205)="*",1,IF(NOT(ISERR(VALUE(F205))),10,IF(LEFT(F205,4)="PAGE",2,IF(ISNA(VLOOKUP(F205,'PDP8'!$C$6:$C$11,1,0)),IF(ISNA(VLOOKUP(LEFT(F205,3),'PDP8'!$C$17:$C$52,1,0)),IF(ISNA(VLOOKUP(LEFT(F205,3),'PDP8'!$C$56:$C$75,1,0)),IF(ISNA(VLOOKUP(LEFT(F205,IF(OR(LEN(F205)=3,MID(F205,4,1)=" "),3,4)),'PDP8'!$C$80:$C$107,1,0)),IF(ISNA(VLOOKUP(F205,'PDP8'!$I$5:$I$389,1,0)),"???",20),15),14),13),12))))))</f>
        <v>0</v>
      </c>
      <c r="N205" s="119">
        <f>IF(AND(O205="CLA",S205&gt;1),IF(ISNA(VLOOKUP(P205,'PDP8'!$C$17:$C$52,1,0)),IF(ISNA(VLOOKUP(P205,'PDP8'!$C$56:$C$75,1,0)),15,14),13),IF(LEN(F205)=0,0,M205))</f>
        <v>0</v>
      </c>
      <c r="O205" s="119" t="str">
        <f t="shared" si="49"/>
        <v/>
      </c>
      <c r="P205" s="119" t="str">
        <f t="shared" si="50"/>
        <v/>
      </c>
      <c r="Q205" s="119" t="str">
        <f t="shared" si="51"/>
        <v/>
      </c>
      <c r="R205" s="119" t="str">
        <f t="shared" si="52"/>
        <v/>
      </c>
      <c r="S205" s="119">
        <f t="shared" si="53"/>
        <v>0</v>
      </c>
      <c r="T205" s="187" t="str">
        <f t="shared" si="54"/>
        <v/>
      </c>
      <c r="U205" s="119" t="str">
        <f t="shared" si="55"/>
        <v/>
      </c>
      <c r="V205" s="120" t="str">
        <f t="shared" si="56"/>
        <v/>
      </c>
      <c r="W205" s="124" t="str">
        <f t="shared" si="57"/>
        <v/>
      </c>
      <c r="X205" s="124" t="str">
        <f t="shared" si="58"/>
        <v/>
      </c>
      <c r="Y205" s="119" t="str">
        <f t="shared" si="45"/>
        <v/>
      </c>
      <c r="Z205" s="119">
        <f t="shared" si="46"/>
        <v>0</v>
      </c>
      <c r="AA205" s="119" t="str">
        <f>IF(N205=12,VLOOKUP(F205,'PDP8'!$C$6:$F$11,4,0),"")</f>
        <v/>
      </c>
      <c r="AB205" s="119" t="str">
        <f>IF(N205=13,IF(_xlfn.BITAND(OCT2DEC(C205),'PDP8'!$E$17)='PDP8'!$D$17,'PDP8'!$F$17,CONCATENATE(IF(ISNA(MATCH(_xlfn.BITAND(OCT2DEC(C205),'PDP8'!$E$18),'PDP8'!$D$18:$D$20,0)),"",VLOOKUP(_xlfn.BITAND(OCT2DEC(C205),'PDP8'!$E$18),'PDP8'!$D$18:$F$20,3,0)),IF(ISNA(MATCH(_xlfn.BITAND(OCT2DEC(C205),'PDP8'!$E$21),'PDP8'!$D$21:$D$52,0)),"",CONCATENATE(IF(ISNA(MATCH(_xlfn.BITAND(OCT2DEC(C205),'PDP8'!$E$18),'PDP8'!$D$18:$D$20,0)),"",", "),VLOOKUP(_xlfn.BITAND(OCT2DEC(C205),'PDP8'!$E$21),'PDP8'!$D$21:$F$52,3,0))))),"")</f>
        <v/>
      </c>
      <c r="AC205" s="119" t="str">
        <f>IF(N205=14,CONCATENATE(IF(ISNA(MATCH(_xlfn.BITAND(OCT2DEC(C205),'PDP8'!$E$56),'PDP8'!$D$56:$D$70,0)),"",VLOOKUP(_xlfn.BITAND(OCT2DEC(C205),'PDP8'!$E$56),'PDP8'!$D$56:$F$70,3,0)),IF(ISNA(MATCH(_xlfn.BITAND(OCT2DEC(C205),'PDP8'!$E$71),'PDP8'!$D$71:$D$73,0)),"",CONCATENATE(IF(ISNA(MATCH(_xlfn.BITAND(OCT2DEC(C205),'PDP8'!$E$56),'PDP8'!$D$56:$D$70,0)),"",", "),VLOOKUP(_xlfn.BITAND(OCT2DEC(C205),'PDP8'!$E$71),'PDP8'!$D$71:$F$73,3,0))),IF(_xlfn.BITAND(OCT2DEC(C205),'PDP8'!$E$75)='PDP8'!$D$75,CONCATENATE(IF(LEN(F205)&gt;4,", ",""),'PDP8'!$F$75,""),IF(_xlfn.BITAND(OCT2DEC(C205),'PDP8'!$E$74),"",'PDP8'!$F$74))),"")</f>
        <v/>
      </c>
      <c r="AD205" s="119" t="str">
        <f>IF(N205=15,VLOOKUP(Z205,'PDP8'!$D$111:$F$238,3,0),"")</f>
        <v/>
      </c>
      <c r="AE205" s="119" t="str">
        <f>IF(N205=20,CONCATENATE(VLOOKUP(F205,'PDP8'!$I$5:$M$389,3,0),": ",VLOOKUP(F205,'PDP8'!$I$5:$M$389,5,0)),"")</f>
        <v/>
      </c>
      <c r="AF205" s="119" t="str">
        <f t="shared" si="59"/>
        <v/>
      </c>
      <c r="AG205" s="126"/>
      <c r="AH205" s="126"/>
    </row>
    <row r="206" spans="1:34" x14ac:dyDescent="0.2">
      <c r="A206" s="126"/>
      <c r="B206" s="55" t="str">
        <f t="shared" si="47"/>
        <v>0411</v>
      </c>
      <c r="C206" s="56" t="str">
        <f>IF(N206&lt;10,"",IF(N206=10,O206,IF(N206=12,IF(LEN(X206)&gt;0,X206,DEC2OCT(VLOOKUP(F206,'PDP8'!$C$6:$D$12,2,0)+IF(LEN(G206)&gt;0,256,0)+W206+IF(LEN(V206)=0,0,_xlfn.BITAND(V206,127)),4)),IF(N206=13,DEC2OCT('PDP8'!$D$13+_xlfn.BITOR(VLOOKUP(O206,'PDP8'!$C$17:$D$52,2,0),_xlfn.BITOR(IF(S206&gt;1,VLOOKUP(P206,'PDP8'!$C$17:$D$52,2,0),0),_xlfn.BITOR(IF(S206&gt;2,VLOOKUP(Q206,'PDP8'!$C$17:$D$52,2,0),0),IF(S206&gt;3,VLOOKUP(R206,'PDP8'!$C$17:$D$52,2,0),0)))),4),IF(N206=14,DEC2OCT(_xlfn.BITOR('PDP8'!$D$13+256+VLOOKUP(O206,'PDP8'!$C$56:$D$75,2,0),_xlfn.BITOR(IF(S206&gt;1,VLOOKUP(P206,'PDP8'!$C$56:$D$75,2,0),0),_xlfn.BITOR(IF(S206&gt;2,VLOOKUP(Q206,'PDP8'!$C$56:$D$75,2,0),0),IF(S206&gt;3,VLOOKUP(R206,'PDP8'!$C$56:$D$75,2,0),0)))),4),IF(N206=15,DEC2OCT('PDP8'!$D$13+257+VLOOKUP(O206,'PDP8'!$C$80:$D$107,2,0)+IF(S206&gt;1,VLOOKUP(P206,'PDP8'!$C$80:$D$107,2,0),0)+IF(S206&gt;2,VLOOKUP(Q206,'PDP8'!$C$80:$D$107,2,0),0),4),IF(N206=20,VLOOKUP(F206,'PDP8'!$I$5:$J$389,2,0),"???")))))))</f>
        <v/>
      </c>
      <c r="D206" s="177"/>
      <c r="E206" s="118"/>
      <c r="F206" s="118"/>
      <c r="G206" s="76"/>
      <c r="H206" s="118"/>
      <c r="I206" s="179"/>
      <c r="J206" s="188" t="str">
        <f t="shared" si="48"/>
        <v/>
      </c>
      <c r="K206" s="211"/>
      <c r="L206" s="126"/>
      <c r="M206" s="119">
        <f>IF(LEN(F206)&lt;1,0,IF(OR(LEFT(F206)="/",F206="$"),0,IF(LEFT(F206)="*",1,IF(NOT(ISERR(VALUE(F206))),10,IF(LEFT(F206,4)="PAGE",2,IF(ISNA(VLOOKUP(F206,'PDP8'!$C$6:$C$11,1,0)),IF(ISNA(VLOOKUP(LEFT(F206,3),'PDP8'!$C$17:$C$52,1,0)),IF(ISNA(VLOOKUP(LEFT(F206,3),'PDP8'!$C$56:$C$75,1,0)),IF(ISNA(VLOOKUP(LEFT(F206,IF(OR(LEN(F206)=3,MID(F206,4,1)=" "),3,4)),'PDP8'!$C$80:$C$107,1,0)),IF(ISNA(VLOOKUP(F206,'PDP8'!$I$5:$I$389,1,0)),"???",20),15),14),13),12))))))</f>
        <v>0</v>
      </c>
      <c r="N206" s="119">
        <f>IF(AND(O206="CLA",S206&gt;1),IF(ISNA(VLOOKUP(P206,'PDP8'!$C$17:$C$52,1,0)),IF(ISNA(VLOOKUP(P206,'PDP8'!$C$56:$C$75,1,0)),15,14),13),IF(LEN(F206)=0,0,M206))</f>
        <v>0</v>
      </c>
      <c r="O206" s="119" t="str">
        <f t="shared" si="49"/>
        <v/>
      </c>
      <c r="P206" s="119" t="str">
        <f t="shared" si="50"/>
        <v/>
      </c>
      <c r="Q206" s="119" t="str">
        <f t="shared" si="51"/>
        <v/>
      </c>
      <c r="R206" s="119" t="str">
        <f t="shared" si="52"/>
        <v/>
      </c>
      <c r="S206" s="119">
        <f t="shared" si="53"/>
        <v>0</v>
      </c>
      <c r="T206" s="187" t="str">
        <f t="shared" si="54"/>
        <v/>
      </c>
      <c r="U206" s="119" t="str">
        <f t="shared" si="55"/>
        <v/>
      </c>
      <c r="V206" s="120" t="str">
        <f t="shared" si="56"/>
        <v/>
      </c>
      <c r="W206" s="124" t="str">
        <f t="shared" si="57"/>
        <v/>
      </c>
      <c r="X206" s="124" t="str">
        <f t="shared" si="58"/>
        <v/>
      </c>
      <c r="Y206" s="119" t="str">
        <f t="shared" si="45"/>
        <v/>
      </c>
      <c r="Z206" s="119">
        <f t="shared" si="46"/>
        <v>0</v>
      </c>
      <c r="AA206" s="119" t="str">
        <f>IF(N206=12,VLOOKUP(F206,'PDP8'!$C$6:$F$11,4,0),"")</f>
        <v/>
      </c>
      <c r="AB206" s="119" t="str">
        <f>IF(N206=13,IF(_xlfn.BITAND(OCT2DEC(C206),'PDP8'!$E$17)='PDP8'!$D$17,'PDP8'!$F$17,CONCATENATE(IF(ISNA(MATCH(_xlfn.BITAND(OCT2DEC(C206),'PDP8'!$E$18),'PDP8'!$D$18:$D$20,0)),"",VLOOKUP(_xlfn.BITAND(OCT2DEC(C206),'PDP8'!$E$18),'PDP8'!$D$18:$F$20,3,0)),IF(ISNA(MATCH(_xlfn.BITAND(OCT2DEC(C206),'PDP8'!$E$21),'PDP8'!$D$21:$D$52,0)),"",CONCATENATE(IF(ISNA(MATCH(_xlfn.BITAND(OCT2DEC(C206),'PDP8'!$E$18),'PDP8'!$D$18:$D$20,0)),"",", "),VLOOKUP(_xlfn.BITAND(OCT2DEC(C206),'PDP8'!$E$21),'PDP8'!$D$21:$F$52,3,0))))),"")</f>
        <v/>
      </c>
      <c r="AC206" s="119" t="str">
        <f>IF(N206=14,CONCATENATE(IF(ISNA(MATCH(_xlfn.BITAND(OCT2DEC(C206),'PDP8'!$E$56),'PDP8'!$D$56:$D$70,0)),"",VLOOKUP(_xlfn.BITAND(OCT2DEC(C206),'PDP8'!$E$56),'PDP8'!$D$56:$F$70,3,0)),IF(ISNA(MATCH(_xlfn.BITAND(OCT2DEC(C206),'PDP8'!$E$71),'PDP8'!$D$71:$D$73,0)),"",CONCATENATE(IF(ISNA(MATCH(_xlfn.BITAND(OCT2DEC(C206),'PDP8'!$E$56),'PDP8'!$D$56:$D$70,0)),"",", "),VLOOKUP(_xlfn.BITAND(OCT2DEC(C206),'PDP8'!$E$71),'PDP8'!$D$71:$F$73,3,0))),IF(_xlfn.BITAND(OCT2DEC(C206),'PDP8'!$E$75)='PDP8'!$D$75,CONCATENATE(IF(LEN(F206)&gt;4,", ",""),'PDP8'!$F$75,""),IF(_xlfn.BITAND(OCT2DEC(C206),'PDP8'!$E$74),"",'PDP8'!$F$74))),"")</f>
        <v/>
      </c>
      <c r="AD206" s="119" t="str">
        <f>IF(N206=15,VLOOKUP(Z206,'PDP8'!$D$111:$F$238,3,0),"")</f>
        <v/>
      </c>
      <c r="AE206" s="119" t="str">
        <f>IF(N206=20,CONCATENATE(VLOOKUP(F206,'PDP8'!$I$5:$M$389,3,0),": ",VLOOKUP(F206,'PDP8'!$I$5:$M$389,5,0)),"")</f>
        <v/>
      </c>
      <c r="AF206" s="119" t="str">
        <f t="shared" si="59"/>
        <v/>
      </c>
      <c r="AG206" s="126"/>
      <c r="AH206" s="126"/>
    </row>
    <row r="207" spans="1:34" x14ac:dyDescent="0.2">
      <c r="A207" s="126"/>
      <c r="B207" s="55" t="str">
        <f t="shared" si="47"/>
        <v>0411</v>
      </c>
      <c r="C207" s="56" t="str">
        <f>IF(N207&lt;10,"",IF(N207=10,O207,IF(N207=12,IF(LEN(X207)&gt;0,X207,DEC2OCT(VLOOKUP(F207,'PDP8'!$C$6:$D$12,2,0)+IF(LEN(G207)&gt;0,256,0)+W207+IF(LEN(V207)=0,0,_xlfn.BITAND(V207,127)),4)),IF(N207=13,DEC2OCT('PDP8'!$D$13+_xlfn.BITOR(VLOOKUP(O207,'PDP8'!$C$17:$D$52,2,0),_xlfn.BITOR(IF(S207&gt;1,VLOOKUP(P207,'PDP8'!$C$17:$D$52,2,0),0),_xlfn.BITOR(IF(S207&gt;2,VLOOKUP(Q207,'PDP8'!$C$17:$D$52,2,0),0),IF(S207&gt;3,VLOOKUP(R207,'PDP8'!$C$17:$D$52,2,0),0)))),4),IF(N207=14,DEC2OCT(_xlfn.BITOR('PDP8'!$D$13+256+VLOOKUP(O207,'PDP8'!$C$56:$D$75,2,0),_xlfn.BITOR(IF(S207&gt;1,VLOOKUP(P207,'PDP8'!$C$56:$D$75,2,0),0),_xlfn.BITOR(IF(S207&gt;2,VLOOKUP(Q207,'PDP8'!$C$56:$D$75,2,0),0),IF(S207&gt;3,VLOOKUP(R207,'PDP8'!$C$56:$D$75,2,0),0)))),4),IF(N207=15,DEC2OCT('PDP8'!$D$13+257+VLOOKUP(O207,'PDP8'!$C$80:$D$107,2,0)+IF(S207&gt;1,VLOOKUP(P207,'PDP8'!$C$80:$D$107,2,0),0)+IF(S207&gt;2,VLOOKUP(Q207,'PDP8'!$C$80:$D$107,2,0),0),4),IF(N207=20,VLOOKUP(F207,'PDP8'!$I$5:$J$389,2,0),"???")))))))</f>
        <v/>
      </c>
      <c r="D207" s="177"/>
      <c r="E207" s="118"/>
      <c r="F207" s="118"/>
      <c r="G207" s="76"/>
      <c r="H207" s="118"/>
      <c r="I207" s="179"/>
      <c r="J207" s="188" t="str">
        <f t="shared" si="48"/>
        <v/>
      </c>
      <c r="K207" s="211"/>
      <c r="L207" s="126"/>
      <c r="M207" s="119">
        <f>IF(LEN(F207)&lt;1,0,IF(OR(LEFT(F207)="/",F207="$"),0,IF(LEFT(F207)="*",1,IF(NOT(ISERR(VALUE(F207))),10,IF(LEFT(F207,4)="PAGE",2,IF(ISNA(VLOOKUP(F207,'PDP8'!$C$6:$C$11,1,0)),IF(ISNA(VLOOKUP(LEFT(F207,3),'PDP8'!$C$17:$C$52,1,0)),IF(ISNA(VLOOKUP(LEFT(F207,3),'PDP8'!$C$56:$C$75,1,0)),IF(ISNA(VLOOKUP(LEFT(F207,IF(OR(LEN(F207)=3,MID(F207,4,1)=" "),3,4)),'PDP8'!$C$80:$C$107,1,0)),IF(ISNA(VLOOKUP(F207,'PDP8'!$I$5:$I$389,1,0)),"???",20),15),14),13),12))))))</f>
        <v>0</v>
      </c>
      <c r="N207" s="119">
        <f>IF(AND(O207="CLA",S207&gt;1),IF(ISNA(VLOOKUP(P207,'PDP8'!$C$17:$C$52,1,0)),IF(ISNA(VLOOKUP(P207,'PDP8'!$C$56:$C$75,1,0)),15,14),13),IF(LEN(F207)=0,0,M207))</f>
        <v>0</v>
      </c>
      <c r="O207" s="119" t="str">
        <f t="shared" si="49"/>
        <v/>
      </c>
      <c r="P207" s="119" t="str">
        <f t="shared" si="50"/>
        <v/>
      </c>
      <c r="Q207" s="119" t="str">
        <f t="shared" si="51"/>
        <v/>
      </c>
      <c r="R207" s="119" t="str">
        <f t="shared" si="52"/>
        <v/>
      </c>
      <c r="S207" s="119">
        <f t="shared" si="53"/>
        <v>0</v>
      </c>
      <c r="T207" s="187" t="str">
        <f t="shared" si="54"/>
        <v/>
      </c>
      <c r="U207" s="119" t="str">
        <f t="shared" si="55"/>
        <v/>
      </c>
      <c r="V207" s="120" t="str">
        <f t="shared" si="56"/>
        <v/>
      </c>
      <c r="W207" s="124" t="str">
        <f t="shared" si="57"/>
        <v/>
      </c>
      <c r="X207" s="124" t="str">
        <f t="shared" si="58"/>
        <v/>
      </c>
      <c r="Y207" s="119" t="str">
        <f t="shared" si="45"/>
        <v/>
      </c>
      <c r="Z207" s="119">
        <f t="shared" si="46"/>
        <v>0</v>
      </c>
      <c r="AA207" s="119" t="str">
        <f>IF(N207=12,VLOOKUP(F207,'PDP8'!$C$6:$F$11,4,0),"")</f>
        <v/>
      </c>
      <c r="AB207" s="119" t="str">
        <f>IF(N207=13,IF(_xlfn.BITAND(OCT2DEC(C207),'PDP8'!$E$17)='PDP8'!$D$17,'PDP8'!$F$17,CONCATENATE(IF(ISNA(MATCH(_xlfn.BITAND(OCT2DEC(C207),'PDP8'!$E$18),'PDP8'!$D$18:$D$20,0)),"",VLOOKUP(_xlfn.BITAND(OCT2DEC(C207),'PDP8'!$E$18),'PDP8'!$D$18:$F$20,3,0)),IF(ISNA(MATCH(_xlfn.BITAND(OCT2DEC(C207),'PDP8'!$E$21),'PDP8'!$D$21:$D$52,0)),"",CONCATENATE(IF(ISNA(MATCH(_xlfn.BITAND(OCT2DEC(C207),'PDP8'!$E$18),'PDP8'!$D$18:$D$20,0)),"",", "),VLOOKUP(_xlfn.BITAND(OCT2DEC(C207),'PDP8'!$E$21),'PDP8'!$D$21:$F$52,3,0))))),"")</f>
        <v/>
      </c>
      <c r="AC207" s="119" t="str">
        <f>IF(N207=14,CONCATENATE(IF(ISNA(MATCH(_xlfn.BITAND(OCT2DEC(C207),'PDP8'!$E$56),'PDP8'!$D$56:$D$70,0)),"",VLOOKUP(_xlfn.BITAND(OCT2DEC(C207),'PDP8'!$E$56),'PDP8'!$D$56:$F$70,3,0)),IF(ISNA(MATCH(_xlfn.BITAND(OCT2DEC(C207),'PDP8'!$E$71),'PDP8'!$D$71:$D$73,0)),"",CONCATENATE(IF(ISNA(MATCH(_xlfn.BITAND(OCT2DEC(C207),'PDP8'!$E$56),'PDP8'!$D$56:$D$70,0)),"",", "),VLOOKUP(_xlfn.BITAND(OCT2DEC(C207),'PDP8'!$E$71),'PDP8'!$D$71:$F$73,3,0))),IF(_xlfn.BITAND(OCT2DEC(C207),'PDP8'!$E$75)='PDP8'!$D$75,CONCATENATE(IF(LEN(F207)&gt;4,", ",""),'PDP8'!$F$75,""),IF(_xlfn.BITAND(OCT2DEC(C207),'PDP8'!$E$74),"",'PDP8'!$F$74))),"")</f>
        <v/>
      </c>
      <c r="AD207" s="119" t="str">
        <f>IF(N207=15,VLOOKUP(Z207,'PDP8'!$D$111:$F$238,3,0),"")</f>
        <v/>
      </c>
      <c r="AE207" s="119" t="str">
        <f>IF(N207=20,CONCATENATE(VLOOKUP(F207,'PDP8'!$I$5:$M$389,3,0),": ",VLOOKUP(F207,'PDP8'!$I$5:$M$389,5,0)),"")</f>
        <v/>
      </c>
      <c r="AF207" s="119" t="str">
        <f t="shared" si="59"/>
        <v/>
      </c>
      <c r="AG207" s="126"/>
      <c r="AH207" s="126"/>
    </row>
    <row r="208" spans="1:34" x14ac:dyDescent="0.2">
      <c r="A208" s="126"/>
      <c r="B208" s="55" t="str">
        <f t="shared" si="47"/>
        <v>0411</v>
      </c>
      <c r="C208" s="56" t="str">
        <f>IF(N208&lt;10,"",IF(N208=10,O208,IF(N208=12,IF(LEN(X208)&gt;0,X208,DEC2OCT(VLOOKUP(F208,'PDP8'!$C$6:$D$12,2,0)+IF(LEN(G208)&gt;0,256,0)+W208+IF(LEN(V208)=0,0,_xlfn.BITAND(V208,127)),4)),IF(N208=13,DEC2OCT('PDP8'!$D$13+_xlfn.BITOR(VLOOKUP(O208,'PDP8'!$C$17:$D$52,2,0),_xlfn.BITOR(IF(S208&gt;1,VLOOKUP(P208,'PDP8'!$C$17:$D$52,2,0),0),_xlfn.BITOR(IF(S208&gt;2,VLOOKUP(Q208,'PDP8'!$C$17:$D$52,2,0),0),IF(S208&gt;3,VLOOKUP(R208,'PDP8'!$C$17:$D$52,2,0),0)))),4),IF(N208=14,DEC2OCT(_xlfn.BITOR('PDP8'!$D$13+256+VLOOKUP(O208,'PDP8'!$C$56:$D$75,2,0),_xlfn.BITOR(IF(S208&gt;1,VLOOKUP(P208,'PDP8'!$C$56:$D$75,2,0),0),_xlfn.BITOR(IF(S208&gt;2,VLOOKUP(Q208,'PDP8'!$C$56:$D$75,2,0),0),IF(S208&gt;3,VLOOKUP(R208,'PDP8'!$C$56:$D$75,2,0),0)))),4),IF(N208=15,DEC2OCT('PDP8'!$D$13+257+VLOOKUP(O208,'PDP8'!$C$80:$D$107,2,0)+IF(S208&gt;1,VLOOKUP(P208,'PDP8'!$C$80:$D$107,2,0),0)+IF(S208&gt;2,VLOOKUP(Q208,'PDP8'!$C$80:$D$107,2,0),0),4),IF(N208=20,VLOOKUP(F208,'PDP8'!$I$5:$J$389,2,0),"???")))))))</f>
        <v/>
      </c>
      <c r="D208" s="177"/>
      <c r="E208" s="118"/>
      <c r="F208" s="118"/>
      <c r="G208" s="76"/>
      <c r="H208" s="118"/>
      <c r="I208" s="179"/>
      <c r="J208" s="188" t="str">
        <f t="shared" si="48"/>
        <v/>
      </c>
      <c r="K208" s="211"/>
      <c r="L208" s="126"/>
      <c r="M208" s="119">
        <f>IF(LEN(F208)&lt;1,0,IF(OR(LEFT(F208)="/",F208="$"),0,IF(LEFT(F208)="*",1,IF(NOT(ISERR(VALUE(F208))),10,IF(LEFT(F208,4)="PAGE",2,IF(ISNA(VLOOKUP(F208,'PDP8'!$C$6:$C$11,1,0)),IF(ISNA(VLOOKUP(LEFT(F208,3),'PDP8'!$C$17:$C$52,1,0)),IF(ISNA(VLOOKUP(LEFT(F208,3),'PDP8'!$C$56:$C$75,1,0)),IF(ISNA(VLOOKUP(LEFT(F208,IF(OR(LEN(F208)=3,MID(F208,4,1)=" "),3,4)),'PDP8'!$C$80:$C$107,1,0)),IF(ISNA(VLOOKUP(F208,'PDP8'!$I$5:$I$389,1,0)),"???",20),15),14),13),12))))))</f>
        <v>0</v>
      </c>
      <c r="N208" s="119">
        <f>IF(AND(O208="CLA",S208&gt;1),IF(ISNA(VLOOKUP(P208,'PDP8'!$C$17:$C$52,1,0)),IF(ISNA(VLOOKUP(P208,'PDP8'!$C$56:$C$75,1,0)),15,14),13),IF(LEN(F208)=0,0,M208))</f>
        <v>0</v>
      </c>
      <c r="O208" s="119" t="str">
        <f t="shared" si="49"/>
        <v/>
      </c>
      <c r="P208" s="119" t="str">
        <f t="shared" si="50"/>
        <v/>
      </c>
      <c r="Q208" s="119" t="str">
        <f t="shared" si="51"/>
        <v/>
      </c>
      <c r="R208" s="119" t="str">
        <f t="shared" si="52"/>
        <v/>
      </c>
      <c r="S208" s="119">
        <f t="shared" si="53"/>
        <v>0</v>
      </c>
      <c r="T208" s="187" t="str">
        <f t="shared" si="54"/>
        <v/>
      </c>
      <c r="U208" s="119" t="str">
        <f t="shared" si="55"/>
        <v/>
      </c>
      <c r="V208" s="120" t="str">
        <f t="shared" si="56"/>
        <v/>
      </c>
      <c r="W208" s="124" t="str">
        <f t="shared" si="57"/>
        <v/>
      </c>
      <c r="X208" s="124" t="str">
        <f t="shared" si="58"/>
        <v/>
      </c>
      <c r="Y208" s="119" t="str">
        <f t="shared" si="45"/>
        <v/>
      </c>
      <c r="Z208" s="119">
        <f t="shared" si="46"/>
        <v>0</v>
      </c>
      <c r="AA208" s="119" t="str">
        <f>IF(N208=12,VLOOKUP(F208,'PDP8'!$C$6:$F$11,4,0),"")</f>
        <v/>
      </c>
      <c r="AB208" s="119" t="str">
        <f>IF(N208=13,IF(_xlfn.BITAND(OCT2DEC(C208),'PDP8'!$E$17)='PDP8'!$D$17,'PDP8'!$F$17,CONCATENATE(IF(ISNA(MATCH(_xlfn.BITAND(OCT2DEC(C208),'PDP8'!$E$18),'PDP8'!$D$18:$D$20,0)),"",VLOOKUP(_xlfn.BITAND(OCT2DEC(C208),'PDP8'!$E$18),'PDP8'!$D$18:$F$20,3,0)),IF(ISNA(MATCH(_xlfn.BITAND(OCT2DEC(C208),'PDP8'!$E$21),'PDP8'!$D$21:$D$52,0)),"",CONCATENATE(IF(ISNA(MATCH(_xlfn.BITAND(OCT2DEC(C208),'PDP8'!$E$18),'PDP8'!$D$18:$D$20,0)),"",", "),VLOOKUP(_xlfn.BITAND(OCT2DEC(C208),'PDP8'!$E$21),'PDP8'!$D$21:$F$52,3,0))))),"")</f>
        <v/>
      </c>
      <c r="AC208" s="119" t="str">
        <f>IF(N208=14,CONCATENATE(IF(ISNA(MATCH(_xlfn.BITAND(OCT2DEC(C208),'PDP8'!$E$56),'PDP8'!$D$56:$D$70,0)),"",VLOOKUP(_xlfn.BITAND(OCT2DEC(C208),'PDP8'!$E$56),'PDP8'!$D$56:$F$70,3,0)),IF(ISNA(MATCH(_xlfn.BITAND(OCT2DEC(C208),'PDP8'!$E$71),'PDP8'!$D$71:$D$73,0)),"",CONCATENATE(IF(ISNA(MATCH(_xlfn.BITAND(OCT2DEC(C208),'PDP8'!$E$56),'PDP8'!$D$56:$D$70,0)),"",", "),VLOOKUP(_xlfn.BITAND(OCT2DEC(C208),'PDP8'!$E$71),'PDP8'!$D$71:$F$73,3,0))),IF(_xlfn.BITAND(OCT2DEC(C208),'PDP8'!$E$75)='PDP8'!$D$75,CONCATENATE(IF(LEN(F208)&gt;4,", ",""),'PDP8'!$F$75,""),IF(_xlfn.BITAND(OCT2DEC(C208),'PDP8'!$E$74),"",'PDP8'!$F$74))),"")</f>
        <v/>
      </c>
      <c r="AD208" s="119" t="str">
        <f>IF(N208=15,VLOOKUP(Z208,'PDP8'!$D$111:$F$238,3,0),"")</f>
        <v/>
      </c>
      <c r="AE208" s="119" t="str">
        <f>IF(N208=20,CONCATENATE(VLOOKUP(F208,'PDP8'!$I$5:$M$389,3,0),": ",VLOOKUP(F208,'PDP8'!$I$5:$M$389,5,0)),"")</f>
        <v/>
      </c>
      <c r="AF208" s="119" t="str">
        <f t="shared" si="59"/>
        <v/>
      </c>
      <c r="AG208" s="126"/>
      <c r="AH208" s="126"/>
    </row>
    <row r="209" spans="1:34" x14ac:dyDescent="0.2">
      <c r="A209" s="126"/>
      <c r="B209" s="55" t="str">
        <f t="shared" si="47"/>
        <v>0411</v>
      </c>
      <c r="C209" s="56" t="str">
        <f>IF(N209&lt;10,"",IF(N209=10,O209,IF(N209=12,IF(LEN(X209)&gt;0,X209,DEC2OCT(VLOOKUP(F209,'PDP8'!$C$6:$D$12,2,0)+IF(LEN(G209)&gt;0,256,0)+W209+IF(LEN(V209)=0,0,_xlfn.BITAND(V209,127)),4)),IF(N209=13,DEC2OCT('PDP8'!$D$13+_xlfn.BITOR(VLOOKUP(O209,'PDP8'!$C$17:$D$52,2,0),_xlfn.BITOR(IF(S209&gt;1,VLOOKUP(P209,'PDP8'!$C$17:$D$52,2,0),0),_xlfn.BITOR(IF(S209&gt;2,VLOOKUP(Q209,'PDP8'!$C$17:$D$52,2,0),0),IF(S209&gt;3,VLOOKUP(R209,'PDP8'!$C$17:$D$52,2,0),0)))),4),IF(N209=14,DEC2OCT(_xlfn.BITOR('PDP8'!$D$13+256+VLOOKUP(O209,'PDP8'!$C$56:$D$75,2,0),_xlfn.BITOR(IF(S209&gt;1,VLOOKUP(P209,'PDP8'!$C$56:$D$75,2,0),0),_xlfn.BITOR(IF(S209&gt;2,VLOOKUP(Q209,'PDP8'!$C$56:$D$75,2,0),0),IF(S209&gt;3,VLOOKUP(R209,'PDP8'!$C$56:$D$75,2,0),0)))),4),IF(N209=15,DEC2OCT('PDP8'!$D$13+257+VLOOKUP(O209,'PDP8'!$C$80:$D$107,2,0)+IF(S209&gt;1,VLOOKUP(P209,'PDP8'!$C$80:$D$107,2,0),0)+IF(S209&gt;2,VLOOKUP(Q209,'PDP8'!$C$80:$D$107,2,0),0),4),IF(N209=20,VLOOKUP(F209,'PDP8'!$I$5:$J$389,2,0),"???")))))))</f>
        <v/>
      </c>
      <c r="D209" s="177"/>
      <c r="E209" s="118"/>
      <c r="F209" s="118"/>
      <c r="G209" s="76"/>
      <c r="H209" s="118"/>
      <c r="I209" s="179"/>
      <c r="J209" s="188" t="str">
        <f t="shared" si="48"/>
        <v/>
      </c>
      <c r="K209" s="211"/>
      <c r="L209" s="126"/>
      <c r="M209" s="119">
        <f>IF(LEN(F209)&lt;1,0,IF(OR(LEFT(F209)="/",F209="$"),0,IF(LEFT(F209)="*",1,IF(NOT(ISERR(VALUE(F209))),10,IF(LEFT(F209,4)="PAGE",2,IF(ISNA(VLOOKUP(F209,'PDP8'!$C$6:$C$11,1,0)),IF(ISNA(VLOOKUP(LEFT(F209,3),'PDP8'!$C$17:$C$52,1,0)),IF(ISNA(VLOOKUP(LEFT(F209,3),'PDP8'!$C$56:$C$75,1,0)),IF(ISNA(VLOOKUP(LEFT(F209,IF(OR(LEN(F209)=3,MID(F209,4,1)=" "),3,4)),'PDP8'!$C$80:$C$107,1,0)),IF(ISNA(VLOOKUP(F209,'PDP8'!$I$5:$I$389,1,0)),"???",20),15),14),13),12))))))</f>
        <v>0</v>
      </c>
      <c r="N209" s="119">
        <f>IF(AND(O209="CLA",S209&gt;1),IF(ISNA(VLOOKUP(P209,'PDP8'!$C$17:$C$52,1,0)),IF(ISNA(VLOOKUP(P209,'PDP8'!$C$56:$C$75,1,0)),15,14),13),IF(LEN(F209)=0,0,M209))</f>
        <v>0</v>
      </c>
      <c r="O209" s="119" t="str">
        <f t="shared" si="49"/>
        <v/>
      </c>
      <c r="P209" s="119" t="str">
        <f t="shared" si="50"/>
        <v/>
      </c>
      <c r="Q209" s="119" t="str">
        <f t="shared" si="51"/>
        <v/>
      </c>
      <c r="R209" s="119" t="str">
        <f t="shared" si="52"/>
        <v/>
      </c>
      <c r="S209" s="119">
        <f t="shared" si="53"/>
        <v>0</v>
      </c>
      <c r="T209" s="187" t="str">
        <f t="shared" si="54"/>
        <v/>
      </c>
      <c r="U209" s="119" t="str">
        <f t="shared" si="55"/>
        <v/>
      </c>
      <c r="V209" s="120" t="str">
        <f t="shared" si="56"/>
        <v/>
      </c>
      <c r="W209" s="124" t="str">
        <f t="shared" si="57"/>
        <v/>
      </c>
      <c r="X209" s="124" t="str">
        <f t="shared" si="58"/>
        <v/>
      </c>
      <c r="Y209" s="119" t="str">
        <f t="shared" si="45"/>
        <v/>
      </c>
      <c r="Z209" s="119">
        <f t="shared" si="46"/>
        <v>0</v>
      </c>
      <c r="AA209" s="119" t="str">
        <f>IF(N209=12,VLOOKUP(F209,'PDP8'!$C$6:$F$11,4,0),"")</f>
        <v/>
      </c>
      <c r="AB209" s="119" t="str">
        <f>IF(N209=13,IF(_xlfn.BITAND(OCT2DEC(C209),'PDP8'!$E$17)='PDP8'!$D$17,'PDP8'!$F$17,CONCATENATE(IF(ISNA(MATCH(_xlfn.BITAND(OCT2DEC(C209),'PDP8'!$E$18),'PDP8'!$D$18:$D$20,0)),"",VLOOKUP(_xlfn.BITAND(OCT2DEC(C209),'PDP8'!$E$18),'PDP8'!$D$18:$F$20,3,0)),IF(ISNA(MATCH(_xlfn.BITAND(OCT2DEC(C209),'PDP8'!$E$21),'PDP8'!$D$21:$D$52,0)),"",CONCATENATE(IF(ISNA(MATCH(_xlfn.BITAND(OCT2DEC(C209),'PDP8'!$E$18),'PDP8'!$D$18:$D$20,0)),"",", "),VLOOKUP(_xlfn.BITAND(OCT2DEC(C209),'PDP8'!$E$21),'PDP8'!$D$21:$F$52,3,0))))),"")</f>
        <v/>
      </c>
      <c r="AC209" s="119" t="str">
        <f>IF(N209=14,CONCATENATE(IF(ISNA(MATCH(_xlfn.BITAND(OCT2DEC(C209),'PDP8'!$E$56),'PDP8'!$D$56:$D$70,0)),"",VLOOKUP(_xlfn.BITAND(OCT2DEC(C209),'PDP8'!$E$56),'PDP8'!$D$56:$F$70,3,0)),IF(ISNA(MATCH(_xlfn.BITAND(OCT2DEC(C209),'PDP8'!$E$71),'PDP8'!$D$71:$D$73,0)),"",CONCATENATE(IF(ISNA(MATCH(_xlfn.BITAND(OCT2DEC(C209),'PDP8'!$E$56),'PDP8'!$D$56:$D$70,0)),"",", "),VLOOKUP(_xlfn.BITAND(OCT2DEC(C209),'PDP8'!$E$71),'PDP8'!$D$71:$F$73,3,0))),IF(_xlfn.BITAND(OCT2DEC(C209),'PDP8'!$E$75)='PDP8'!$D$75,CONCATENATE(IF(LEN(F209)&gt;4,", ",""),'PDP8'!$F$75,""),IF(_xlfn.BITAND(OCT2DEC(C209),'PDP8'!$E$74),"",'PDP8'!$F$74))),"")</f>
        <v/>
      </c>
      <c r="AD209" s="119" t="str">
        <f>IF(N209=15,VLOOKUP(Z209,'PDP8'!$D$111:$F$238,3,0),"")</f>
        <v/>
      </c>
      <c r="AE209" s="119" t="str">
        <f>IF(N209=20,CONCATENATE(VLOOKUP(F209,'PDP8'!$I$5:$M$389,3,0),": ",VLOOKUP(F209,'PDP8'!$I$5:$M$389,5,0)),"")</f>
        <v/>
      </c>
      <c r="AF209" s="119" t="str">
        <f t="shared" si="59"/>
        <v/>
      </c>
      <c r="AG209" s="126"/>
      <c r="AH209" s="126"/>
    </row>
    <row r="210" spans="1:34" x14ac:dyDescent="0.2">
      <c r="A210" s="126"/>
      <c r="B210" s="55" t="str">
        <f t="shared" si="47"/>
        <v>0411</v>
      </c>
      <c r="C210" s="56" t="str">
        <f>IF(N210&lt;10,"",IF(N210=10,O210,IF(N210=12,IF(LEN(X210)&gt;0,X210,DEC2OCT(VLOOKUP(F210,'PDP8'!$C$6:$D$12,2,0)+IF(LEN(G210)&gt;0,256,0)+W210+IF(LEN(V210)=0,0,_xlfn.BITAND(V210,127)),4)),IF(N210=13,DEC2OCT('PDP8'!$D$13+_xlfn.BITOR(VLOOKUP(O210,'PDP8'!$C$17:$D$52,2,0),_xlfn.BITOR(IF(S210&gt;1,VLOOKUP(P210,'PDP8'!$C$17:$D$52,2,0),0),_xlfn.BITOR(IF(S210&gt;2,VLOOKUP(Q210,'PDP8'!$C$17:$D$52,2,0),0),IF(S210&gt;3,VLOOKUP(R210,'PDP8'!$C$17:$D$52,2,0),0)))),4),IF(N210=14,DEC2OCT(_xlfn.BITOR('PDP8'!$D$13+256+VLOOKUP(O210,'PDP8'!$C$56:$D$75,2,0),_xlfn.BITOR(IF(S210&gt;1,VLOOKUP(P210,'PDP8'!$C$56:$D$75,2,0),0),_xlfn.BITOR(IF(S210&gt;2,VLOOKUP(Q210,'PDP8'!$C$56:$D$75,2,0),0),IF(S210&gt;3,VLOOKUP(R210,'PDP8'!$C$56:$D$75,2,0),0)))),4),IF(N210=15,DEC2OCT('PDP8'!$D$13+257+VLOOKUP(O210,'PDP8'!$C$80:$D$107,2,0)+IF(S210&gt;1,VLOOKUP(P210,'PDP8'!$C$80:$D$107,2,0),0)+IF(S210&gt;2,VLOOKUP(Q210,'PDP8'!$C$80:$D$107,2,0),0),4),IF(N210=20,VLOOKUP(F210,'PDP8'!$I$5:$J$389,2,0),"???")))))))</f>
        <v/>
      </c>
      <c r="D210" s="177"/>
      <c r="E210" s="118"/>
      <c r="F210" s="118"/>
      <c r="G210" s="76"/>
      <c r="H210" s="118"/>
      <c r="I210" s="179"/>
      <c r="J210" s="188" t="str">
        <f t="shared" si="48"/>
        <v/>
      </c>
      <c r="K210" s="211"/>
      <c r="L210" s="126"/>
      <c r="M210" s="119">
        <f>IF(LEN(F210)&lt;1,0,IF(OR(LEFT(F210)="/",F210="$"),0,IF(LEFT(F210)="*",1,IF(NOT(ISERR(VALUE(F210))),10,IF(LEFT(F210,4)="PAGE",2,IF(ISNA(VLOOKUP(F210,'PDP8'!$C$6:$C$11,1,0)),IF(ISNA(VLOOKUP(LEFT(F210,3),'PDP8'!$C$17:$C$52,1,0)),IF(ISNA(VLOOKUP(LEFT(F210,3),'PDP8'!$C$56:$C$75,1,0)),IF(ISNA(VLOOKUP(LEFT(F210,IF(OR(LEN(F210)=3,MID(F210,4,1)=" "),3,4)),'PDP8'!$C$80:$C$107,1,0)),IF(ISNA(VLOOKUP(F210,'PDP8'!$I$5:$I$389,1,0)),"???",20),15),14),13),12))))))</f>
        <v>0</v>
      </c>
      <c r="N210" s="119">
        <f>IF(AND(O210="CLA",S210&gt;1),IF(ISNA(VLOOKUP(P210,'PDP8'!$C$17:$C$52,1,0)),IF(ISNA(VLOOKUP(P210,'PDP8'!$C$56:$C$75,1,0)),15,14),13),IF(LEN(F210)=0,0,M210))</f>
        <v>0</v>
      </c>
      <c r="O210" s="119" t="str">
        <f t="shared" si="49"/>
        <v/>
      </c>
      <c r="P210" s="119" t="str">
        <f t="shared" si="50"/>
        <v/>
      </c>
      <c r="Q210" s="119" t="str">
        <f t="shared" si="51"/>
        <v/>
      </c>
      <c r="R210" s="119" t="str">
        <f t="shared" si="52"/>
        <v/>
      </c>
      <c r="S210" s="119">
        <f t="shared" si="53"/>
        <v>0</v>
      </c>
      <c r="T210" s="187" t="str">
        <f t="shared" si="54"/>
        <v/>
      </c>
      <c r="U210" s="119" t="str">
        <f t="shared" si="55"/>
        <v/>
      </c>
      <c r="V210" s="120" t="str">
        <f t="shared" si="56"/>
        <v/>
      </c>
      <c r="W210" s="124" t="str">
        <f t="shared" si="57"/>
        <v/>
      </c>
      <c r="X210" s="124" t="str">
        <f t="shared" si="58"/>
        <v/>
      </c>
      <c r="Y210" s="119" t="str">
        <f t="shared" si="45"/>
        <v/>
      </c>
      <c r="Z210" s="119">
        <f t="shared" si="46"/>
        <v>0</v>
      </c>
      <c r="AA210" s="119" t="str">
        <f>IF(N210=12,VLOOKUP(F210,'PDP8'!$C$6:$F$11,4,0),"")</f>
        <v/>
      </c>
      <c r="AB210" s="119" t="str">
        <f>IF(N210=13,IF(_xlfn.BITAND(OCT2DEC(C210),'PDP8'!$E$17)='PDP8'!$D$17,'PDP8'!$F$17,CONCATENATE(IF(ISNA(MATCH(_xlfn.BITAND(OCT2DEC(C210),'PDP8'!$E$18),'PDP8'!$D$18:$D$20,0)),"",VLOOKUP(_xlfn.BITAND(OCT2DEC(C210),'PDP8'!$E$18),'PDP8'!$D$18:$F$20,3,0)),IF(ISNA(MATCH(_xlfn.BITAND(OCT2DEC(C210),'PDP8'!$E$21),'PDP8'!$D$21:$D$52,0)),"",CONCATENATE(IF(ISNA(MATCH(_xlfn.BITAND(OCT2DEC(C210),'PDP8'!$E$18),'PDP8'!$D$18:$D$20,0)),"",", "),VLOOKUP(_xlfn.BITAND(OCT2DEC(C210),'PDP8'!$E$21),'PDP8'!$D$21:$F$52,3,0))))),"")</f>
        <v/>
      </c>
      <c r="AC210" s="119" t="str">
        <f>IF(N210=14,CONCATENATE(IF(ISNA(MATCH(_xlfn.BITAND(OCT2DEC(C210),'PDP8'!$E$56),'PDP8'!$D$56:$D$70,0)),"",VLOOKUP(_xlfn.BITAND(OCT2DEC(C210),'PDP8'!$E$56),'PDP8'!$D$56:$F$70,3,0)),IF(ISNA(MATCH(_xlfn.BITAND(OCT2DEC(C210),'PDP8'!$E$71),'PDP8'!$D$71:$D$73,0)),"",CONCATENATE(IF(ISNA(MATCH(_xlfn.BITAND(OCT2DEC(C210),'PDP8'!$E$56),'PDP8'!$D$56:$D$70,0)),"",", "),VLOOKUP(_xlfn.BITAND(OCT2DEC(C210),'PDP8'!$E$71),'PDP8'!$D$71:$F$73,3,0))),IF(_xlfn.BITAND(OCT2DEC(C210),'PDP8'!$E$75)='PDP8'!$D$75,CONCATENATE(IF(LEN(F210)&gt;4,", ",""),'PDP8'!$F$75,""),IF(_xlfn.BITAND(OCT2DEC(C210),'PDP8'!$E$74),"",'PDP8'!$F$74))),"")</f>
        <v/>
      </c>
      <c r="AD210" s="119" t="str">
        <f>IF(N210=15,VLOOKUP(Z210,'PDP8'!$D$111:$F$238,3,0),"")</f>
        <v/>
      </c>
      <c r="AE210" s="119" t="str">
        <f>IF(N210=20,CONCATENATE(VLOOKUP(F210,'PDP8'!$I$5:$M$389,3,0),": ",VLOOKUP(F210,'PDP8'!$I$5:$M$389,5,0)),"")</f>
        <v/>
      </c>
      <c r="AF210" s="119" t="str">
        <f t="shared" si="59"/>
        <v/>
      </c>
      <c r="AG210" s="126"/>
      <c r="AH210" s="126"/>
    </row>
    <row r="211" spans="1:34" x14ac:dyDescent="0.2">
      <c r="A211" s="126"/>
      <c r="B211" s="55" t="str">
        <f t="shared" si="47"/>
        <v>0411</v>
      </c>
      <c r="C211" s="56" t="str">
        <f>IF(N211&lt;10,"",IF(N211=10,O211,IF(N211=12,IF(LEN(X211)&gt;0,X211,DEC2OCT(VLOOKUP(F211,'PDP8'!$C$6:$D$12,2,0)+IF(LEN(G211)&gt;0,256,0)+W211+IF(LEN(V211)=0,0,_xlfn.BITAND(V211,127)),4)),IF(N211=13,DEC2OCT('PDP8'!$D$13+_xlfn.BITOR(VLOOKUP(O211,'PDP8'!$C$17:$D$52,2,0),_xlfn.BITOR(IF(S211&gt;1,VLOOKUP(P211,'PDP8'!$C$17:$D$52,2,0),0),_xlfn.BITOR(IF(S211&gt;2,VLOOKUP(Q211,'PDP8'!$C$17:$D$52,2,0),0),IF(S211&gt;3,VLOOKUP(R211,'PDP8'!$C$17:$D$52,2,0),0)))),4),IF(N211=14,DEC2OCT(_xlfn.BITOR('PDP8'!$D$13+256+VLOOKUP(O211,'PDP8'!$C$56:$D$75,2,0),_xlfn.BITOR(IF(S211&gt;1,VLOOKUP(P211,'PDP8'!$C$56:$D$75,2,0),0),_xlfn.BITOR(IF(S211&gt;2,VLOOKUP(Q211,'PDP8'!$C$56:$D$75,2,0),0),IF(S211&gt;3,VLOOKUP(R211,'PDP8'!$C$56:$D$75,2,0),0)))),4),IF(N211=15,DEC2OCT('PDP8'!$D$13+257+VLOOKUP(O211,'PDP8'!$C$80:$D$107,2,0)+IF(S211&gt;1,VLOOKUP(P211,'PDP8'!$C$80:$D$107,2,0),0)+IF(S211&gt;2,VLOOKUP(Q211,'PDP8'!$C$80:$D$107,2,0),0),4),IF(N211=20,VLOOKUP(F211,'PDP8'!$I$5:$J$389,2,0),"???")))))))</f>
        <v/>
      </c>
      <c r="D211" s="177"/>
      <c r="E211" s="118"/>
      <c r="F211" s="118"/>
      <c r="G211" s="76"/>
      <c r="H211" s="118"/>
      <c r="I211" s="179"/>
      <c r="J211" s="188" t="str">
        <f t="shared" si="48"/>
        <v/>
      </c>
      <c r="K211" s="211"/>
      <c r="L211" s="126"/>
      <c r="M211" s="119">
        <f>IF(LEN(F211)&lt;1,0,IF(OR(LEFT(F211)="/",F211="$"),0,IF(LEFT(F211)="*",1,IF(NOT(ISERR(VALUE(F211))),10,IF(LEFT(F211,4)="PAGE",2,IF(ISNA(VLOOKUP(F211,'PDP8'!$C$6:$C$11,1,0)),IF(ISNA(VLOOKUP(LEFT(F211,3),'PDP8'!$C$17:$C$52,1,0)),IF(ISNA(VLOOKUP(LEFT(F211,3),'PDP8'!$C$56:$C$75,1,0)),IF(ISNA(VLOOKUP(LEFT(F211,IF(OR(LEN(F211)=3,MID(F211,4,1)=" "),3,4)),'PDP8'!$C$80:$C$107,1,0)),IF(ISNA(VLOOKUP(F211,'PDP8'!$I$5:$I$389,1,0)),"???",20),15),14),13),12))))))</f>
        <v>0</v>
      </c>
      <c r="N211" s="119">
        <f>IF(AND(O211="CLA",S211&gt;1),IF(ISNA(VLOOKUP(P211,'PDP8'!$C$17:$C$52,1,0)),IF(ISNA(VLOOKUP(P211,'PDP8'!$C$56:$C$75,1,0)),15,14),13),IF(LEN(F211)=0,0,M211))</f>
        <v>0</v>
      </c>
      <c r="O211" s="119" t="str">
        <f t="shared" si="49"/>
        <v/>
      </c>
      <c r="P211" s="119" t="str">
        <f t="shared" si="50"/>
        <v/>
      </c>
      <c r="Q211" s="119" t="str">
        <f t="shared" si="51"/>
        <v/>
      </c>
      <c r="R211" s="119" t="str">
        <f t="shared" si="52"/>
        <v/>
      </c>
      <c r="S211" s="119">
        <f t="shared" si="53"/>
        <v>0</v>
      </c>
      <c r="T211" s="187" t="str">
        <f t="shared" si="54"/>
        <v/>
      </c>
      <c r="U211" s="119" t="str">
        <f t="shared" si="55"/>
        <v/>
      </c>
      <c r="V211" s="120" t="str">
        <f t="shared" si="56"/>
        <v/>
      </c>
      <c r="W211" s="124" t="str">
        <f t="shared" si="57"/>
        <v/>
      </c>
      <c r="X211" s="124" t="str">
        <f t="shared" si="58"/>
        <v/>
      </c>
      <c r="Y211" s="119" t="str">
        <f t="shared" si="45"/>
        <v/>
      </c>
      <c r="Z211" s="119">
        <f t="shared" si="46"/>
        <v>0</v>
      </c>
      <c r="AA211" s="119" t="str">
        <f>IF(N211=12,VLOOKUP(F211,'PDP8'!$C$6:$F$11,4,0),"")</f>
        <v/>
      </c>
      <c r="AB211" s="119" t="str">
        <f>IF(N211=13,IF(_xlfn.BITAND(OCT2DEC(C211),'PDP8'!$E$17)='PDP8'!$D$17,'PDP8'!$F$17,CONCATENATE(IF(ISNA(MATCH(_xlfn.BITAND(OCT2DEC(C211),'PDP8'!$E$18),'PDP8'!$D$18:$D$20,0)),"",VLOOKUP(_xlfn.BITAND(OCT2DEC(C211),'PDP8'!$E$18),'PDP8'!$D$18:$F$20,3,0)),IF(ISNA(MATCH(_xlfn.BITAND(OCT2DEC(C211),'PDP8'!$E$21),'PDP8'!$D$21:$D$52,0)),"",CONCATENATE(IF(ISNA(MATCH(_xlfn.BITAND(OCT2DEC(C211),'PDP8'!$E$18),'PDP8'!$D$18:$D$20,0)),"",", "),VLOOKUP(_xlfn.BITAND(OCT2DEC(C211),'PDP8'!$E$21),'PDP8'!$D$21:$F$52,3,0))))),"")</f>
        <v/>
      </c>
      <c r="AC211" s="119" t="str">
        <f>IF(N211=14,CONCATENATE(IF(ISNA(MATCH(_xlfn.BITAND(OCT2DEC(C211),'PDP8'!$E$56),'PDP8'!$D$56:$D$70,0)),"",VLOOKUP(_xlfn.BITAND(OCT2DEC(C211),'PDP8'!$E$56),'PDP8'!$D$56:$F$70,3,0)),IF(ISNA(MATCH(_xlfn.BITAND(OCT2DEC(C211),'PDP8'!$E$71),'PDP8'!$D$71:$D$73,0)),"",CONCATENATE(IF(ISNA(MATCH(_xlfn.BITAND(OCT2DEC(C211),'PDP8'!$E$56),'PDP8'!$D$56:$D$70,0)),"",", "),VLOOKUP(_xlfn.BITAND(OCT2DEC(C211),'PDP8'!$E$71),'PDP8'!$D$71:$F$73,3,0))),IF(_xlfn.BITAND(OCT2DEC(C211),'PDP8'!$E$75)='PDP8'!$D$75,CONCATENATE(IF(LEN(F211)&gt;4,", ",""),'PDP8'!$F$75,""),IF(_xlfn.BITAND(OCT2DEC(C211),'PDP8'!$E$74),"",'PDP8'!$F$74))),"")</f>
        <v/>
      </c>
      <c r="AD211" s="119" t="str">
        <f>IF(N211=15,VLOOKUP(Z211,'PDP8'!$D$111:$F$238,3,0),"")</f>
        <v/>
      </c>
      <c r="AE211" s="119" t="str">
        <f>IF(N211=20,CONCATENATE(VLOOKUP(F211,'PDP8'!$I$5:$M$389,3,0),": ",VLOOKUP(F211,'PDP8'!$I$5:$M$389,5,0)),"")</f>
        <v/>
      </c>
      <c r="AF211" s="119" t="str">
        <f t="shared" si="59"/>
        <v/>
      </c>
      <c r="AG211" s="126"/>
      <c r="AH211" s="126"/>
    </row>
    <row r="212" spans="1:34" x14ac:dyDescent="0.2">
      <c r="A212" s="126"/>
      <c r="B212" s="55" t="str">
        <f t="shared" si="47"/>
        <v>0411</v>
      </c>
      <c r="C212" s="56" t="str">
        <f>IF(N212&lt;10,"",IF(N212=10,O212,IF(N212=12,IF(LEN(X212)&gt;0,X212,DEC2OCT(VLOOKUP(F212,'PDP8'!$C$6:$D$12,2,0)+IF(LEN(G212)&gt;0,256,0)+W212+IF(LEN(V212)=0,0,_xlfn.BITAND(V212,127)),4)),IF(N212=13,DEC2OCT('PDP8'!$D$13+_xlfn.BITOR(VLOOKUP(O212,'PDP8'!$C$17:$D$52,2,0),_xlfn.BITOR(IF(S212&gt;1,VLOOKUP(P212,'PDP8'!$C$17:$D$52,2,0),0),_xlfn.BITOR(IF(S212&gt;2,VLOOKUP(Q212,'PDP8'!$C$17:$D$52,2,0),0),IF(S212&gt;3,VLOOKUP(R212,'PDP8'!$C$17:$D$52,2,0),0)))),4),IF(N212=14,DEC2OCT(_xlfn.BITOR('PDP8'!$D$13+256+VLOOKUP(O212,'PDP8'!$C$56:$D$75,2,0),_xlfn.BITOR(IF(S212&gt;1,VLOOKUP(P212,'PDP8'!$C$56:$D$75,2,0),0),_xlfn.BITOR(IF(S212&gt;2,VLOOKUP(Q212,'PDP8'!$C$56:$D$75,2,0),0),IF(S212&gt;3,VLOOKUP(R212,'PDP8'!$C$56:$D$75,2,0),0)))),4),IF(N212=15,DEC2OCT('PDP8'!$D$13+257+VLOOKUP(O212,'PDP8'!$C$80:$D$107,2,0)+IF(S212&gt;1,VLOOKUP(P212,'PDP8'!$C$80:$D$107,2,0),0)+IF(S212&gt;2,VLOOKUP(Q212,'PDP8'!$C$80:$D$107,2,0),0),4),IF(N212=20,VLOOKUP(F212,'PDP8'!$I$5:$J$389,2,0),"???")))))))</f>
        <v/>
      </c>
      <c r="D212" s="177"/>
      <c r="E212" s="118"/>
      <c r="F212" s="118"/>
      <c r="G212" s="76"/>
      <c r="H212" s="118"/>
      <c r="I212" s="179"/>
      <c r="J212" s="188" t="str">
        <f t="shared" si="48"/>
        <v/>
      </c>
      <c r="K212" s="211"/>
      <c r="L212" s="126"/>
      <c r="M212" s="119">
        <f>IF(LEN(F212)&lt;1,0,IF(OR(LEFT(F212)="/",F212="$"),0,IF(LEFT(F212)="*",1,IF(NOT(ISERR(VALUE(F212))),10,IF(LEFT(F212,4)="PAGE",2,IF(ISNA(VLOOKUP(F212,'PDP8'!$C$6:$C$11,1,0)),IF(ISNA(VLOOKUP(LEFT(F212,3),'PDP8'!$C$17:$C$52,1,0)),IF(ISNA(VLOOKUP(LEFT(F212,3),'PDP8'!$C$56:$C$75,1,0)),IF(ISNA(VLOOKUP(LEFT(F212,IF(OR(LEN(F212)=3,MID(F212,4,1)=" "),3,4)),'PDP8'!$C$80:$C$107,1,0)),IF(ISNA(VLOOKUP(F212,'PDP8'!$I$5:$I$389,1,0)),"???",20),15),14),13),12))))))</f>
        <v>0</v>
      </c>
      <c r="N212" s="119">
        <f>IF(AND(O212="CLA",S212&gt;1),IF(ISNA(VLOOKUP(P212,'PDP8'!$C$17:$C$52,1,0)),IF(ISNA(VLOOKUP(P212,'PDP8'!$C$56:$C$75,1,0)),15,14),13),IF(LEN(F212)=0,0,M212))</f>
        <v>0</v>
      </c>
      <c r="O212" s="119" t="str">
        <f t="shared" si="49"/>
        <v/>
      </c>
      <c r="P212" s="119" t="str">
        <f t="shared" si="50"/>
        <v/>
      </c>
      <c r="Q212" s="119" t="str">
        <f t="shared" si="51"/>
        <v/>
      </c>
      <c r="R212" s="119" t="str">
        <f t="shared" si="52"/>
        <v/>
      </c>
      <c r="S212" s="119">
        <f t="shared" si="53"/>
        <v>0</v>
      </c>
      <c r="T212" s="187" t="str">
        <f t="shared" si="54"/>
        <v/>
      </c>
      <c r="U212" s="119" t="str">
        <f t="shared" si="55"/>
        <v/>
      </c>
      <c r="V212" s="120" t="str">
        <f t="shared" si="56"/>
        <v/>
      </c>
      <c r="W212" s="124" t="str">
        <f t="shared" si="57"/>
        <v/>
      </c>
      <c r="X212" s="124" t="str">
        <f t="shared" si="58"/>
        <v/>
      </c>
      <c r="Y212" s="119" t="str">
        <f t="shared" si="45"/>
        <v/>
      </c>
      <c r="Z212" s="119">
        <f t="shared" si="46"/>
        <v>0</v>
      </c>
      <c r="AA212" s="119" t="str">
        <f>IF(N212=12,VLOOKUP(F212,'PDP8'!$C$6:$F$11,4,0),"")</f>
        <v/>
      </c>
      <c r="AB212" s="119" t="str">
        <f>IF(N212=13,IF(_xlfn.BITAND(OCT2DEC(C212),'PDP8'!$E$17)='PDP8'!$D$17,'PDP8'!$F$17,CONCATENATE(IF(ISNA(MATCH(_xlfn.BITAND(OCT2DEC(C212),'PDP8'!$E$18),'PDP8'!$D$18:$D$20,0)),"",VLOOKUP(_xlfn.BITAND(OCT2DEC(C212),'PDP8'!$E$18),'PDP8'!$D$18:$F$20,3,0)),IF(ISNA(MATCH(_xlfn.BITAND(OCT2DEC(C212),'PDP8'!$E$21),'PDP8'!$D$21:$D$52,0)),"",CONCATENATE(IF(ISNA(MATCH(_xlfn.BITAND(OCT2DEC(C212),'PDP8'!$E$18),'PDP8'!$D$18:$D$20,0)),"",", "),VLOOKUP(_xlfn.BITAND(OCT2DEC(C212),'PDP8'!$E$21),'PDP8'!$D$21:$F$52,3,0))))),"")</f>
        <v/>
      </c>
      <c r="AC212" s="119" t="str">
        <f>IF(N212=14,CONCATENATE(IF(ISNA(MATCH(_xlfn.BITAND(OCT2DEC(C212),'PDP8'!$E$56),'PDP8'!$D$56:$D$70,0)),"",VLOOKUP(_xlfn.BITAND(OCT2DEC(C212),'PDP8'!$E$56),'PDP8'!$D$56:$F$70,3,0)),IF(ISNA(MATCH(_xlfn.BITAND(OCT2DEC(C212),'PDP8'!$E$71),'PDP8'!$D$71:$D$73,0)),"",CONCATENATE(IF(ISNA(MATCH(_xlfn.BITAND(OCT2DEC(C212),'PDP8'!$E$56),'PDP8'!$D$56:$D$70,0)),"",", "),VLOOKUP(_xlfn.BITAND(OCT2DEC(C212),'PDP8'!$E$71),'PDP8'!$D$71:$F$73,3,0))),IF(_xlfn.BITAND(OCT2DEC(C212),'PDP8'!$E$75)='PDP8'!$D$75,CONCATENATE(IF(LEN(F212)&gt;4,", ",""),'PDP8'!$F$75,""),IF(_xlfn.BITAND(OCT2DEC(C212),'PDP8'!$E$74),"",'PDP8'!$F$74))),"")</f>
        <v/>
      </c>
      <c r="AD212" s="119" t="str">
        <f>IF(N212=15,VLOOKUP(Z212,'PDP8'!$D$111:$F$238,3,0),"")</f>
        <v/>
      </c>
      <c r="AE212" s="119" t="str">
        <f>IF(N212=20,CONCATENATE(VLOOKUP(F212,'PDP8'!$I$5:$M$389,3,0),": ",VLOOKUP(F212,'PDP8'!$I$5:$M$389,5,0)),"")</f>
        <v/>
      </c>
      <c r="AF212" s="119" t="str">
        <f t="shared" si="59"/>
        <v/>
      </c>
      <c r="AG212" s="126"/>
      <c r="AH212" s="126"/>
    </row>
    <row r="213" spans="1:34" x14ac:dyDescent="0.2">
      <c r="A213" s="126"/>
      <c r="B213" s="55" t="str">
        <f t="shared" si="47"/>
        <v>0411</v>
      </c>
      <c r="C213" s="56" t="str">
        <f>IF(N213&lt;10,"",IF(N213=10,O213,IF(N213=12,IF(LEN(X213)&gt;0,X213,DEC2OCT(VLOOKUP(F213,'PDP8'!$C$6:$D$12,2,0)+IF(LEN(G213)&gt;0,256,0)+W213+IF(LEN(V213)=0,0,_xlfn.BITAND(V213,127)),4)),IF(N213=13,DEC2OCT('PDP8'!$D$13+_xlfn.BITOR(VLOOKUP(O213,'PDP8'!$C$17:$D$52,2,0),_xlfn.BITOR(IF(S213&gt;1,VLOOKUP(P213,'PDP8'!$C$17:$D$52,2,0),0),_xlfn.BITOR(IF(S213&gt;2,VLOOKUP(Q213,'PDP8'!$C$17:$D$52,2,0),0),IF(S213&gt;3,VLOOKUP(R213,'PDP8'!$C$17:$D$52,2,0),0)))),4),IF(N213=14,DEC2OCT(_xlfn.BITOR('PDP8'!$D$13+256+VLOOKUP(O213,'PDP8'!$C$56:$D$75,2,0),_xlfn.BITOR(IF(S213&gt;1,VLOOKUP(P213,'PDP8'!$C$56:$D$75,2,0),0),_xlfn.BITOR(IF(S213&gt;2,VLOOKUP(Q213,'PDP8'!$C$56:$D$75,2,0),0),IF(S213&gt;3,VLOOKUP(R213,'PDP8'!$C$56:$D$75,2,0),0)))),4),IF(N213=15,DEC2OCT('PDP8'!$D$13+257+VLOOKUP(O213,'PDP8'!$C$80:$D$107,2,0)+IF(S213&gt;1,VLOOKUP(P213,'PDP8'!$C$80:$D$107,2,0),0)+IF(S213&gt;2,VLOOKUP(Q213,'PDP8'!$C$80:$D$107,2,0),0),4),IF(N213=20,VLOOKUP(F213,'PDP8'!$I$5:$J$389,2,0),"???")))))))</f>
        <v/>
      </c>
      <c r="D213" s="177"/>
      <c r="E213" s="118"/>
      <c r="F213" s="118"/>
      <c r="G213" s="76"/>
      <c r="H213" s="118"/>
      <c r="I213" s="179"/>
      <c r="J213" s="188" t="str">
        <f t="shared" si="48"/>
        <v/>
      </c>
      <c r="K213" s="211"/>
      <c r="L213" s="126"/>
      <c r="M213" s="119">
        <f>IF(LEN(F213)&lt;1,0,IF(OR(LEFT(F213)="/",F213="$"),0,IF(LEFT(F213)="*",1,IF(NOT(ISERR(VALUE(F213))),10,IF(LEFT(F213,4)="PAGE",2,IF(ISNA(VLOOKUP(F213,'PDP8'!$C$6:$C$11,1,0)),IF(ISNA(VLOOKUP(LEFT(F213,3),'PDP8'!$C$17:$C$52,1,0)),IF(ISNA(VLOOKUP(LEFT(F213,3),'PDP8'!$C$56:$C$75,1,0)),IF(ISNA(VLOOKUP(LEFT(F213,IF(OR(LEN(F213)=3,MID(F213,4,1)=" "),3,4)),'PDP8'!$C$80:$C$107,1,0)),IF(ISNA(VLOOKUP(F213,'PDP8'!$I$5:$I$389,1,0)),"???",20),15),14),13),12))))))</f>
        <v>0</v>
      </c>
      <c r="N213" s="119">
        <f>IF(AND(O213="CLA",S213&gt;1),IF(ISNA(VLOOKUP(P213,'PDP8'!$C$17:$C$52,1,0)),IF(ISNA(VLOOKUP(P213,'PDP8'!$C$56:$C$75,1,0)),15,14),13),IF(LEN(F213)=0,0,M213))</f>
        <v>0</v>
      </c>
      <c r="O213" s="119" t="str">
        <f t="shared" si="49"/>
        <v/>
      </c>
      <c r="P213" s="119" t="str">
        <f t="shared" si="50"/>
        <v/>
      </c>
      <c r="Q213" s="119" t="str">
        <f t="shared" si="51"/>
        <v/>
      </c>
      <c r="R213" s="119" t="str">
        <f t="shared" si="52"/>
        <v/>
      </c>
      <c r="S213" s="119">
        <f t="shared" si="53"/>
        <v>0</v>
      </c>
      <c r="T213" s="187" t="str">
        <f t="shared" si="54"/>
        <v/>
      </c>
      <c r="U213" s="119" t="str">
        <f t="shared" si="55"/>
        <v/>
      </c>
      <c r="V213" s="120" t="str">
        <f t="shared" si="56"/>
        <v/>
      </c>
      <c r="W213" s="124" t="str">
        <f t="shared" si="57"/>
        <v/>
      </c>
      <c r="X213" s="124" t="str">
        <f t="shared" si="58"/>
        <v/>
      </c>
      <c r="Y213" s="119" t="str">
        <f t="shared" si="45"/>
        <v/>
      </c>
      <c r="Z213" s="119">
        <f t="shared" si="46"/>
        <v>0</v>
      </c>
      <c r="AA213" s="119" t="str">
        <f>IF(N213=12,VLOOKUP(F213,'PDP8'!$C$6:$F$11,4,0),"")</f>
        <v/>
      </c>
      <c r="AB213" s="119" t="str">
        <f>IF(N213=13,IF(_xlfn.BITAND(OCT2DEC(C213),'PDP8'!$E$17)='PDP8'!$D$17,'PDP8'!$F$17,CONCATENATE(IF(ISNA(MATCH(_xlfn.BITAND(OCT2DEC(C213),'PDP8'!$E$18),'PDP8'!$D$18:$D$20,0)),"",VLOOKUP(_xlfn.BITAND(OCT2DEC(C213),'PDP8'!$E$18),'PDP8'!$D$18:$F$20,3,0)),IF(ISNA(MATCH(_xlfn.BITAND(OCT2DEC(C213),'PDP8'!$E$21),'PDP8'!$D$21:$D$52,0)),"",CONCATENATE(IF(ISNA(MATCH(_xlfn.BITAND(OCT2DEC(C213),'PDP8'!$E$18),'PDP8'!$D$18:$D$20,0)),"",", "),VLOOKUP(_xlfn.BITAND(OCT2DEC(C213),'PDP8'!$E$21),'PDP8'!$D$21:$F$52,3,0))))),"")</f>
        <v/>
      </c>
      <c r="AC213" s="119" t="str">
        <f>IF(N213=14,CONCATENATE(IF(ISNA(MATCH(_xlfn.BITAND(OCT2DEC(C213),'PDP8'!$E$56),'PDP8'!$D$56:$D$70,0)),"",VLOOKUP(_xlfn.BITAND(OCT2DEC(C213),'PDP8'!$E$56),'PDP8'!$D$56:$F$70,3,0)),IF(ISNA(MATCH(_xlfn.BITAND(OCT2DEC(C213),'PDP8'!$E$71),'PDP8'!$D$71:$D$73,0)),"",CONCATENATE(IF(ISNA(MATCH(_xlfn.BITAND(OCT2DEC(C213),'PDP8'!$E$56),'PDP8'!$D$56:$D$70,0)),"",", "),VLOOKUP(_xlfn.BITAND(OCT2DEC(C213),'PDP8'!$E$71),'PDP8'!$D$71:$F$73,3,0))),IF(_xlfn.BITAND(OCT2DEC(C213),'PDP8'!$E$75)='PDP8'!$D$75,CONCATENATE(IF(LEN(F213)&gt;4,", ",""),'PDP8'!$F$75,""),IF(_xlfn.BITAND(OCT2DEC(C213),'PDP8'!$E$74),"",'PDP8'!$F$74))),"")</f>
        <v/>
      </c>
      <c r="AD213" s="119" t="str">
        <f>IF(N213=15,VLOOKUP(Z213,'PDP8'!$D$111:$F$238,3,0),"")</f>
        <v/>
      </c>
      <c r="AE213" s="119" t="str">
        <f>IF(N213=20,CONCATENATE(VLOOKUP(F213,'PDP8'!$I$5:$M$389,3,0),": ",VLOOKUP(F213,'PDP8'!$I$5:$M$389,5,0)),"")</f>
        <v/>
      </c>
      <c r="AF213" s="119" t="str">
        <f t="shared" si="59"/>
        <v/>
      </c>
      <c r="AG213" s="126"/>
      <c r="AH213" s="126"/>
    </row>
    <row r="214" spans="1:34" x14ac:dyDescent="0.2">
      <c r="A214" s="126"/>
      <c r="B214" s="55" t="str">
        <f t="shared" si="47"/>
        <v>0411</v>
      </c>
      <c r="C214" s="56" t="str">
        <f>IF(N214&lt;10,"",IF(N214=10,O214,IF(N214=12,IF(LEN(X214)&gt;0,X214,DEC2OCT(VLOOKUP(F214,'PDP8'!$C$6:$D$12,2,0)+IF(LEN(G214)&gt;0,256,0)+W214+IF(LEN(V214)=0,0,_xlfn.BITAND(V214,127)),4)),IF(N214=13,DEC2OCT('PDP8'!$D$13+_xlfn.BITOR(VLOOKUP(O214,'PDP8'!$C$17:$D$52,2,0),_xlfn.BITOR(IF(S214&gt;1,VLOOKUP(P214,'PDP8'!$C$17:$D$52,2,0),0),_xlfn.BITOR(IF(S214&gt;2,VLOOKUP(Q214,'PDP8'!$C$17:$D$52,2,0),0),IF(S214&gt;3,VLOOKUP(R214,'PDP8'!$C$17:$D$52,2,0),0)))),4),IF(N214=14,DEC2OCT(_xlfn.BITOR('PDP8'!$D$13+256+VLOOKUP(O214,'PDP8'!$C$56:$D$75,2,0),_xlfn.BITOR(IF(S214&gt;1,VLOOKUP(P214,'PDP8'!$C$56:$D$75,2,0),0),_xlfn.BITOR(IF(S214&gt;2,VLOOKUP(Q214,'PDP8'!$C$56:$D$75,2,0),0),IF(S214&gt;3,VLOOKUP(R214,'PDP8'!$C$56:$D$75,2,0),0)))),4),IF(N214=15,DEC2OCT('PDP8'!$D$13+257+VLOOKUP(O214,'PDP8'!$C$80:$D$107,2,0)+IF(S214&gt;1,VLOOKUP(P214,'PDP8'!$C$80:$D$107,2,0),0)+IF(S214&gt;2,VLOOKUP(Q214,'PDP8'!$C$80:$D$107,2,0),0),4),IF(N214=20,VLOOKUP(F214,'PDP8'!$I$5:$J$389,2,0),"???")))))))</f>
        <v/>
      </c>
      <c r="D214" s="177"/>
      <c r="E214" s="118"/>
      <c r="F214" s="118"/>
      <c r="G214" s="76"/>
      <c r="H214" s="118"/>
      <c r="I214" s="179"/>
      <c r="J214" s="188" t="str">
        <f t="shared" si="48"/>
        <v/>
      </c>
      <c r="K214" s="211"/>
      <c r="L214" s="126"/>
      <c r="M214" s="119">
        <f>IF(LEN(F214)&lt;1,0,IF(OR(LEFT(F214)="/",F214="$"),0,IF(LEFT(F214)="*",1,IF(NOT(ISERR(VALUE(F214))),10,IF(LEFT(F214,4)="PAGE",2,IF(ISNA(VLOOKUP(F214,'PDP8'!$C$6:$C$11,1,0)),IF(ISNA(VLOOKUP(LEFT(F214,3),'PDP8'!$C$17:$C$52,1,0)),IF(ISNA(VLOOKUP(LEFT(F214,3),'PDP8'!$C$56:$C$75,1,0)),IF(ISNA(VLOOKUP(LEFT(F214,IF(OR(LEN(F214)=3,MID(F214,4,1)=" "),3,4)),'PDP8'!$C$80:$C$107,1,0)),IF(ISNA(VLOOKUP(F214,'PDP8'!$I$5:$I$389,1,0)),"???",20),15),14),13),12))))))</f>
        <v>0</v>
      </c>
      <c r="N214" s="119">
        <f>IF(AND(O214="CLA",S214&gt;1),IF(ISNA(VLOOKUP(P214,'PDP8'!$C$17:$C$52,1,0)),IF(ISNA(VLOOKUP(P214,'PDP8'!$C$56:$C$75,1,0)),15,14),13),IF(LEN(F214)=0,0,M214))</f>
        <v>0</v>
      </c>
      <c r="O214" s="119" t="str">
        <f t="shared" si="49"/>
        <v/>
      </c>
      <c r="P214" s="119" t="str">
        <f t="shared" si="50"/>
        <v/>
      </c>
      <c r="Q214" s="119" t="str">
        <f t="shared" si="51"/>
        <v/>
      </c>
      <c r="R214" s="119" t="str">
        <f t="shared" si="52"/>
        <v/>
      </c>
      <c r="S214" s="119">
        <f t="shared" si="53"/>
        <v>0</v>
      </c>
      <c r="T214" s="187" t="str">
        <f t="shared" si="54"/>
        <v/>
      </c>
      <c r="U214" s="119" t="str">
        <f t="shared" si="55"/>
        <v/>
      </c>
      <c r="V214" s="120" t="str">
        <f t="shared" si="56"/>
        <v/>
      </c>
      <c r="W214" s="124" t="str">
        <f t="shared" si="57"/>
        <v/>
      </c>
      <c r="X214" s="124" t="str">
        <f t="shared" si="58"/>
        <v/>
      </c>
      <c r="Y214" s="119" t="str">
        <f t="shared" si="45"/>
        <v/>
      </c>
      <c r="Z214" s="119">
        <f t="shared" si="46"/>
        <v>0</v>
      </c>
      <c r="AA214" s="119" t="str">
        <f>IF(N214=12,VLOOKUP(F214,'PDP8'!$C$6:$F$11,4,0),"")</f>
        <v/>
      </c>
      <c r="AB214" s="119" t="str">
        <f>IF(N214=13,IF(_xlfn.BITAND(OCT2DEC(C214),'PDP8'!$E$17)='PDP8'!$D$17,'PDP8'!$F$17,CONCATENATE(IF(ISNA(MATCH(_xlfn.BITAND(OCT2DEC(C214),'PDP8'!$E$18),'PDP8'!$D$18:$D$20,0)),"",VLOOKUP(_xlfn.BITAND(OCT2DEC(C214),'PDP8'!$E$18),'PDP8'!$D$18:$F$20,3,0)),IF(ISNA(MATCH(_xlfn.BITAND(OCT2DEC(C214),'PDP8'!$E$21),'PDP8'!$D$21:$D$52,0)),"",CONCATENATE(IF(ISNA(MATCH(_xlfn.BITAND(OCT2DEC(C214),'PDP8'!$E$18),'PDP8'!$D$18:$D$20,0)),"",", "),VLOOKUP(_xlfn.BITAND(OCT2DEC(C214),'PDP8'!$E$21),'PDP8'!$D$21:$F$52,3,0))))),"")</f>
        <v/>
      </c>
      <c r="AC214" s="119" t="str">
        <f>IF(N214=14,CONCATENATE(IF(ISNA(MATCH(_xlfn.BITAND(OCT2DEC(C214),'PDP8'!$E$56),'PDP8'!$D$56:$D$70,0)),"",VLOOKUP(_xlfn.BITAND(OCT2DEC(C214),'PDP8'!$E$56),'PDP8'!$D$56:$F$70,3,0)),IF(ISNA(MATCH(_xlfn.BITAND(OCT2DEC(C214),'PDP8'!$E$71),'PDP8'!$D$71:$D$73,0)),"",CONCATENATE(IF(ISNA(MATCH(_xlfn.BITAND(OCT2DEC(C214),'PDP8'!$E$56),'PDP8'!$D$56:$D$70,0)),"",", "),VLOOKUP(_xlfn.BITAND(OCT2DEC(C214),'PDP8'!$E$71),'PDP8'!$D$71:$F$73,3,0))),IF(_xlfn.BITAND(OCT2DEC(C214),'PDP8'!$E$75)='PDP8'!$D$75,CONCATENATE(IF(LEN(F214)&gt;4,", ",""),'PDP8'!$F$75,""),IF(_xlfn.BITAND(OCT2DEC(C214),'PDP8'!$E$74),"",'PDP8'!$F$74))),"")</f>
        <v/>
      </c>
      <c r="AD214" s="119" t="str">
        <f>IF(N214=15,VLOOKUP(Z214,'PDP8'!$D$111:$F$238,3,0),"")</f>
        <v/>
      </c>
      <c r="AE214" s="119" t="str">
        <f>IF(N214=20,CONCATENATE(VLOOKUP(F214,'PDP8'!$I$5:$M$389,3,0),": ",VLOOKUP(F214,'PDP8'!$I$5:$M$389,5,0)),"")</f>
        <v/>
      </c>
      <c r="AF214" s="119" t="str">
        <f t="shared" si="59"/>
        <v/>
      </c>
      <c r="AG214" s="126"/>
      <c r="AH214" s="126"/>
    </row>
    <row r="215" spans="1:34" x14ac:dyDescent="0.2">
      <c r="A215" s="126"/>
      <c r="B215" s="55" t="str">
        <f t="shared" si="47"/>
        <v>0411</v>
      </c>
      <c r="C215" s="56" t="str">
        <f>IF(N215&lt;10,"",IF(N215=10,O215,IF(N215=12,IF(LEN(X215)&gt;0,X215,DEC2OCT(VLOOKUP(F215,'PDP8'!$C$6:$D$12,2,0)+IF(LEN(G215)&gt;0,256,0)+W215+IF(LEN(V215)=0,0,_xlfn.BITAND(V215,127)),4)),IF(N215=13,DEC2OCT('PDP8'!$D$13+_xlfn.BITOR(VLOOKUP(O215,'PDP8'!$C$17:$D$52,2,0),_xlfn.BITOR(IF(S215&gt;1,VLOOKUP(P215,'PDP8'!$C$17:$D$52,2,0),0),_xlfn.BITOR(IF(S215&gt;2,VLOOKUP(Q215,'PDP8'!$C$17:$D$52,2,0),0),IF(S215&gt;3,VLOOKUP(R215,'PDP8'!$C$17:$D$52,2,0),0)))),4),IF(N215=14,DEC2OCT(_xlfn.BITOR('PDP8'!$D$13+256+VLOOKUP(O215,'PDP8'!$C$56:$D$75,2,0),_xlfn.BITOR(IF(S215&gt;1,VLOOKUP(P215,'PDP8'!$C$56:$D$75,2,0),0),_xlfn.BITOR(IF(S215&gt;2,VLOOKUP(Q215,'PDP8'!$C$56:$D$75,2,0),0),IF(S215&gt;3,VLOOKUP(R215,'PDP8'!$C$56:$D$75,2,0),0)))),4),IF(N215=15,DEC2OCT('PDP8'!$D$13+257+VLOOKUP(O215,'PDP8'!$C$80:$D$107,2,0)+IF(S215&gt;1,VLOOKUP(P215,'PDP8'!$C$80:$D$107,2,0),0)+IF(S215&gt;2,VLOOKUP(Q215,'PDP8'!$C$80:$D$107,2,0),0),4),IF(N215=20,VLOOKUP(F215,'PDP8'!$I$5:$J$389,2,0),"???")))))))</f>
        <v/>
      </c>
      <c r="D215" s="177"/>
      <c r="E215" s="118"/>
      <c r="F215" s="118"/>
      <c r="G215" s="76"/>
      <c r="H215" s="118"/>
      <c r="I215" s="179"/>
      <c r="J215" s="188" t="str">
        <f t="shared" si="48"/>
        <v/>
      </c>
      <c r="K215" s="211"/>
      <c r="L215" s="126"/>
      <c r="M215" s="119">
        <f>IF(LEN(F215)&lt;1,0,IF(OR(LEFT(F215)="/",F215="$"),0,IF(LEFT(F215)="*",1,IF(NOT(ISERR(VALUE(F215))),10,IF(LEFT(F215,4)="PAGE",2,IF(ISNA(VLOOKUP(F215,'PDP8'!$C$6:$C$11,1,0)),IF(ISNA(VLOOKUP(LEFT(F215,3),'PDP8'!$C$17:$C$52,1,0)),IF(ISNA(VLOOKUP(LEFT(F215,3),'PDP8'!$C$56:$C$75,1,0)),IF(ISNA(VLOOKUP(LEFT(F215,IF(OR(LEN(F215)=3,MID(F215,4,1)=" "),3,4)),'PDP8'!$C$80:$C$107,1,0)),IF(ISNA(VLOOKUP(F215,'PDP8'!$I$5:$I$389,1,0)),"???",20),15),14),13),12))))))</f>
        <v>0</v>
      </c>
      <c r="N215" s="119">
        <f>IF(AND(O215="CLA",S215&gt;1),IF(ISNA(VLOOKUP(P215,'PDP8'!$C$17:$C$52,1,0)),IF(ISNA(VLOOKUP(P215,'PDP8'!$C$56:$C$75,1,0)),15,14),13),IF(LEN(F215)=0,0,M215))</f>
        <v>0</v>
      </c>
      <c r="O215" s="119" t="str">
        <f t="shared" si="49"/>
        <v/>
      </c>
      <c r="P215" s="119" t="str">
        <f t="shared" si="50"/>
        <v/>
      </c>
      <c r="Q215" s="119" t="str">
        <f t="shared" si="51"/>
        <v/>
      </c>
      <c r="R215" s="119" t="str">
        <f t="shared" si="52"/>
        <v/>
      </c>
      <c r="S215" s="119">
        <f t="shared" si="53"/>
        <v>0</v>
      </c>
      <c r="T215" s="187" t="str">
        <f t="shared" si="54"/>
        <v/>
      </c>
      <c r="U215" s="119" t="str">
        <f t="shared" si="55"/>
        <v/>
      </c>
      <c r="V215" s="120" t="str">
        <f t="shared" si="56"/>
        <v/>
      </c>
      <c r="W215" s="124" t="str">
        <f t="shared" si="57"/>
        <v/>
      </c>
      <c r="X215" s="124" t="str">
        <f t="shared" si="58"/>
        <v/>
      </c>
      <c r="Y215" s="119" t="str">
        <f t="shared" si="45"/>
        <v/>
      </c>
      <c r="Z215" s="119">
        <f t="shared" si="46"/>
        <v>0</v>
      </c>
      <c r="AA215" s="119" t="str">
        <f>IF(N215=12,VLOOKUP(F215,'PDP8'!$C$6:$F$11,4,0),"")</f>
        <v/>
      </c>
      <c r="AB215" s="119" t="str">
        <f>IF(N215=13,IF(_xlfn.BITAND(OCT2DEC(C215),'PDP8'!$E$17)='PDP8'!$D$17,'PDP8'!$F$17,CONCATENATE(IF(ISNA(MATCH(_xlfn.BITAND(OCT2DEC(C215),'PDP8'!$E$18),'PDP8'!$D$18:$D$20,0)),"",VLOOKUP(_xlfn.BITAND(OCT2DEC(C215),'PDP8'!$E$18),'PDP8'!$D$18:$F$20,3,0)),IF(ISNA(MATCH(_xlfn.BITAND(OCT2DEC(C215),'PDP8'!$E$21),'PDP8'!$D$21:$D$52,0)),"",CONCATENATE(IF(ISNA(MATCH(_xlfn.BITAND(OCT2DEC(C215),'PDP8'!$E$18),'PDP8'!$D$18:$D$20,0)),"",", "),VLOOKUP(_xlfn.BITAND(OCT2DEC(C215),'PDP8'!$E$21),'PDP8'!$D$21:$F$52,3,0))))),"")</f>
        <v/>
      </c>
      <c r="AC215" s="119" t="str">
        <f>IF(N215=14,CONCATENATE(IF(ISNA(MATCH(_xlfn.BITAND(OCT2DEC(C215),'PDP8'!$E$56),'PDP8'!$D$56:$D$70,0)),"",VLOOKUP(_xlfn.BITAND(OCT2DEC(C215),'PDP8'!$E$56),'PDP8'!$D$56:$F$70,3,0)),IF(ISNA(MATCH(_xlfn.BITAND(OCT2DEC(C215),'PDP8'!$E$71),'PDP8'!$D$71:$D$73,0)),"",CONCATENATE(IF(ISNA(MATCH(_xlfn.BITAND(OCT2DEC(C215),'PDP8'!$E$56),'PDP8'!$D$56:$D$70,0)),"",", "),VLOOKUP(_xlfn.BITAND(OCT2DEC(C215),'PDP8'!$E$71),'PDP8'!$D$71:$F$73,3,0))),IF(_xlfn.BITAND(OCT2DEC(C215),'PDP8'!$E$75)='PDP8'!$D$75,CONCATENATE(IF(LEN(F215)&gt;4,", ",""),'PDP8'!$F$75,""),IF(_xlfn.BITAND(OCT2DEC(C215),'PDP8'!$E$74),"",'PDP8'!$F$74))),"")</f>
        <v/>
      </c>
      <c r="AD215" s="119" t="str">
        <f>IF(N215=15,VLOOKUP(Z215,'PDP8'!$D$111:$F$238,3,0),"")</f>
        <v/>
      </c>
      <c r="AE215" s="119" t="str">
        <f>IF(N215=20,CONCATENATE(VLOOKUP(F215,'PDP8'!$I$5:$M$389,3,0),": ",VLOOKUP(F215,'PDP8'!$I$5:$M$389,5,0)),"")</f>
        <v/>
      </c>
      <c r="AF215" s="119" t="str">
        <f t="shared" si="59"/>
        <v/>
      </c>
      <c r="AG215" s="126"/>
      <c r="AH215" s="126"/>
    </row>
    <row r="216" spans="1:34" x14ac:dyDescent="0.2">
      <c r="A216" s="126"/>
      <c r="B216" s="55" t="str">
        <f t="shared" si="47"/>
        <v>0411</v>
      </c>
      <c r="C216" s="56" t="str">
        <f>IF(N216&lt;10,"",IF(N216=10,O216,IF(N216=12,IF(LEN(X216)&gt;0,X216,DEC2OCT(VLOOKUP(F216,'PDP8'!$C$6:$D$12,2,0)+IF(LEN(G216)&gt;0,256,0)+W216+IF(LEN(V216)=0,0,_xlfn.BITAND(V216,127)),4)),IF(N216=13,DEC2OCT('PDP8'!$D$13+_xlfn.BITOR(VLOOKUP(O216,'PDP8'!$C$17:$D$52,2,0),_xlfn.BITOR(IF(S216&gt;1,VLOOKUP(P216,'PDP8'!$C$17:$D$52,2,0),0),_xlfn.BITOR(IF(S216&gt;2,VLOOKUP(Q216,'PDP8'!$C$17:$D$52,2,0),0),IF(S216&gt;3,VLOOKUP(R216,'PDP8'!$C$17:$D$52,2,0),0)))),4),IF(N216=14,DEC2OCT(_xlfn.BITOR('PDP8'!$D$13+256+VLOOKUP(O216,'PDP8'!$C$56:$D$75,2,0),_xlfn.BITOR(IF(S216&gt;1,VLOOKUP(P216,'PDP8'!$C$56:$D$75,2,0),0),_xlfn.BITOR(IF(S216&gt;2,VLOOKUP(Q216,'PDP8'!$C$56:$D$75,2,0),0),IF(S216&gt;3,VLOOKUP(R216,'PDP8'!$C$56:$D$75,2,0),0)))),4),IF(N216=15,DEC2OCT('PDP8'!$D$13+257+VLOOKUP(O216,'PDP8'!$C$80:$D$107,2,0)+IF(S216&gt;1,VLOOKUP(P216,'PDP8'!$C$80:$D$107,2,0),0)+IF(S216&gt;2,VLOOKUP(Q216,'PDP8'!$C$80:$D$107,2,0),0),4),IF(N216=20,VLOOKUP(F216,'PDP8'!$I$5:$J$389,2,0),"???")))))))</f>
        <v/>
      </c>
      <c r="D216" s="177"/>
      <c r="E216" s="118"/>
      <c r="F216" s="118"/>
      <c r="G216" s="76"/>
      <c r="H216" s="118"/>
      <c r="I216" s="179"/>
      <c r="J216" s="188" t="str">
        <f t="shared" si="48"/>
        <v/>
      </c>
      <c r="K216" s="211"/>
      <c r="L216" s="126"/>
      <c r="M216" s="119">
        <f>IF(LEN(F216)&lt;1,0,IF(OR(LEFT(F216)="/",F216="$"),0,IF(LEFT(F216)="*",1,IF(NOT(ISERR(VALUE(F216))),10,IF(LEFT(F216,4)="PAGE",2,IF(ISNA(VLOOKUP(F216,'PDP8'!$C$6:$C$11,1,0)),IF(ISNA(VLOOKUP(LEFT(F216,3),'PDP8'!$C$17:$C$52,1,0)),IF(ISNA(VLOOKUP(LEFT(F216,3),'PDP8'!$C$56:$C$75,1,0)),IF(ISNA(VLOOKUP(LEFT(F216,IF(OR(LEN(F216)=3,MID(F216,4,1)=" "),3,4)),'PDP8'!$C$80:$C$107,1,0)),IF(ISNA(VLOOKUP(F216,'PDP8'!$I$5:$I$389,1,0)),"???",20),15),14),13),12))))))</f>
        <v>0</v>
      </c>
      <c r="N216" s="119">
        <f>IF(AND(O216="CLA",S216&gt;1),IF(ISNA(VLOOKUP(P216,'PDP8'!$C$17:$C$52,1,0)),IF(ISNA(VLOOKUP(P216,'PDP8'!$C$56:$C$75,1,0)),15,14),13),IF(LEN(F216)=0,0,M216))</f>
        <v>0</v>
      </c>
      <c r="O216" s="119" t="str">
        <f t="shared" si="49"/>
        <v/>
      </c>
      <c r="P216" s="119" t="str">
        <f t="shared" si="50"/>
        <v/>
      </c>
      <c r="Q216" s="119" t="str">
        <f t="shared" si="51"/>
        <v/>
      </c>
      <c r="R216" s="119" t="str">
        <f t="shared" si="52"/>
        <v/>
      </c>
      <c r="S216" s="119">
        <f t="shared" si="53"/>
        <v>0</v>
      </c>
      <c r="T216" s="187" t="str">
        <f t="shared" si="54"/>
        <v/>
      </c>
      <c r="U216" s="119" t="str">
        <f t="shared" si="55"/>
        <v/>
      </c>
      <c r="V216" s="120" t="str">
        <f t="shared" si="56"/>
        <v/>
      </c>
      <c r="W216" s="124" t="str">
        <f t="shared" si="57"/>
        <v/>
      </c>
      <c r="X216" s="124" t="str">
        <f t="shared" si="58"/>
        <v/>
      </c>
      <c r="Y216" s="119" t="str">
        <f t="shared" si="45"/>
        <v/>
      </c>
      <c r="Z216" s="119">
        <f t="shared" si="46"/>
        <v>0</v>
      </c>
      <c r="AA216" s="119" t="str">
        <f>IF(N216=12,VLOOKUP(F216,'PDP8'!$C$6:$F$11,4,0),"")</f>
        <v/>
      </c>
      <c r="AB216" s="119" t="str">
        <f>IF(N216=13,IF(_xlfn.BITAND(OCT2DEC(C216),'PDP8'!$E$17)='PDP8'!$D$17,'PDP8'!$F$17,CONCATENATE(IF(ISNA(MATCH(_xlfn.BITAND(OCT2DEC(C216),'PDP8'!$E$18),'PDP8'!$D$18:$D$20,0)),"",VLOOKUP(_xlfn.BITAND(OCT2DEC(C216),'PDP8'!$E$18),'PDP8'!$D$18:$F$20,3,0)),IF(ISNA(MATCH(_xlfn.BITAND(OCT2DEC(C216),'PDP8'!$E$21),'PDP8'!$D$21:$D$52,0)),"",CONCATENATE(IF(ISNA(MATCH(_xlfn.BITAND(OCT2DEC(C216),'PDP8'!$E$18),'PDP8'!$D$18:$D$20,0)),"",", "),VLOOKUP(_xlfn.BITAND(OCT2DEC(C216),'PDP8'!$E$21),'PDP8'!$D$21:$F$52,3,0))))),"")</f>
        <v/>
      </c>
      <c r="AC216" s="119" t="str">
        <f>IF(N216=14,CONCATENATE(IF(ISNA(MATCH(_xlfn.BITAND(OCT2DEC(C216),'PDP8'!$E$56),'PDP8'!$D$56:$D$70,0)),"",VLOOKUP(_xlfn.BITAND(OCT2DEC(C216),'PDP8'!$E$56),'PDP8'!$D$56:$F$70,3,0)),IF(ISNA(MATCH(_xlfn.BITAND(OCT2DEC(C216),'PDP8'!$E$71),'PDP8'!$D$71:$D$73,0)),"",CONCATENATE(IF(ISNA(MATCH(_xlfn.BITAND(OCT2DEC(C216),'PDP8'!$E$56),'PDP8'!$D$56:$D$70,0)),"",", "),VLOOKUP(_xlfn.BITAND(OCT2DEC(C216),'PDP8'!$E$71),'PDP8'!$D$71:$F$73,3,0))),IF(_xlfn.BITAND(OCT2DEC(C216),'PDP8'!$E$75)='PDP8'!$D$75,CONCATENATE(IF(LEN(F216)&gt;4,", ",""),'PDP8'!$F$75,""),IF(_xlfn.BITAND(OCT2DEC(C216),'PDP8'!$E$74),"",'PDP8'!$F$74))),"")</f>
        <v/>
      </c>
      <c r="AD216" s="119" t="str">
        <f>IF(N216=15,VLOOKUP(Z216,'PDP8'!$D$111:$F$238,3,0),"")</f>
        <v/>
      </c>
      <c r="AE216" s="119" t="str">
        <f>IF(N216=20,CONCATENATE(VLOOKUP(F216,'PDP8'!$I$5:$M$389,3,0),": ",VLOOKUP(F216,'PDP8'!$I$5:$M$389,5,0)),"")</f>
        <v/>
      </c>
      <c r="AF216" s="119" t="str">
        <f t="shared" si="59"/>
        <v/>
      </c>
      <c r="AG216" s="126"/>
      <c r="AH216" s="126"/>
    </row>
    <row r="217" spans="1:34" x14ac:dyDescent="0.2">
      <c r="A217" s="126"/>
      <c r="B217" s="55" t="str">
        <f t="shared" si="47"/>
        <v>0411</v>
      </c>
      <c r="C217" s="56" t="str">
        <f>IF(N217&lt;10,"",IF(N217=10,O217,IF(N217=12,IF(LEN(X217)&gt;0,X217,DEC2OCT(VLOOKUP(F217,'PDP8'!$C$6:$D$12,2,0)+IF(LEN(G217)&gt;0,256,0)+W217+IF(LEN(V217)=0,0,_xlfn.BITAND(V217,127)),4)),IF(N217=13,DEC2OCT('PDP8'!$D$13+_xlfn.BITOR(VLOOKUP(O217,'PDP8'!$C$17:$D$52,2,0),_xlfn.BITOR(IF(S217&gt;1,VLOOKUP(P217,'PDP8'!$C$17:$D$52,2,0),0),_xlfn.BITOR(IF(S217&gt;2,VLOOKUP(Q217,'PDP8'!$C$17:$D$52,2,0),0),IF(S217&gt;3,VLOOKUP(R217,'PDP8'!$C$17:$D$52,2,0),0)))),4),IF(N217=14,DEC2OCT(_xlfn.BITOR('PDP8'!$D$13+256+VLOOKUP(O217,'PDP8'!$C$56:$D$75,2,0),_xlfn.BITOR(IF(S217&gt;1,VLOOKUP(P217,'PDP8'!$C$56:$D$75,2,0),0),_xlfn.BITOR(IF(S217&gt;2,VLOOKUP(Q217,'PDP8'!$C$56:$D$75,2,0),0),IF(S217&gt;3,VLOOKUP(R217,'PDP8'!$C$56:$D$75,2,0),0)))),4),IF(N217=15,DEC2OCT('PDP8'!$D$13+257+VLOOKUP(O217,'PDP8'!$C$80:$D$107,2,0)+IF(S217&gt;1,VLOOKUP(P217,'PDP8'!$C$80:$D$107,2,0),0)+IF(S217&gt;2,VLOOKUP(Q217,'PDP8'!$C$80:$D$107,2,0),0),4),IF(N217=20,VLOOKUP(F217,'PDP8'!$I$5:$J$389,2,0),"???")))))))</f>
        <v/>
      </c>
      <c r="D217" s="177"/>
      <c r="E217" s="118"/>
      <c r="F217" s="118"/>
      <c r="G217" s="76"/>
      <c r="H217" s="118"/>
      <c r="I217" s="179"/>
      <c r="J217" s="188" t="str">
        <f t="shared" si="48"/>
        <v/>
      </c>
      <c r="K217" s="211"/>
      <c r="L217" s="126"/>
      <c r="M217" s="119">
        <f>IF(LEN(F217)&lt;1,0,IF(OR(LEFT(F217)="/",F217="$"),0,IF(LEFT(F217)="*",1,IF(NOT(ISERR(VALUE(F217))),10,IF(LEFT(F217,4)="PAGE",2,IF(ISNA(VLOOKUP(F217,'PDP8'!$C$6:$C$11,1,0)),IF(ISNA(VLOOKUP(LEFT(F217,3),'PDP8'!$C$17:$C$52,1,0)),IF(ISNA(VLOOKUP(LEFT(F217,3),'PDP8'!$C$56:$C$75,1,0)),IF(ISNA(VLOOKUP(LEFT(F217,IF(OR(LEN(F217)=3,MID(F217,4,1)=" "),3,4)),'PDP8'!$C$80:$C$107,1,0)),IF(ISNA(VLOOKUP(F217,'PDP8'!$I$5:$I$389,1,0)),"???",20),15),14),13),12))))))</f>
        <v>0</v>
      </c>
      <c r="N217" s="119">
        <f>IF(AND(O217="CLA",S217&gt;1),IF(ISNA(VLOOKUP(P217,'PDP8'!$C$17:$C$52,1,0)),IF(ISNA(VLOOKUP(P217,'PDP8'!$C$56:$C$75,1,0)),15,14),13),IF(LEN(F217)=0,0,M217))</f>
        <v>0</v>
      </c>
      <c r="O217" s="119" t="str">
        <f t="shared" si="49"/>
        <v/>
      </c>
      <c r="P217" s="119" t="str">
        <f t="shared" si="50"/>
        <v/>
      </c>
      <c r="Q217" s="119" t="str">
        <f t="shared" si="51"/>
        <v/>
      </c>
      <c r="R217" s="119" t="str">
        <f t="shared" si="52"/>
        <v/>
      </c>
      <c r="S217" s="119">
        <f t="shared" si="53"/>
        <v>0</v>
      </c>
      <c r="T217" s="187" t="str">
        <f t="shared" si="54"/>
        <v/>
      </c>
      <c r="U217" s="119" t="str">
        <f t="shared" si="55"/>
        <v/>
      </c>
      <c r="V217" s="120" t="str">
        <f t="shared" si="56"/>
        <v/>
      </c>
      <c r="W217" s="124" t="str">
        <f t="shared" si="57"/>
        <v/>
      </c>
      <c r="X217" s="124" t="str">
        <f t="shared" si="58"/>
        <v/>
      </c>
      <c r="Y217" s="119" t="str">
        <f t="shared" si="45"/>
        <v/>
      </c>
      <c r="Z217" s="119">
        <f t="shared" si="46"/>
        <v>0</v>
      </c>
      <c r="AA217" s="119" t="str">
        <f>IF(N217=12,VLOOKUP(F217,'PDP8'!$C$6:$F$11,4,0),"")</f>
        <v/>
      </c>
      <c r="AB217" s="119" t="str">
        <f>IF(N217=13,IF(_xlfn.BITAND(OCT2DEC(C217),'PDP8'!$E$17)='PDP8'!$D$17,'PDP8'!$F$17,CONCATENATE(IF(ISNA(MATCH(_xlfn.BITAND(OCT2DEC(C217),'PDP8'!$E$18),'PDP8'!$D$18:$D$20,0)),"",VLOOKUP(_xlfn.BITAND(OCT2DEC(C217),'PDP8'!$E$18),'PDP8'!$D$18:$F$20,3,0)),IF(ISNA(MATCH(_xlfn.BITAND(OCT2DEC(C217),'PDP8'!$E$21),'PDP8'!$D$21:$D$52,0)),"",CONCATENATE(IF(ISNA(MATCH(_xlfn.BITAND(OCT2DEC(C217),'PDP8'!$E$18),'PDP8'!$D$18:$D$20,0)),"",", "),VLOOKUP(_xlfn.BITAND(OCT2DEC(C217),'PDP8'!$E$21),'PDP8'!$D$21:$F$52,3,0))))),"")</f>
        <v/>
      </c>
      <c r="AC217" s="119" t="str">
        <f>IF(N217=14,CONCATENATE(IF(ISNA(MATCH(_xlfn.BITAND(OCT2DEC(C217),'PDP8'!$E$56),'PDP8'!$D$56:$D$70,0)),"",VLOOKUP(_xlfn.BITAND(OCT2DEC(C217),'PDP8'!$E$56),'PDP8'!$D$56:$F$70,3,0)),IF(ISNA(MATCH(_xlfn.BITAND(OCT2DEC(C217),'PDP8'!$E$71),'PDP8'!$D$71:$D$73,0)),"",CONCATENATE(IF(ISNA(MATCH(_xlfn.BITAND(OCT2DEC(C217),'PDP8'!$E$56),'PDP8'!$D$56:$D$70,0)),"",", "),VLOOKUP(_xlfn.BITAND(OCT2DEC(C217),'PDP8'!$E$71),'PDP8'!$D$71:$F$73,3,0))),IF(_xlfn.BITAND(OCT2DEC(C217),'PDP8'!$E$75)='PDP8'!$D$75,CONCATENATE(IF(LEN(F217)&gt;4,", ",""),'PDP8'!$F$75,""),IF(_xlfn.BITAND(OCT2DEC(C217),'PDP8'!$E$74),"",'PDP8'!$F$74))),"")</f>
        <v/>
      </c>
      <c r="AD217" s="119" t="str">
        <f>IF(N217=15,VLOOKUP(Z217,'PDP8'!$D$111:$F$238,3,0),"")</f>
        <v/>
      </c>
      <c r="AE217" s="119" t="str">
        <f>IF(N217=20,CONCATENATE(VLOOKUP(F217,'PDP8'!$I$5:$M$389,3,0),": ",VLOOKUP(F217,'PDP8'!$I$5:$M$389,5,0)),"")</f>
        <v/>
      </c>
      <c r="AF217" s="119" t="str">
        <f t="shared" si="59"/>
        <v/>
      </c>
      <c r="AG217" s="126"/>
      <c r="AH217" s="126"/>
    </row>
    <row r="218" spans="1:34" x14ac:dyDescent="0.2">
      <c r="A218" s="126"/>
      <c r="B218" s="55" t="str">
        <f t="shared" si="47"/>
        <v>0411</v>
      </c>
      <c r="C218" s="56" t="str">
        <f>IF(N218&lt;10,"",IF(N218=10,O218,IF(N218=12,IF(LEN(X218)&gt;0,X218,DEC2OCT(VLOOKUP(F218,'PDP8'!$C$6:$D$12,2,0)+IF(LEN(G218)&gt;0,256,0)+W218+IF(LEN(V218)=0,0,_xlfn.BITAND(V218,127)),4)),IF(N218=13,DEC2OCT('PDP8'!$D$13+_xlfn.BITOR(VLOOKUP(O218,'PDP8'!$C$17:$D$52,2,0),_xlfn.BITOR(IF(S218&gt;1,VLOOKUP(P218,'PDP8'!$C$17:$D$52,2,0),0),_xlfn.BITOR(IF(S218&gt;2,VLOOKUP(Q218,'PDP8'!$C$17:$D$52,2,0),0),IF(S218&gt;3,VLOOKUP(R218,'PDP8'!$C$17:$D$52,2,0),0)))),4),IF(N218=14,DEC2OCT(_xlfn.BITOR('PDP8'!$D$13+256+VLOOKUP(O218,'PDP8'!$C$56:$D$75,2,0),_xlfn.BITOR(IF(S218&gt;1,VLOOKUP(P218,'PDP8'!$C$56:$D$75,2,0),0),_xlfn.BITOR(IF(S218&gt;2,VLOOKUP(Q218,'PDP8'!$C$56:$D$75,2,0),0),IF(S218&gt;3,VLOOKUP(R218,'PDP8'!$C$56:$D$75,2,0),0)))),4),IF(N218=15,DEC2OCT('PDP8'!$D$13+257+VLOOKUP(O218,'PDP8'!$C$80:$D$107,2,0)+IF(S218&gt;1,VLOOKUP(P218,'PDP8'!$C$80:$D$107,2,0),0)+IF(S218&gt;2,VLOOKUP(Q218,'PDP8'!$C$80:$D$107,2,0),0),4),IF(N218=20,VLOOKUP(F218,'PDP8'!$I$5:$J$389,2,0),"???")))))))</f>
        <v/>
      </c>
      <c r="D218" s="177"/>
      <c r="E218" s="118"/>
      <c r="F218" s="118"/>
      <c r="G218" s="76"/>
      <c r="H218" s="118"/>
      <c r="I218" s="179"/>
      <c r="J218" s="188" t="str">
        <f t="shared" si="48"/>
        <v/>
      </c>
      <c r="K218" s="211"/>
      <c r="L218" s="126"/>
      <c r="M218" s="119">
        <f>IF(LEN(F218)&lt;1,0,IF(OR(LEFT(F218)="/",F218="$"),0,IF(LEFT(F218)="*",1,IF(NOT(ISERR(VALUE(F218))),10,IF(LEFT(F218,4)="PAGE",2,IF(ISNA(VLOOKUP(F218,'PDP8'!$C$6:$C$11,1,0)),IF(ISNA(VLOOKUP(LEFT(F218,3),'PDP8'!$C$17:$C$52,1,0)),IF(ISNA(VLOOKUP(LEFT(F218,3),'PDP8'!$C$56:$C$75,1,0)),IF(ISNA(VLOOKUP(LEFT(F218,IF(OR(LEN(F218)=3,MID(F218,4,1)=" "),3,4)),'PDP8'!$C$80:$C$107,1,0)),IF(ISNA(VLOOKUP(F218,'PDP8'!$I$5:$I$389,1,0)),"???",20),15),14),13),12))))))</f>
        <v>0</v>
      </c>
      <c r="N218" s="119">
        <f>IF(AND(O218="CLA",S218&gt;1),IF(ISNA(VLOOKUP(P218,'PDP8'!$C$17:$C$52,1,0)),IF(ISNA(VLOOKUP(P218,'PDP8'!$C$56:$C$75,1,0)),15,14),13),IF(LEN(F218)=0,0,M218))</f>
        <v>0</v>
      </c>
      <c r="O218" s="119" t="str">
        <f t="shared" si="49"/>
        <v/>
      </c>
      <c r="P218" s="119" t="str">
        <f t="shared" si="50"/>
        <v/>
      </c>
      <c r="Q218" s="119" t="str">
        <f t="shared" si="51"/>
        <v/>
      </c>
      <c r="R218" s="119" t="str">
        <f t="shared" si="52"/>
        <v/>
      </c>
      <c r="S218" s="119">
        <f t="shared" si="53"/>
        <v>0</v>
      </c>
      <c r="T218" s="187" t="str">
        <f t="shared" si="54"/>
        <v/>
      </c>
      <c r="U218" s="119" t="str">
        <f t="shared" si="55"/>
        <v/>
      </c>
      <c r="V218" s="120" t="str">
        <f t="shared" si="56"/>
        <v/>
      </c>
      <c r="W218" s="124" t="str">
        <f t="shared" si="57"/>
        <v/>
      </c>
      <c r="X218" s="124" t="str">
        <f t="shared" si="58"/>
        <v/>
      </c>
      <c r="Y218" s="119" t="str">
        <f t="shared" si="45"/>
        <v/>
      </c>
      <c r="Z218" s="119">
        <f t="shared" si="46"/>
        <v>0</v>
      </c>
      <c r="AA218" s="119" t="str">
        <f>IF(N218=12,VLOOKUP(F218,'PDP8'!$C$6:$F$11,4,0),"")</f>
        <v/>
      </c>
      <c r="AB218" s="119" t="str">
        <f>IF(N218=13,IF(_xlfn.BITAND(OCT2DEC(C218),'PDP8'!$E$17)='PDP8'!$D$17,'PDP8'!$F$17,CONCATENATE(IF(ISNA(MATCH(_xlfn.BITAND(OCT2DEC(C218),'PDP8'!$E$18),'PDP8'!$D$18:$D$20,0)),"",VLOOKUP(_xlfn.BITAND(OCT2DEC(C218),'PDP8'!$E$18),'PDP8'!$D$18:$F$20,3,0)),IF(ISNA(MATCH(_xlfn.BITAND(OCT2DEC(C218),'PDP8'!$E$21),'PDP8'!$D$21:$D$52,0)),"",CONCATENATE(IF(ISNA(MATCH(_xlfn.BITAND(OCT2DEC(C218),'PDP8'!$E$18),'PDP8'!$D$18:$D$20,0)),"",", "),VLOOKUP(_xlfn.BITAND(OCT2DEC(C218),'PDP8'!$E$21),'PDP8'!$D$21:$F$52,3,0))))),"")</f>
        <v/>
      </c>
      <c r="AC218" s="119" t="str">
        <f>IF(N218=14,CONCATENATE(IF(ISNA(MATCH(_xlfn.BITAND(OCT2DEC(C218),'PDP8'!$E$56),'PDP8'!$D$56:$D$70,0)),"",VLOOKUP(_xlfn.BITAND(OCT2DEC(C218),'PDP8'!$E$56),'PDP8'!$D$56:$F$70,3,0)),IF(ISNA(MATCH(_xlfn.BITAND(OCT2DEC(C218),'PDP8'!$E$71),'PDP8'!$D$71:$D$73,0)),"",CONCATENATE(IF(ISNA(MATCH(_xlfn.BITAND(OCT2DEC(C218),'PDP8'!$E$56),'PDP8'!$D$56:$D$70,0)),"",", "),VLOOKUP(_xlfn.BITAND(OCT2DEC(C218),'PDP8'!$E$71),'PDP8'!$D$71:$F$73,3,0))),IF(_xlfn.BITAND(OCT2DEC(C218),'PDP8'!$E$75)='PDP8'!$D$75,CONCATENATE(IF(LEN(F218)&gt;4,", ",""),'PDP8'!$F$75,""),IF(_xlfn.BITAND(OCT2DEC(C218),'PDP8'!$E$74),"",'PDP8'!$F$74))),"")</f>
        <v/>
      </c>
      <c r="AD218" s="119" t="str">
        <f>IF(N218=15,VLOOKUP(Z218,'PDP8'!$D$111:$F$238,3,0),"")</f>
        <v/>
      </c>
      <c r="AE218" s="119" t="str">
        <f>IF(N218=20,CONCATENATE(VLOOKUP(F218,'PDP8'!$I$5:$M$389,3,0),": ",VLOOKUP(F218,'PDP8'!$I$5:$M$389,5,0)),"")</f>
        <v/>
      </c>
      <c r="AF218" s="119" t="str">
        <f t="shared" si="59"/>
        <v/>
      </c>
      <c r="AG218" s="126"/>
      <c r="AH218" s="126"/>
    </row>
    <row r="219" spans="1:34" x14ac:dyDescent="0.2">
      <c r="A219" s="126"/>
      <c r="B219" s="55" t="str">
        <f t="shared" si="47"/>
        <v>0411</v>
      </c>
      <c r="C219" s="56" t="str">
        <f>IF(N219&lt;10,"",IF(N219=10,O219,IF(N219=12,IF(LEN(X219)&gt;0,X219,DEC2OCT(VLOOKUP(F219,'PDP8'!$C$6:$D$12,2,0)+IF(LEN(G219)&gt;0,256,0)+W219+IF(LEN(V219)=0,0,_xlfn.BITAND(V219,127)),4)),IF(N219=13,DEC2OCT('PDP8'!$D$13+_xlfn.BITOR(VLOOKUP(O219,'PDP8'!$C$17:$D$52,2,0),_xlfn.BITOR(IF(S219&gt;1,VLOOKUP(P219,'PDP8'!$C$17:$D$52,2,0),0),_xlfn.BITOR(IF(S219&gt;2,VLOOKUP(Q219,'PDP8'!$C$17:$D$52,2,0),0),IF(S219&gt;3,VLOOKUP(R219,'PDP8'!$C$17:$D$52,2,0),0)))),4),IF(N219=14,DEC2OCT(_xlfn.BITOR('PDP8'!$D$13+256+VLOOKUP(O219,'PDP8'!$C$56:$D$75,2,0),_xlfn.BITOR(IF(S219&gt;1,VLOOKUP(P219,'PDP8'!$C$56:$D$75,2,0),0),_xlfn.BITOR(IF(S219&gt;2,VLOOKUP(Q219,'PDP8'!$C$56:$D$75,2,0),0),IF(S219&gt;3,VLOOKUP(R219,'PDP8'!$C$56:$D$75,2,0),0)))),4),IF(N219=15,DEC2OCT('PDP8'!$D$13+257+VLOOKUP(O219,'PDP8'!$C$80:$D$107,2,0)+IF(S219&gt;1,VLOOKUP(P219,'PDP8'!$C$80:$D$107,2,0),0)+IF(S219&gt;2,VLOOKUP(Q219,'PDP8'!$C$80:$D$107,2,0),0),4),IF(N219=20,VLOOKUP(F219,'PDP8'!$I$5:$J$389,2,0),"???")))))))</f>
        <v/>
      </c>
      <c r="D219" s="177"/>
      <c r="E219" s="118"/>
      <c r="F219" s="118"/>
      <c r="G219" s="76"/>
      <c r="H219" s="118"/>
      <c r="I219" s="179"/>
      <c r="J219" s="188" t="str">
        <f t="shared" si="48"/>
        <v/>
      </c>
      <c r="K219" s="211"/>
      <c r="L219" s="126"/>
      <c r="M219" s="119">
        <f>IF(LEN(F219)&lt;1,0,IF(OR(LEFT(F219)="/",F219="$"),0,IF(LEFT(F219)="*",1,IF(NOT(ISERR(VALUE(F219))),10,IF(LEFT(F219,4)="PAGE",2,IF(ISNA(VLOOKUP(F219,'PDP8'!$C$6:$C$11,1,0)),IF(ISNA(VLOOKUP(LEFT(F219,3),'PDP8'!$C$17:$C$52,1,0)),IF(ISNA(VLOOKUP(LEFT(F219,3),'PDP8'!$C$56:$C$75,1,0)),IF(ISNA(VLOOKUP(LEFT(F219,IF(OR(LEN(F219)=3,MID(F219,4,1)=" "),3,4)),'PDP8'!$C$80:$C$107,1,0)),IF(ISNA(VLOOKUP(F219,'PDP8'!$I$5:$I$389,1,0)),"???",20),15),14),13),12))))))</f>
        <v>0</v>
      </c>
      <c r="N219" s="119">
        <f>IF(AND(O219="CLA",S219&gt;1),IF(ISNA(VLOOKUP(P219,'PDP8'!$C$17:$C$52,1,0)),IF(ISNA(VLOOKUP(P219,'PDP8'!$C$56:$C$75,1,0)),15,14),13),IF(LEN(F219)=0,0,M219))</f>
        <v>0</v>
      </c>
      <c r="O219" s="119" t="str">
        <f t="shared" si="49"/>
        <v/>
      </c>
      <c r="P219" s="119" t="str">
        <f t="shared" si="50"/>
        <v/>
      </c>
      <c r="Q219" s="119" t="str">
        <f t="shared" si="51"/>
        <v/>
      </c>
      <c r="R219" s="119" t="str">
        <f t="shared" si="52"/>
        <v/>
      </c>
      <c r="S219" s="119">
        <f t="shared" si="53"/>
        <v>0</v>
      </c>
      <c r="T219" s="187" t="str">
        <f t="shared" si="54"/>
        <v/>
      </c>
      <c r="U219" s="119" t="str">
        <f t="shared" si="55"/>
        <v/>
      </c>
      <c r="V219" s="120" t="str">
        <f t="shared" si="56"/>
        <v/>
      </c>
      <c r="W219" s="124" t="str">
        <f t="shared" si="57"/>
        <v/>
      </c>
      <c r="X219" s="124" t="str">
        <f t="shared" si="58"/>
        <v/>
      </c>
      <c r="Y219" s="119" t="str">
        <f t="shared" si="45"/>
        <v/>
      </c>
      <c r="Z219" s="119">
        <f t="shared" si="46"/>
        <v>0</v>
      </c>
      <c r="AA219" s="119" t="str">
        <f>IF(N219=12,VLOOKUP(F219,'PDP8'!$C$6:$F$11,4,0),"")</f>
        <v/>
      </c>
      <c r="AB219" s="119" t="str">
        <f>IF(N219=13,IF(_xlfn.BITAND(OCT2DEC(C219),'PDP8'!$E$17)='PDP8'!$D$17,'PDP8'!$F$17,CONCATENATE(IF(ISNA(MATCH(_xlfn.BITAND(OCT2DEC(C219),'PDP8'!$E$18),'PDP8'!$D$18:$D$20,0)),"",VLOOKUP(_xlfn.BITAND(OCT2DEC(C219),'PDP8'!$E$18),'PDP8'!$D$18:$F$20,3,0)),IF(ISNA(MATCH(_xlfn.BITAND(OCT2DEC(C219),'PDP8'!$E$21),'PDP8'!$D$21:$D$52,0)),"",CONCATENATE(IF(ISNA(MATCH(_xlfn.BITAND(OCT2DEC(C219),'PDP8'!$E$18),'PDP8'!$D$18:$D$20,0)),"",", "),VLOOKUP(_xlfn.BITAND(OCT2DEC(C219),'PDP8'!$E$21),'PDP8'!$D$21:$F$52,3,0))))),"")</f>
        <v/>
      </c>
      <c r="AC219" s="119" t="str">
        <f>IF(N219=14,CONCATENATE(IF(ISNA(MATCH(_xlfn.BITAND(OCT2DEC(C219),'PDP8'!$E$56),'PDP8'!$D$56:$D$70,0)),"",VLOOKUP(_xlfn.BITAND(OCT2DEC(C219),'PDP8'!$E$56),'PDP8'!$D$56:$F$70,3,0)),IF(ISNA(MATCH(_xlfn.BITAND(OCT2DEC(C219),'PDP8'!$E$71),'PDP8'!$D$71:$D$73,0)),"",CONCATENATE(IF(ISNA(MATCH(_xlfn.BITAND(OCT2DEC(C219),'PDP8'!$E$56),'PDP8'!$D$56:$D$70,0)),"",", "),VLOOKUP(_xlfn.BITAND(OCT2DEC(C219),'PDP8'!$E$71),'PDP8'!$D$71:$F$73,3,0))),IF(_xlfn.BITAND(OCT2DEC(C219),'PDP8'!$E$75)='PDP8'!$D$75,CONCATENATE(IF(LEN(F219)&gt;4,", ",""),'PDP8'!$F$75,""),IF(_xlfn.BITAND(OCT2DEC(C219),'PDP8'!$E$74),"",'PDP8'!$F$74))),"")</f>
        <v/>
      </c>
      <c r="AD219" s="119" t="str">
        <f>IF(N219=15,VLOOKUP(Z219,'PDP8'!$D$111:$F$238,3,0),"")</f>
        <v/>
      </c>
      <c r="AE219" s="119" t="str">
        <f>IF(N219=20,CONCATENATE(VLOOKUP(F219,'PDP8'!$I$5:$M$389,3,0),": ",VLOOKUP(F219,'PDP8'!$I$5:$M$389,5,0)),"")</f>
        <v/>
      </c>
      <c r="AF219" s="119" t="str">
        <f t="shared" si="59"/>
        <v/>
      </c>
      <c r="AG219" s="126"/>
      <c r="AH219" s="126"/>
    </row>
    <row r="220" spans="1:34" x14ac:dyDescent="0.2">
      <c r="A220" s="126"/>
      <c r="B220" s="55" t="str">
        <f t="shared" si="47"/>
        <v>0411</v>
      </c>
      <c r="C220" s="56" t="str">
        <f>IF(N220&lt;10,"",IF(N220=10,O220,IF(N220=12,IF(LEN(X220)&gt;0,X220,DEC2OCT(VLOOKUP(F220,'PDP8'!$C$6:$D$12,2,0)+IF(LEN(G220)&gt;0,256,0)+W220+IF(LEN(V220)=0,0,_xlfn.BITAND(V220,127)),4)),IF(N220=13,DEC2OCT('PDP8'!$D$13+_xlfn.BITOR(VLOOKUP(O220,'PDP8'!$C$17:$D$52,2,0),_xlfn.BITOR(IF(S220&gt;1,VLOOKUP(P220,'PDP8'!$C$17:$D$52,2,0),0),_xlfn.BITOR(IF(S220&gt;2,VLOOKUP(Q220,'PDP8'!$C$17:$D$52,2,0),0),IF(S220&gt;3,VLOOKUP(R220,'PDP8'!$C$17:$D$52,2,0),0)))),4),IF(N220=14,DEC2OCT(_xlfn.BITOR('PDP8'!$D$13+256+VLOOKUP(O220,'PDP8'!$C$56:$D$75,2,0),_xlfn.BITOR(IF(S220&gt;1,VLOOKUP(P220,'PDP8'!$C$56:$D$75,2,0),0),_xlfn.BITOR(IF(S220&gt;2,VLOOKUP(Q220,'PDP8'!$C$56:$D$75,2,0),0),IF(S220&gt;3,VLOOKUP(R220,'PDP8'!$C$56:$D$75,2,0),0)))),4),IF(N220=15,DEC2OCT('PDP8'!$D$13+257+VLOOKUP(O220,'PDP8'!$C$80:$D$107,2,0)+IF(S220&gt;1,VLOOKUP(P220,'PDP8'!$C$80:$D$107,2,0),0)+IF(S220&gt;2,VLOOKUP(Q220,'PDP8'!$C$80:$D$107,2,0),0),4),IF(N220=20,VLOOKUP(F220,'PDP8'!$I$5:$J$389,2,0),"???")))))))</f>
        <v/>
      </c>
      <c r="D220" s="177"/>
      <c r="E220" s="118"/>
      <c r="F220" s="118"/>
      <c r="G220" s="76"/>
      <c r="H220" s="118"/>
      <c r="I220" s="179"/>
      <c r="J220" s="188" t="str">
        <f t="shared" si="48"/>
        <v/>
      </c>
      <c r="K220" s="211"/>
      <c r="L220" s="126"/>
      <c r="M220" s="119">
        <f>IF(LEN(F220)&lt;1,0,IF(OR(LEFT(F220)="/",F220="$"),0,IF(LEFT(F220)="*",1,IF(NOT(ISERR(VALUE(F220))),10,IF(LEFT(F220,4)="PAGE",2,IF(ISNA(VLOOKUP(F220,'PDP8'!$C$6:$C$11,1,0)),IF(ISNA(VLOOKUP(LEFT(F220,3),'PDP8'!$C$17:$C$52,1,0)),IF(ISNA(VLOOKUP(LEFT(F220,3),'PDP8'!$C$56:$C$75,1,0)),IF(ISNA(VLOOKUP(LEFT(F220,IF(OR(LEN(F220)=3,MID(F220,4,1)=" "),3,4)),'PDP8'!$C$80:$C$107,1,0)),IF(ISNA(VLOOKUP(F220,'PDP8'!$I$5:$I$389,1,0)),"???",20),15),14),13),12))))))</f>
        <v>0</v>
      </c>
      <c r="N220" s="119">
        <f>IF(AND(O220="CLA",S220&gt;1),IF(ISNA(VLOOKUP(P220,'PDP8'!$C$17:$C$52,1,0)),IF(ISNA(VLOOKUP(P220,'PDP8'!$C$56:$C$75,1,0)),15,14),13),IF(LEN(F220)=0,0,M220))</f>
        <v>0</v>
      </c>
      <c r="O220" s="119" t="str">
        <f t="shared" si="49"/>
        <v/>
      </c>
      <c r="P220" s="119" t="str">
        <f t="shared" si="50"/>
        <v/>
      </c>
      <c r="Q220" s="119" t="str">
        <f t="shared" si="51"/>
        <v/>
      </c>
      <c r="R220" s="119" t="str">
        <f t="shared" si="52"/>
        <v/>
      </c>
      <c r="S220" s="119">
        <f t="shared" si="53"/>
        <v>0</v>
      </c>
      <c r="T220" s="187" t="str">
        <f t="shared" si="54"/>
        <v/>
      </c>
      <c r="U220" s="119" t="str">
        <f t="shared" si="55"/>
        <v/>
      </c>
      <c r="V220" s="120" t="str">
        <f t="shared" si="56"/>
        <v/>
      </c>
      <c r="W220" s="124" t="str">
        <f t="shared" si="57"/>
        <v/>
      </c>
      <c r="X220" s="124" t="str">
        <f t="shared" si="58"/>
        <v/>
      </c>
      <c r="Y220" s="119" t="str">
        <f t="shared" si="45"/>
        <v/>
      </c>
      <c r="Z220" s="119">
        <f t="shared" si="46"/>
        <v>0</v>
      </c>
      <c r="AA220" s="119" t="str">
        <f>IF(N220=12,VLOOKUP(F220,'PDP8'!$C$6:$F$11,4,0),"")</f>
        <v/>
      </c>
      <c r="AB220" s="119" t="str">
        <f>IF(N220=13,IF(_xlfn.BITAND(OCT2DEC(C220),'PDP8'!$E$17)='PDP8'!$D$17,'PDP8'!$F$17,CONCATENATE(IF(ISNA(MATCH(_xlfn.BITAND(OCT2DEC(C220),'PDP8'!$E$18),'PDP8'!$D$18:$D$20,0)),"",VLOOKUP(_xlfn.BITAND(OCT2DEC(C220),'PDP8'!$E$18),'PDP8'!$D$18:$F$20,3,0)),IF(ISNA(MATCH(_xlfn.BITAND(OCT2DEC(C220),'PDP8'!$E$21),'PDP8'!$D$21:$D$52,0)),"",CONCATENATE(IF(ISNA(MATCH(_xlfn.BITAND(OCT2DEC(C220),'PDP8'!$E$18),'PDP8'!$D$18:$D$20,0)),"",", "),VLOOKUP(_xlfn.BITAND(OCT2DEC(C220),'PDP8'!$E$21),'PDP8'!$D$21:$F$52,3,0))))),"")</f>
        <v/>
      </c>
      <c r="AC220" s="119" t="str">
        <f>IF(N220=14,CONCATENATE(IF(ISNA(MATCH(_xlfn.BITAND(OCT2DEC(C220),'PDP8'!$E$56),'PDP8'!$D$56:$D$70,0)),"",VLOOKUP(_xlfn.BITAND(OCT2DEC(C220),'PDP8'!$E$56),'PDP8'!$D$56:$F$70,3,0)),IF(ISNA(MATCH(_xlfn.BITAND(OCT2DEC(C220),'PDP8'!$E$71),'PDP8'!$D$71:$D$73,0)),"",CONCATENATE(IF(ISNA(MATCH(_xlfn.BITAND(OCT2DEC(C220),'PDP8'!$E$56),'PDP8'!$D$56:$D$70,0)),"",", "),VLOOKUP(_xlfn.BITAND(OCT2DEC(C220),'PDP8'!$E$71),'PDP8'!$D$71:$F$73,3,0))),IF(_xlfn.BITAND(OCT2DEC(C220),'PDP8'!$E$75)='PDP8'!$D$75,CONCATENATE(IF(LEN(F220)&gt;4,", ",""),'PDP8'!$F$75,""),IF(_xlfn.BITAND(OCT2DEC(C220),'PDP8'!$E$74),"",'PDP8'!$F$74))),"")</f>
        <v/>
      </c>
      <c r="AD220" s="119" t="str">
        <f>IF(N220=15,VLOOKUP(Z220,'PDP8'!$D$111:$F$238,3,0),"")</f>
        <v/>
      </c>
      <c r="AE220" s="119" t="str">
        <f>IF(N220=20,CONCATENATE(VLOOKUP(F220,'PDP8'!$I$5:$M$389,3,0),": ",VLOOKUP(F220,'PDP8'!$I$5:$M$389,5,0)),"")</f>
        <v/>
      </c>
      <c r="AF220" s="119" t="str">
        <f t="shared" si="59"/>
        <v/>
      </c>
      <c r="AG220" s="126"/>
      <c r="AH220" s="126"/>
    </row>
    <row r="221" spans="1:34" x14ac:dyDescent="0.2">
      <c r="A221" s="126"/>
      <c r="B221" s="55" t="str">
        <f t="shared" si="47"/>
        <v>0411</v>
      </c>
      <c r="C221" s="56" t="str">
        <f>IF(N221&lt;10,"",IF(N221=10,O221,IF(N221=12,IF(LEN(X221)&gt;0,X221,DEC2OCT(VLOOKUP(F221,'PDP8'!$C$6:$D$12,2,0)+IF(LEN(G221)&gt;0,256,0)+W221+IF(LEN(V221)=0,0,_xlfn.BITAND(V221,127)),4)),IF(N221=13,DEC2OCT('PDP8'!$D$13+_xlfn.BITOR(VLOOKUP(O221,'PDP8'!$C$17:$D$52,2,0),_xlfn.BITOR(IF(S221&gt;1,VLOOKUP(P221,'PDP8'!$C$17:$D$52,2,0),0),_xlfn.BITOR(IF(S221&gt;2,VLOOKUP(Q221,'PDP8'!$C$17:$D$52,2,0),0),IF(S221&gt;3,VLOOKUP(R221,'PDP8'!$C$17:$D$52,2,0),0)))),4),IF(N221=14,DEC2OCT(_xlfn.BITOR('PDP8'!$D$13+256+VLOOKUP(O221,'PDP8'!$C$56:$D$75,2,0),_xlfn.BITOR(IF(S221&gt;1,VLOOKUP(P221,'PDP8'!$C$56:$D$75,2,0),0),_xlfn.BITOR(IF(S221&gt;2,VLOOKUP(Q221,'PDP8'!$C$56:$D$75,2,0),0),IF(S221&gt;3,VLOOKUP(R221,'PDP8'!$C$56:$D$75,2,0),0)))),4),IF(N221=15,DEC2OCT('PDP8'!$D$13+257+VLOOKUP(O221,'PDP8'!$C$80:$D$107,2,0)+IF(S221&gt;1,VLOOKUP(P221,'PDP8'!$C$80:$D$107,2,0),0)+IF(S221&gt;2,VLOOKUP(Q221,'PDP8'!$C$80:$D$107,2,0),0),4),IF(N221=20,VLOOKUP(F221,'PDP8'!$I$5:$J$389,2,0),"???")))))))</f>
        <v/>
      </c>
      <c r="D221" s="177"/>
      <c r="E221" s="118"/>
      <c r="F221" s="118"/>
      <c r="G221" s="76"/>
      <c r="H221" s="118"/>
      <c r="I221" s="179"/>
      <c r="J221" s="188" t="str">
        <f t="shared" si="48"/>
        <v/>
      </c>
      <c r="K221" s="211"/>
      <c r="L221" s="126"/>
      <c r="M221" s="119">
        <f>IF(LEN(F221)&lt;1,0,IF(OR(LEFT(F221)="/",F221="$"),0,IF(LEFT(F221)="*",1,IF(NOT(ISERR(VALUE(F221))),10,IF(LEFT(F221,4)="PAGE",2,IF(ISNA(VLOOKUP(F221,'PDP8'!$C$6:$C$11,1,0)),IF(ISNA(VLOOKUP(LEFT(F221,3),'PDP8'!$C$17:$C$52,1,0)),IF(ISNA(VLOOKUP(LEFT(F221,3),'PDP8'!$C$56:$C$75,1,0)),IF(ISNA(VLOOKUP(LEFT(F221,IF(OR(LEN(F221)=3,MID(F221,4,1)=" "),3,4)),'PDP8'!$C$80:$C$107,1,0)),IF(ISNA(VLOOKUP(F221,'PDP8'!$I$5:$I$389,1,0)),"???",20),15),14),13),12))))))</f>
        <v>0</v>
      </c>
      <c r="N221" s="119">
        <f>IF(AND(O221="CLA",S221&gt;1),IF(ISNA(VLOOKUP(P221,'PDP8'!$C$17:$C$52,1,0)),IF(ISNA(VLOOKUP(P221,'PDP8'!$C$56:$C$75,1,0)),15,14),13),IF(LEN(F221)=0,0,M221))</f>
        <v>0</v>
      </c>
      <c r="O221" s="119" t="str">
        <f t="shared" si="49"/>
        <v/>
      </c>
      <c r="P221" s="119" t="str">
        <f t="shared" si="50"/>
        <v/>
      </c>
      <c r="Q221" s="119" t="str">
        <f t="shared" si="51"/>
        <v/>
      </c>
      <c r="R221" s="119" t="str">
        <f t="shared" si="52"/>
        <v/>
      </c>
      <c r="S221" s="119">
        <f t="shared" si="53"/>
        <v>0</v>
      </c>
      <c r="T221" s="187" t="str">
        <f t="shared" si="54"/>
        <v/>
      </c>
      <c r="U221" s="119" t="str">
        <f t="shared" si="55"/>
        <v/>
      </c>
      <c r="V221" s="120" t="str">
        <f t="shared" si="56"/>
        <v/>
      </c>
      <c r="W221" s="124" t="str">
        <f t="shared" si="57"/>
        <v/>
      </c>
      <c r="X221" s="124" t="str">
        <f t="shared" si="58"/>
        <v/>
      </c>
      <c r="Y221" s="119" t="str">
        <f t="shared" si="45"/>
        <v/>
      </c>
      <c r="Z221" s="119">
        <f t="shared" si="46"/>
        <v>0</v>
      </c>
      <c r="AA221" s="119" t="str">
        <f>IF(N221=12,VLOOKUP(F221,'PDP8'!$C$6:$F$11,4,0),"")</f>
        <v/>
      </c>
      <c r="AB221" s="119" t="str">
        <f>IF(N221=13,IF(_xlfn.BITAND(OCT2DEC(C221),'PDP8'!$E$17)='PDP8'!$D$17,'PDP8'!$F$17,CONCATENATE(IF(ISNA(MATCH(_xlfn.BITAND(OCT2DEC(C221),'PDP8'!$E$18),'PDP8'!$D$18:$D$20,0)),"",VLOOKUP(_xlfn.BITAND(OCT2DEC(C221),'PDP8'!$E$18),'PDP8'!$D$18:$F$20,3,0)),IF(ISNA(MATCH(_xlfn.BITAND(OCT2DEC(C221),'PDP8'!$E$21),'PDP8'!$D$21:$D$52,0)),"",CONCATENATE(IF(ISNA(MATCH(_xlfn.BITAND(OCT2DEC(C221),'PDP8'!$E$18),'PDP8'!$D$18:$D$20,0)),"",", "),VLOOKUP(_xlfn.BITAND(OCT2DEC(C221),'PDP8'!$E$21),'PDP8'!$D$21:$F$52,3,0))))),"")</f>
        <v/>
      </c>
      <c r="AC221" s="119" t="str">
        <f>IF(N221=14,CONCATENATE(IF(ISNA(MATCH(_xlfn.BITAND(OCT2DEC(C221),'PDP8'!$E$56),'PDP8'!$D$56:$D$70,0)),"",VLOOKUP(_xlfn.BITAND(OCT2DEC(C221),'PDP8'!$E$56),'PDP8'!$D$56:$F$70,3,0)),IF(ISNA(MATCH(_xlfn.BITAND(OCT2DEC(C221),'PDP8'!$E$71),'PDP8'!$D$71:$D$73,0)),"",CONCATENATE(IF(ISNA(MATCH(_xlfn.BITAND(OCT2DEC(C221),'PDP8'!$E$56),'PDP8'!$D$56:$D$70,0)),"",", "),VLOOKUP(_xlfn.BITAND(OCT2DEC(C221),'PDP8'!$E$71),'PDP8'!$D$71:$F$73,3,0))),IF(_xlfn.BITAND(OCT2DEC(C221),'PDP8'!$E$75)='PDP8'!$D$75,CONCATENATE(IF(LEN(F221)&gt;4,", ",""),'PDP8'!$F$75,""),IF(_xlfn.BITAND(OCT2DEC(C221),'PDP8'!$E$74),"",'PDP8'!$F$74))),"")</f>
        <v/>
      </c>
      <c r="AD221" s="119" t="str">
        <f>IF(N221=15,VLOOKUP(Z221,'PDP8'!$D$111:$F$238,3,0),"")</f>
        <v/>
      </c>
      <c r="AE221" s="119" t="str">
        <f>IF(N221=20,CONCATENATE(VLOOKUP(F221,'PDP8'!$I$5:$M$389,3,0),": ",VLOOKUP(F221,'PDP8'!$I$5:$M$389,5,0)),"")</f>
        <v/>
      </c>
      <c r="AF221" s="119" t="str">
        <f t="shared" si="59"/>
        <v/>
      </c>
      <c r="AG221" s="126"/>
      <c r="AH221" s="126"/>
    </row>
    <row r="222" spans="1:34" x14ac:dyDescent="0.2">
      <c r="A222" s="126"/>
      <c r="B222" s="55" t="str">
        <f t="shared" si="47"/>
        <v>0411</v>
      </c>
      <c r="C222" s="56" t="str">
        <f>IF(N222&lt;10,"",IF(N222=10,O222,IF(N222=12,IF(LEN(X222)&gt;0,X222,DEC2OCT(VLOOKUP(F222,'PDP8'!$C$6:$D$12,2,0)+IF(LEN(G222)&gt;0,256,0)+W222+IF(LEN(V222)=0,0,_xlfn.BITAND(V222,127)),4)),IF(N222=13,DEC2OCT('PDP8'!$D$13+_xlfn.BITOR(VLOOKUP(O222,'PDP8'!$C$17:$D$52,2,0),_xlfn.BITOR(IF(S222&gt;1,VLOOKUP(P222,'PDP8'!$C$17:$D$52,2,0),0),_xlfn.BITOR(IF(S222&gt;2,VLOOKUP(Q222,'PDP8'!$C$17:$D$52,2,0),0),IF(S222&gt;3,VLOOKUP(R222,'PDP8'!$C$17:$D$52,2,0),0)))),4),IF(N222=14,DEC2OCT(_xlfn.BITOR('PDP8'!$D$13+256+VLOOKUP(O222,'PDP8'!$C$56:$D$75,2,0),_xlfn.BITOR(IF(S222&gt;1,VLOOKUP(P222,'PDP8'!$C$56:$D$75,2,0),0),_xlfn.BITOR(IF(S222&gt;2,VLOOKUP(Q222,'PDP8'!$C$56:$D$75,2,0),0),IF(S222&gt;3,VLOOKUP(R222,'PDP8'!$C$56:$D$75,2,0),0)))),4),IF(N222=15,DEC2OCT('PDP8'!$D$13+257+VLOOKUP(O222,'PDP8'!$C$80:$D$107,2,0)+IF(S222&gt;1,VLOOKUP(P222,'PDP8'!$C$80:$D$107,2,0),0)+IF(S222&gt;2,VLOOKUP(Q222,'PDP8'!$C$80:$D$107,2,0),0),4),IF(N222=20,VLOOKUP(F222,'PDP8'!$I$5:$J$389,2,0),"???")))))))</f>
        <v/>
      </c>
      <c r="D222" s="177"/>
      <c r="E222" s="118"/>
      <c r="F222" s="118"/>
      <c r="G222" s="76"/>
      <c r="H222" s="118"/>
      <c r="I222" s="179"/>
      <c r="J222" s="188" t="str">
        <f t="shared" si="48"/>
        <v/>
      </c>
      <c r="K222" s="211"/>
      <c r="L222" s="126"/>
      <c r="M222" s="119">
        <f>IF(LEN(F222)&lt;1,0,IF(OR(LEFT(F222)="/",F222="$"),0,IF(LEFT(F222)="*",1,IF(NOT(ISERR(VALUE(F222))),10,IF(LEFT(F222,4)="PAGE",2,IF(ISNA(VLOOKUP(F222,'PDP8'!$C$6:$C$11,1,0)),IF(ISNA(VLOOKUP(LEFT(F222,3),'PDP8'!$C$17:$C$52,1,0)),IF(ISNA(VLOOKUP(LEFT(F222,3),'PDP8'!$C$56:$C$75,1,0)),IF(ISNA(VLOOKUP(LEFT(F222,IF(OR(LEN(F222)=3,MID(F222,4,1)=" "),3,4)),'PDP8'!$C$80:$C$107,1,0)),IF(ISNA(VLOOKUP(F222,'PDP8'!$I$5:$I$389,1,0)),"???",20),15),14),13),12))))))</f>
        <v>0</v>
      </c>
      <c r="N222" s="119">
        <f>IF(AND(O222="CLA",S222&gt;1),IF(ISNA(VLOOKUP(P222,'PDP8'!$C$17:$C$52,1,0)),IF(ISNA(VLOOKUP(P222,'PDP8'!$C$56:$C$75,1,0)),15,14),13),IF(LEN(F222)=0,0,M222))</f>
        <v>0</v>
      </c>
      <c r="O222" s="119" t="str">
        <f t="shared" si="49"/>
        <v/>
      </c>
      <c r="P222" s="119" t="str">
        <f t="shared" si="50"/>
        <v/>
      </c>
      <c r="Q222" s="119" t="str">
        <f t="shared" si="51"/>
        <v/>
      </c>
      <c r="R222" s="119" t="str">
        <f t="shared" si="52"/>
        <v/>
      </c>
      <c r="S222" s="119">
        <f t="shared" si="53"/>
        <v>0</v>
      </c>
      <c r="T222" s="187" t="str">
        <f t="shared" si="54"/>
        <v/>
      </c>
      <c r="U222" s="119" t="str">
        <f t="shared" si="55"/>
        <v/>
      </c>
      <c r="V222" s="120" t="str">
        <f t="shared" si="56"/>
        <v/>
      </c>
      <c r="W222" s="124" t="str">
        <f t="shared" si="57"/>
        <v/>
      </c>
      <c r="X222" s="124" t="str">
        <f t="shared" si="58"/>
        <v/>
      </c>
      <c r="Y222" s="119" t="str">
        <f t="shared" si="45"/>
        <v/>
      </c>
      <c r="Z222" s="119">
        <f t="shared" si="46"/>
        <v>0</v>
      </c>
      <c r="AA222" s="119" t="str">
        <f>IF(N222=12,VLOOKUP(F222,'PDP8'!$C$6:$F$11,4,0),"")</f>
        <v/>
      </c>
      <c r="AB222" s="119" t="str">
        <f>IF(N222=13,IF(_xlfn.BITAND(OCT2DEC(C222),'PDP8'!$E$17)='PDP8'!$D$17,'PDP8'!$F$17,CONCATENATE(IF(ISNA(MATCH(_xlfn.BITAND(OCT2DEC(C222),'PDP8'!$E$18),'PDP8'!$D$18:$D$20,0)),"",VLOOKUP(_xlfn.BITAND(OCT2DEC(C222),'PDP8'!$E$18),'PDP8'!$D$18:$F$20,3,0)),IF(ISNA(MATCH(_xlfn.BITAND(OCT2DEC(C222),'PDP8'!$E$21),'PDP8'!$D$21:$D$52,0)),"",CONCATENATE(IF(ISNA(MATCH(_xlfn.BITAND(OCT2DEC(C222),'PDP8'!$E$18),'PDP8'!$D$18:$D$20,0)),"",", "),VLOOKUP(_xlfn.BITAND(OCT2DEC(C222),'PDP8'!$E$21),'PDP8'!$D$21:$F$52,3,0))))),"")</f>
        <v/>
      </c>
      <c r="AC222" s="119" t="str">
        <f>IF(N222=14,CONCATENATE(IF(ISNA(MATCH(_xlfn.BITAND(OCT2DEC(C222),'PDP8'!$E$56),'PDP8'!$D$56:$D$70,0)),"",VLOOKUP(_xlfn.BITAND(OCT2DEC(C222),'PDP8'!$E$56),'PDP8'!$D$56:$F$70,3,0)),IF(ISNA(MATCH(_xlfn.BITAND(OCT2DEC(C222),'PDP8'!$E$71),'PDP8'!$D$71:$D$73,0)),"",CONCATENATE(IF(ISNA(MATCH(_xlfn.BITAND(OCT2DEC(C222),'PDP8'!$E$56),'PDP8'!$D$56:$D$70,0)),"",", "),VLOOKUP(_xlfn.BITAND(OCT2DEC(C222),'PDP8'!$E$71),'PDP8'!$D$71:$F$73,3,0))),IF(_xlfn.BITAND(OCT2DEC(C222),'PDP8'!$E$75)='PDP8'!$D$75,CONCATENATE(IF(LEN(F222)&gt;4,", ",""),'PDP8'!$F$75,""),IF(_xlfn.BITAND(OCT2DEC(C222),'PDP8'!$E$74),"",'PDP8'!$F$74))),"")</f>
        <v/>
      </c>
      <c r="AD222" s="119" t="str">
        <f>IF(N222=15,VLOOKUP(Z222,'PDP8'!$D$111:$F$238,3,0),"")</f>
        <v/>
      </c>
      <c r="AE222" s="119" t="str">
        <f>IF(N222=20,CONCATENATE(VLOOKUP(F222,'PDP8'!$I$5:$M$389,3,0),": ",VLOOKUP(F222,'PDP8'!$I$5:$M$389,5,0)),"")</f>
        <v/>
      </c>
      <c r="AF222" s="119" t="str">
        <f t="shared" si="59"/>
        <v/>
      </c>
      <c r="AG222" s="126"/>
      <c r="AH222" s="126"/>
    </row>
    <row r="223" spans="1:34" x14ac:dyDescent="0.2">
      <c r="A223" s="126"/>
      <c r="B223" s="55" t="str">
        <f t="shared" si="47"/>
        <v>0411</v>
      </c>
      <c r="C223" s="56" t="str">
        <f>IF(N223&lt;10,"",IF(N223=10,O223,IF(N223=12,IF(LEN(X223)&gt;0,X223,DEC2OCT(VLOOKUP(F223,'PDP8'!$C$6:$D$12,2,0)+IF(LEN(G223)&gt;0,256,0)+W223+IF(LEN(V223)=0,0,_xlfn.BITAND(V223,127)),4)),IF(N223=13,DEC2OCT('PDP8'!$D$13+_xlfn.BITOR(VLOOKUP(O223,'PDP8'!$C$17:$D$52,2,0),_xlfn.BITOR(IF(S223&gt;1,VLOOKUP(P223,'PDP8'!$C$17:$D$52,2,0),0),_xlfn.BITOR(IF(S223&gt;2,VLOOKUP(Q223,'PDP8'!$C$17:$D$52,2,0),0),IF(S223&gt;3,VLOOKUP(R223,'PDP8'!$C$17:$D$52,2,0),0)))),4),IF(N223=14,DEC2OCT(_xlfn.BITOR('PDP8'!$D$13+256+VLOOKUP(O223,'PDP8'!$C$56:$D$75,2,0),_xlfn.BITOR(IF(S223&gt;1,VLOOKUP(P223,'PDP8'!$C$56:$D$75,2,0),0),_xlfn.BITOR(IF(S223&gt;2,VLOOKUP(Q223,'PDP8'!$C$56:$D$75,2,0),0),IF(S223&gt;3,VLOOKUP(R223,'PDP8'!$C$56:$D$75,2,0),0)))),4),IF(N223=15,DEC2OCT('PDP8'!$D$13+257+VLOOKUP(O223,'PDP8'!$C$80:$D$107,2,0)+IF(S223&gt;1,VLOOKUP(P223,'PDP8'!$C$80:$D$107,2,0),0)+IF(S223&gt;2,VLOOKUP(Q223,'PDP8'!$C$80:$D$107,2,0),0),4),IF(N223=20,VLOOKUP(F223,'PDP8'!$I$5:$J$389,2,0),"???")))))))</f>
        <v/>
      </c>
      <c r="D223" s="177"/>
      <c r="E223" s="118"/>
      <c r="F223" s="118"/>
      <c r="G223" s="76"/>
      <c r="H223" s="118"/>
      <c r="I223" s="179"/>
      <c r="J223" s="188" t="str">
        <f t="shared" si="48"/>
        <v/>
      </c>
      <c r="K223" s="211"/>
      <c r="L223" s="126"/>
      <c r="M223" s="119">
        <f>IF(LEN(F223)&lt;1,0,IF(OR(LEFT(F223)="/",F223="$"),0,IF(LEFT(F223)="*",1,IF(NOT(ISERR(VALUE(F223))),10,IF(LEFT(F223,4)="PAGE",2,IF(ISNA(VLOOKUP(F223,'PDP8'!$C$6:$C$11,1,0)),IF(ISNA(VLOOKUP(LEFT(F223,3),'PDP8'!$C$17:$C$52,1,0)),IF(ISNA(VLOOKUP(LEFT(F223,3),'PDP8'!$C$56:$C$75,1,0)),IF(ISNA(VLOOKUP(LEFT(F223,IF(OR(LEN(F223)=3,MID(F223,4,1)=" "),3,4)),'PDP8'!$C$80:$C$107,1,0)),IF(ISNA(VLOOKUP(F223,'PDP8'!$I$5:$I$389,1,0)),"???",20),15),14),13),12))))))</f>
        <v>0</v>
      </c>
      <c r="N223" s="119">
        <f>IF(AND(O223="CLA",S223&gt;1),IF(ISNA(VLOOKUP(P223,'PDP8'!$C$17:$C$52,1,0)),IF(ISNA(VLOOKUP(P223,'PDP8'!$C$56:$C$75,1,0)),15,14),13),IF(LEN(F223)=0,0,M223))</f>
        <v>0</v>
      </c>
      <c r="O223" s="119" t="str">
        <f t="shared" si="49"/>
        <v/>
      </c>
      <c r="P223" s="119" t="str">
        <f t="shared" si="50"/>
        <v/>
      </c>
      <c r="Q223" s="119" t="str">
        <f t="shared" si="51"/>
        <v/>
      </c>
      <c r="R223" s="119" t="str">
        <f t="shared" si="52"/>
        <v/>
      </c>
      <c r="S223" s="119">
        <f t="shared" si="53"/>
        <v>0</v>
      </c>
      <c r="T223" s="187" t="str">
        <f t="shared" si="54"/>
        <v/>
      </c>
      <c r="U223" s="119" t="str">
        <f t="shared" si="55"/>
        <v/>
      </c>
      <c r="V223" s="120" t="str">
        <f t="shared" si="56"/>
        <v/>
      </c>
      <c r="W223" s="124" t="str">
        <f t="shared" si="57"/>
        <v/>
      </c>
      <c r="X223" s="124" t="str">
        <f t="shared" si="58"/>
        <v/>
      </c>
      <c r="Y223" s="119" t="str">
        <f t="shared" si="45"/>
        <v/>
      </c>
      <c r="Z223" s="119">
        <f t="shared" si="46"/>
        <v>0</v>
      </c>
      <c r="AA223" s="119" t="str">
        <f>IF(N223=12,VLOOKUP(F223,'PDP8'!$C$6:$F$11,4,0),"")</f>
        <v/>
      </c>
      <c r="AB223" s="119" t="str">
        <f>IF(N223=13,IF(_xlfn.BITAND(OCT2DEC(C223),'PDP8'!$E$17)='PDP8'!$D$17,'PDP8'!$F$17,CONCATENATE(IF(ISNA(MATCH(_xlfn.BITAND(OCT2DEC(C223),'PDP8'!$E$18),'PDP8'!$D$18:$D$20,0)),"",VLOOKUP(_xlfn.BITAND(OCT2DEC(C223),'PDP8'!$E$18),'PDP8'!$D$18:$F$20,3,0)),IF(ISNA(MATCH(_xlfn.BITAND(OCT2DEC(C223),'PDP8'!$E$21),'PDP8'!$D$21:$D$52,0)),"",CONCATENATE(IF(ISNA(MATCH(_xlfn.BITAND(OCT2DEC(C223),'PDP8'!$E$18),'PDP8'!$D$18:$D$20,0)),"",", "),VLOOKUP(_xlfn.BITAND(OCT2DEC(C223),'PDP8'!$E$21),'PDP8'!$D$21:$F$52,3,0))))),"")</f>
        <v/>
      </c>
      <c r="AC223" s="119" t="str">
        <f>IF(N223=14,CONCATENATE(IF(ISNA(MATCH(_xlfn.BITAND(OCT2DEC(C223),'PDP8'!$E$56),'PDP8'!$D$56:$D$70,0)),"",VLOOKUP(_xlfn.BITAND(OCT2DEC(C223),'PDP8'!$E$56),'PDP8'!$D$56:$F$70,3,0)),IF(ISNA(MATCH(_xlfn.BITAND(OCT2DEC(C223),'PDP8'!$E$71),'PDP8'!$D$71:$D$73,0)),"",CONCATENATE(IF(ISNA(MATCH(_xlfn.BITAND(OCT2DEC(C223),'PDP8'!$E$56),'PDP8'!$D$56:$D$70,0)),"",", "),VLOOKUP(_xlfn.BITAND(OCT2DEC(C223),'PDP8'!$E$71),'PDP8'!$D$71:$F$73,3,0))),IF(_xlfn.BITAND(OCT2DEC(C223),'PDP8'!$E$75)='PDP8'!$D$75,CONCATENATE(IF(LEN(F223)&gt;4,", ",""),'PDP8'!$F$75,""),IF(_xlfn.BITAND(OCT2DEC(C223),'PDP8'!$E$74),"",'PDP8'!$F$74))),"")</f>
        <v/>
      </c>
      <c r="AD223" s="119" t="str">
        <f>IF(N223=15,VLOOKUP(Z223,'PDP8'!$D$111:$F$238,3,0),"")</f>
        <v/>
      </c>
      <c r="AE223" s="119" t="str">
        <f>IF(N223=20,CONCATENATE(VLOOKUP(F223,'PDP8'!$I$5:$M$389,3,0),": ",VLOOKUP(F223,'PDP8'!$I$5:$M$389,5,0)),"")</f>
        <v/>
      </c>
      <c r="AF223" s="119" t="str">
        <f t="shared" si="59"/>
        <v/>
      </c>
      <c r="AG223" s="126"/>
      <c r="AH223" s="126"/>
    </row>
    <row r="224" spans="1:34" x14ac:dyDescent="0.2">
      <c r="A224" s="126"/>
      <c r="B224" s="55" t="str">
        <f t="shared" si="47"/>
        <v>0411</v>
      </c>
      <c r="C224" s="56" t="str">
        <f>IF(N224&lt;10,"",IF(N224=10,O224,IF(N224=12,IF(LEN(X224)&gt;0,X224,DEC2OCT(VLOOKUP(F224,'PDP8'!$C$6:$D$12,2,0)+IF(LEN(G224)&gt;0,256,0)+W224+IF(LEN(V224)=0,0,_xlfn.BITAND(V224,127)),4)),IF(N224=13,DEC2OCT('PDP8'!$D$13+_xlfn.BITOR(VLOOKUP(O224,'PDP8'!$C$17:$D$52,2,0),_xlfn.BITOR(IF(S224&gt;1,VLOOKUP(P224,'PDP8'!$C$17:$D$52,2,0),0),_xlfn.BITOR(IF(S224&gt;2,VLOOKUP(Q224,'PDP8'!$C$17:$D$52,2,0),0),IF(S224&gt;3,VLOOKUP(R224,'PDP8'!$C$17:$D$52,2,0),0)))),4),IF(N224=14,DEC2OCT(_xlfn.BITOR('PDP8'!$D$13+256+VLOOKUP(O224,'PDP8'!$C$56:$D$75,2,0),_xlfn.BITOR(IF(S224&gt;1,VLOOKUP(P224,'PDP8'!$C$56:$D$75,2,0),0),_xlfn.BITOR(IF(S224&gt;2,VLOOKUP(Q224,'PDP8'!$C$56:$D$75,2,0),0),IF(S224&gt;3,VLOOKUP(R224,'PDP8'!$C$56:$D$75,2,0),0)))),4),IF(N224=15,DEC2OCT('PDP8'!$D$13+257+VLOOKUP(O224,'PDP8'!$C$80:$D$107,2,0)+IF(S224&gt;1,VLOOKUP(P224,'PDP8'!$C$80:$D$107,2,0),0)+IF(S224&gt;2,VLOOKUP(Q224,'PDP8'!$C$80:$D$107,2,0),0),4),IF(N224=20,VLOOKUP(F224,'PDP8'!$I$5:$J$389,2,0),"???")))))))</f>
        <v/>
      </c>
      <c r="D224" s="177"/>
      <c r="E224" s="118"/>
      <c r="F224" s="118"/>
      <c r="G224" s="76"/>
      <c r="H224" s="118"/>
      <c r="I224" s="179"/>
      <c r="J224" s="188" t="str">
        <f t="shared" si="48"/>
        <v/>
      </c>
      <c r="K224" s="211"/>
      <c r="L224" s="126"/>
      <c r="M224" s="119">
        <f>IF(LEN(F224)&lt;1,0,IF(OR(LEFT(F224)="/",F224="$"),0,IF(LEFT(F224)="*",1,IF(NOT(ISERR(VALUE(F224))),10,IF(LEFT(F224,4)="PAGE",2,IF(ISNA(VLOOKUP(F224,'PDP8'!$C$6:$C$11,1,0)),IF(ISNA(VLOOKUP(LEFT(F224,3),'PDP8'!$C$17:$C$52,1,0)),IF(ISNA(VLOOKUP(LEFT(F224,3),'PDP8'!$C$56:$C$75,1,0)),IF(ISNA(VLOOKUP(LEFT(F224,IF(OR(LEN(F224)=3,MID(F224,4,1)=" "),3,4)),'PDP8'!$C$80:$C$107,1,0)),IF(ISNA(VLOOKUP(F224,'PDP8'!$I$5:$I$389,1,0)),"???",20),15),14),13),12))))))</f>
        <v>0</v>
      </c>
      <c r="N224" s="119">
        <f>IF(AND(O224="CLA",S224&gt;1),IF(ISNA(VLOOKUP(P224,'PDP8'!$C$17:$C$52,1,0)),IF(ISNA(VLOOKUP(P224,'PDP8'!$C$56:$C$75,1,0)),15,14),13),IF(LEN(F224)=0,0,M224))</f>
        <v>0</v>
      </c>
      <c r="O224" s="119" t="str">
        <f t="shared" si="49"/>
        <v/>
      </c>
      <c r="P224" s="119" t="str">
        <f t="shared" si="50"/>
        <v/>
      </c>
      <c r="Q224" s="119" t="str">
        <f t="shared" si="51"/>
        <v/>
      </c>
      <c r="R224" s="119" t="str">
        <f t="shared" si="52"/>
        <v/>
      </c>
      <c r="S224" s="119">
        <f t="shared" si="53"/>
        <v>0</v>
      </c>
      <c r="T224" s="187" t="str">
        <f t="shared" si="54"/>
        <v/>
      </c>
      <c r="U224" s="119" t="str">
        <f t="shared" si="55"/>
        <v/>
      </c>
      <c r="V224" s="120" t="str">
        <f t="shared" si="56"/>
        <v/>
      </c>
      <c r="W224" s="124" t="str">
        <f t="shared" si="57"/>
        <v/>
      </c>
      <c r="X224" s="124" t="str">
        <f t="shared" si="58"/>
        <v/>
      </c>
      <c r="Y224" s="119" t="str">
        <f t="shared" si="45"/>
        <v/>
      </c>
      <c r="Z224" s="119">
        <f t="shared" si="46"/>
        <v>0</v>
      </c>
      <c r="AA224" s="119" t="str">
        <f>IF(N224=12,VLOOKUP(F224,'PDP8'!$C$6:$F$11,4,0),"")</f>
        <v/>
      </c>
      <c r="AB224" s="119" t="str">
        <f>IF(N224=13,IF(_xlfn.BITAND(OCT2DEC(C224),'PDP8'!$E$17)='PDP8'!$D$17,'PDP8'!$F$17,CONCATENATE(IF(ISNA(MATCH(_xlfn.BITAND(OCT2DEC(C224),'PDP8'!$E$18),'PDP8'!$D$18:$D$20,0)),"",VLOOKUP(_xlfn.BITAND(OCT2DEC(C224),'PDP8'!$E$18),'PDP8'!$D$18:$F$20,3,0)),IF(ISNA(MATCH(_xlfn.BITAND(OCT2DEC(C224),'PDP8'!$E$21),'PDP8'!$D$21:$D$52,0)),"",CONCATENATE(IF(ISNA(MATCH(_xlfn.BITAND(OCT2DEC(C224),'PDP8'!$E$18),'PDP8'!$D$18:$D$20,0)),"",", "),VLOOKUP(_xlfn.BITAND(OCT2DEC(C224),'PDP8'!$E$21),'PDP8'!$D$21:$F$52,3,0))))),"")</f>
        <v/>
      </c>
      <c r="AC224" s="119" t="str">
        <f>IF(N224=14,CONCATENATE(IF(ISNA(MATCH(_xlfn.BITAND(OCT2DEC(C224),'PDP8'!$E$56),'PDP8'!$D$56:$D$70,0)),"",VLOOKUP(_xlfn.BITAND(OCT2DEC(C224),'PDP8'!$E$56),'PDP8'!$D$56:$F$70,3,0)),IF(ISNA(MATCH(_xlfn.BITAND(OCT2DEC(C224),'PDP8'!$E$71),'PDP8'!$D$71:$D$73,0)),"",CONCATENATE(IF(ISNA(MATCH(_xlfn.BITAND(OCT2DEC(C224),'PDP8'!$E$56),'PDP8'!$D$56:$D$70,0)),"",", "),VLOOKUP(_xlfn.BITAND(OCT2DEC(C224),'PDP8'!$E$71),'PDP8'!$D$71:$F$73,3,0))),IF(_xlfn.BITAND(OCT2DEC(C224),'PDP8'!$E$75)='PDP8'!$D$75,CONCATENATE(IF(LEN(F224)&gt;4,", ",""),'PDP8'!$F$75,""),IF(_xlfn.BITAND(OCT2DEC(C224),'PDP8'!$E$74),"",'PDP8'!$F$74))),"")</f>
        <v/>
      </c>
      <c r="AD224" s="119" t="str">
        <f>IF(N224=15,VLOOKUP(Z224,'PDP8'!$D$111:$F$238,3,0),"")</f>
        <v/>
      </c>
      <c r="AE224" s="119" t="str">
        <f>IF(N224=20,CONCATENATE(VLOOKUP(F224,'PDP8'!$I$5:$M$389,3,0),": ",VLOOKUP(F224,'PDP8'!$I$5:$M$389,5,0)),"")</f>
        <v/>
      </c>
      <c r="AF224" s="119" t="str">
        <f t="shared" si="59"/>
        <v/>
      </c>
      <c r="AG224" s="126"/>
      <c r="AH224" s="126"/>
    </row>
    <row r="225" spans="1:34" x14ac:dyDescent="0.2">
      <c r="A225" s="126"/>
      <c r="B225" s="55" t="str">
        <f t="shared" si="47"/>
        <v>0411</v>
      </c>
      <c r="C225" s="56" t="str">
        <f>IF(N225&lt;10,"",IF(N225=10,O225,IF(N225=12,IF(LEN(X225)&gt;0,X225,DEC2OCT(VLOOKUP(F225,'PDP8'!$C$6:$D$12,2,0)+IF(LEN(G225)&gt;0,256,0)+W225+IF(LEN(V225)=0,0,_xlfn.BITAND(V225,127)),4)),IF(N225=13,DEC2OCT('PDP8'!$D$13+_xlfn.BITOR(VLOOKUP(O225,'PDP8'!$C$17:$D$52,2,0),_xlfn.BITOR(IF(S225&gt;1,VLOOKUP(P225,'PDP8'!$C$17:$D$52,2,0),0),_xlfn.BITOR(IF(S225&gt;2,VLOOKUP(Q225,'PDP8'!$C$17:$D$52,2,0),0),IF(S225&gt;3,VLOOKUP(R225,'PDP8'!$C$17:$D$52,2,0),0)))),4),IF(N225=14,DEC2OCT(_xlfn.BITOR('PDP8'!$D$13+256+VLOOKUP(O225,'PDP8'!$C$56:$D$75,2,0),_xlfn.BITOR(IF(S225&gt;1,VLOOKUP(P225,'PDP8'!$C$56:$D$75,2,0),0),_xlfn.BITOR(IF(S225&gt;2,VLOOKUP(Q225,'PDP8'!$C$56:$D$75,2,0),0),IF(S225&gt;3,VLOOKUP(R225,'PDP8'!$C$56:$D$75,2,0),0)))),4),IF(N225=15,DEC2OCT('PDP8'!$D$13+257+VLOOKUP(O225,'PDP8'!$C$80:$D$107,2,0)+IF(S225&gt;1,VLOOKUP(P225,'PDP8'!$C$80:$D$107,2,0),0)+IF(S225&gt;2,VLOOKUP(Q225,'PDP8'!$C$80:$D$107,2,0),0),4),IF(N225=20,VLOOKUP(F225,'PDP8'!$I$5:$J$389,2,0),"???")))))))</f>
        <v/>
      </c>
      <c r="D225" s="177"/>
      <c r="E225" s="118"/>
      <c r="F225" s="118"/>
      <c r="G225" s="76"/>
      <c r="H225" s="118"/>
      <c r="I225" s="179"/>
      <c r="J225" s="188" t="str">
        <f t="shared" si="48"/>
        <v/>
      </c>
      <c r="K225" s="211"/>
      <c r="L225" s="126"/>
      <c r="M225" s="119">
        <f>IF(LEN(F225)&lt;1,0,IF(OR(LEFT(F225)="/",F225="$"),0,IF(LEFT(F225)="*",1,IF(NOT(ISERR(VALUE(F225))),10,IF(LEFT(F225,4)="PAGE",2,IF(ISNA(VLOOKUP(F225,'PDP8'!$C$6:$C$11,1,0)),IF(ISNA(VLOOKUP(LEFT(F225,3),'PDP8'!$C$17:$C$52,1,0)),IF(ISNA(VLOOKUP(LEFT(F225,3),'PDP8'!$C$56:$C$75,1,0)),IF(ISNA(VLOOKUP(LEFT(F225,IF(OR(LEN(F225)=3,MID(F225,4,1)=" "),3,4)),'PDP8'!$C$80:$C$107,1,0)),IF(ISNA(VLOOKUP(F225,'PDP8'!$I$5:$I$389,1,0)),"???",20),15),14),13),12))))))</f>
        <v>0</v>
      </c>
      <c r="N225" s="119">
        <f>IF(AND(O225="CLA",S225&gt;1),IF(ISNA(VLOOKUP(P225,'PDP8'!$C$17:$C$52,1,0)),IF(ISNA(VLOOKUP(P225,'PDP8'!$C$56:$C$75,1,0)),15,14),13),IF(LEN(F225)=0,0,M225))</f>
        <v>0</v>
      </c>
      <c r="O225" s="119" t="str">
        <f t="shared" si="49"/>
        <v/>
      </c>
      <c r="P225" s="119" t="str">
        <f t="shared" si="50"/>
        <v/>
      </c>
      <c r="Q225" s="119" t="str">
        <f t="shared" si="51"/>
        <v/>
      </c>
      <c r="R225" s="119" t="str">
        <f t="shared" si="52"/>
        <v/>
      </c>
      <c r="S225" s="119">
        <f t="shared" si="53"/>
        <v>0</v>
      </c>
      <c r="T225" s="187" t="str">
        <f t="shared" si="54"/>
        <v/>
      </c>
      <c r="U225" s="119" t="str">
        <f t="shared" si="55"/>
        <v/>
      </c>
      <c r="V225" s="120" t="str">
        <f t="shared" si="56"/>
        <v/>
      </c>
      <c r="W225" s="124" t="str">
        <f t="shared" si="57"/>
        <v/>
      </c>
      <c r="X225" s="124" t="str">
        <f t="shared" si="58"/>
        <v/>
      </c>
      <c r="Y225" s="119" t="str">
        <f t="shared" si="45"/>
        <v/>
      </c>
      <c r="Z225" s="119">
        <f t="shared" si="46"/>
        <v>0</v>
      </c>
      <c r="AA225" s="119" t="str">
        <f>IF(N225=12,VLOOKUP(F225,'PDP8'!$C$6:$F$11,4,0),"")</f>
        <v/>
      </c>
      <c r="AB225" s="119" t="str">
        <f>IF(N225=13,IF(_xlfn.BITAND(OCT2DEC(C225),'PDP8'!$E$17)='PDP8'!$D$17,'PDP8'!$F$17,CONCATENATE(IF(ISNA(MATCH(_xlfn.BITAND(OCT2DEC(C225),'PDP8'!$E$18),'PDP8'!$D$18:$D$20,0)),"",VLOOKUP(_xlfn.BITAND(OCT2DEC(C225),'PDP8'!$E$18),'PDP8'!$D$18:$F$20,3,0)),IF(ISNA(MATCH(_xlfn.BITAND(OCT2DEC(C225),'PDP8'!$E$21),'PDP8'!$D$21:$D$52,0)),"",CONCATENATE(IF(ISNA(MATCH(_xlfn.BITAND(OCT2DEC(C225),'PDP8'!$E$18),'PDP8'!$D$18:$D$20,0)),"",", "),VLOOKUP(_xlfn.BITAND(OCT2DEC(C225),'PDP8'!$E$21),'PDP8'!$D$21:$F$52,3,0))))),"")</f>
        <v/>
      </c>
      <c r="AC225" s="119" t="str">
        <f>IF(N225=14,CONCATENATE(IF(ISNA(MATCH(_xlfn.BITAND(OCT2DEC(C225),'PDP8'!$E$56),'PDP8'!$D$56:$D$70,0)),"",VLOOKUP(_xlfn.BITAND(OCT2DEC(C225),'PDP8'!$E$56),'PDP8'!$D$56:$F$70,3,0)),IF(ISNA(MATCH(_xlfn.BITAND(OCT2DEC(C225),'PDP8'!$E$71),'PDP8'!$D$71:$D$73,0)),"",CONCATENATE(IF(ISNA(MATCH(_xlfn.BITAND(OCT2DEC(C225),'PDP8'!$E$56),'PDP8'!$D$56:$D$70,0)),"",", "),VLOOKUP(_xlfn.BITAND(OCT2DEC(C225),'PDP8'!$E$71),'PDP8'!$D$71:$F$73,3,0))),IF(_xlfn.BITAND(OCT2DEC(C225),'PDP8'!$E$75)='PDP8'!$D$75,CONCATENATE(IF(LEN(F225)&gt;4,", ",""),'PDP8'!$F$75,""),IF(_xlfn.BITAND(OCT2DEC(C225),'PDP8'!$E$74),"",'PDP8'!$F$74))),"")</f>
        <v/>
      </c>
      <c r="AD225" s="119" t="str">
        <f>IF(N225=15,VLOOKUP(Z225,'PDP8'!$D$111:$F$238,3,0),"")</f>
        <v/>
      </c>
      <c r="AE225" s="119" t="str">
        <f>IF(N225=20,CONCATENATE(VLOOKUP(F225,'PDP8'!$I$5:$M$389,3,0),": ",VLOOKUP(F225,'PDP8'!$I$5:$M$389,5,0)),"")</f>
        <v/>
      </c>
      <c r="AF225" s="119" t="str">
        <f t="shared" si="59"/>
        <v/>
      </c>
      <c r="AG225" s="126"/>
      <c r="AH225" s="126"/>
    </row>
    <row r="226" spans="1:34" x14ac:dyDescent="0.2">
      <c r="A226" s="126"/>
      <c r="B226" s="55" t="str">
        <f t="shared" si="47"/>
        <v>0411</v>
      </c>
      <c r="C226" s="56" t="str">
        <f>IF(N226&lt;10,"",IF(N226=10,O226,IF(N226=12,IF(LEN(X226)&gt;0,X226,DEC2OCT(VLOOKUP(F226,'PDP8'!$C$6:$D$12,2,0)+IF(LEN(G226)&gt;0,256,0)+W226+IF(LEN(V226)=0,0,_xlfn.BITAND(V226,127)),4)),IF(N226=13,DEC2OCT('PDP8'!$D$13+_xlfn.BITOR(VLOOKUP(O226,'PDP8'!$C$17:$D$52,2,0),_xlfn.BITOR(IF(S226&gt;1,VLOOKUP(P226,'PDP8'!$C$17:$D$52,2,0),0),_xlfn.BITOR(IF(S226&gt;2,VLOOKUP(Q226,'PDP8'!$C$17:$D$52,2,0),0),IF(S226&gt;3,VLOOKUP(R226,'PDP8'!$C$17:$D$52,2,0),0)))),4),IF(N226=14,DEC2OCT(_xlfn.BITOR('PDP8'!$D$13+256+VLOOKUP(O226,'PDP8'!$C$56:$D$75,2,0),_xlfn.BITOR(IF(S226&gt;1,VLOOKUP(P226,'PDP8'!$C$56:$D$75,2,0),0),_xlfn.BITOR(IF(S226&gt;2,VLOOKUP(Q226,'PDP8'!$C$56:$D$75,2,0),0),IF(S226&gt;3,VLOOKUP(R226,'PDP8'!$C$56:$D$75,2,0),0)))),4),IF(N226=15,DEC2OCT('PDP8'!$D$13+257+VLOOKUP(O226,'PDP8'!$C$80:$D$107,2,0)+IF(S226&gt;1,VLOOKUP(P226,'PDP8'!$C$80:$D$107,2,0),0)+IF(S226&gt;2,VLOOKUP(Q226,'PDP8'!$C$80:$D$107,2,0),0),4),IF(N226=20,VLOOKUP(F226,'PDP8'!$I$5:$J$389,2,0),"???")))))))</f>
        <v/>
      </c>
      <c r="D226" s="177"/>
      <c r="E226" s="118"/>
      <c r="F226" s="118"/>
      <c r="G226" s="76"/>
      <c r="H226" s="118"/>
      <c r="I226" s="179"/>
      <c r="J226" s="188" t="str">
        <f t="shared" si="48"/>
        <v/>
      </c>
      <c r="K226" s="211"/>
      <c r="L226" s="126"/>
      <c r="M226" s="119">
        <f>IF(LEN(F226)&lt;1,0,IF(OR(LEFT(F226)="/",F226="$"),0,IF(LEFT(F226)="*",1,IF(NOT(ISERR(VALUE(F226))),10,IF(LEFT(F226,4)="PAGE",2,IF(ISNA(VLOOKUP(F226,'PDP8'!$C$6:$C$11,1,0)),IF(ISNA(VLOOKUP(LEFT(F226,3),'PDP8'!$C$17:$C$52,1,0)),IF(ISNA(VLOOKUP(LEFT(F226,3),'PDP8'!$C$56:$C$75,1,0)),IF(ISNA(VLOOKUP(LEFT(F226,IF(OR(LEN(F226)=3,MID(F226,4,1)=" "),3,4)),'PDP8'!$C$80:$C$107,1,0)),IF(ISNA(VLOOKUP(F226,'PDP8'!$I$5:$I$389,1,0)),"???",20),15),14),13),12))))))</f>
        <v>0</v>
      </c>
      <c r="N226" s="119">
        <f>IF(AND(O226="CLA",S226&gt;1),IF(ISNA(VLOOKUP(P226,'PDP8'!$C$17:$C$52,1,0)),IF(ISNA(VLOOKUP(P226,'PDP8'!$C$56:$C$75,1,0)),15,14),13),IF(LEN(F226)=0,0,M226))</f>
        <v>0</v>
      </c>
      <c r="O226" s="119" t="str">
        <f t="shared" si="49"/>
        <v/>
      </c>
      <c r="P226" s="119" t="str">
        <f t="shared" si="50"/>
        <v/>
      </c>
      <c r="Q226" s="119" t="str">
        <f t="shared" si="51"/>
        <v/>
      </c>
      <c r="R226" s="119" t="str">
        <f t="shared" si="52"/>
        <v/>
      </c>
      <c r="S226" s="119">
        <f t="shared" si="53"/>
        <v>0</v>
      </c>
      <c r="T226" s="187" t="str">
        <f t="shared" si="54"/>
        <v/>
      </c>
      <c r="U226" s="119" t="str">
        <f t="shared" si="55"/>
        <v/>
      </c>
      <c r="V226" s="120" t="str">
        <f t="shared" si="56"/>
        <v/>
      </c>
      <c r="W226" s="124" t="str">
        <f t="shared" si="57"/>
        <v/>
      </c>
      <c r="X226" s="124" t="str">
        <f t="shared" si="58"/>
        <v/>
      </c>
      <c r="Y226" s="119" t="str">
        <f t="shared" si="45"/>
        <v/>
      </c>
      <c r="Z226" s="119">
        <f t="shared" si="46"/>
        <v>0</v>
      </c>
      <c r="AA226" s="119" t="str">
        <f>IF(N226=12,VLOOKUP(F226,'PDP8'!$C$6:$F$11,4,0),"")</f>
        <v/>
      </c>
      <c r="AB226" s="119" t="str">
        <f>IF(N226=13,IF(_xlfn.BITAND(OCT2DEC(C226),'PDP8'!$E$17)='PDP8'!$D$17,'PDP8'!$F$17,CONCATENATE(IF(ISNA(MATCH(_xlfn.BITAND(OCT2DEC(C226),'PDP8'!$E$18),'PDP8'!$D$18:$D$20,0)),"",VLOOKUP(_xlfn.BITAND(OCT2DEC(C226),'PDP8'!$E$18),'PDP8'!$D$18:$F$20,3,0)),IF(ISNA(MATCH(_xlfn.BITAND(OCT2DEC(C226),'PDP8'!$E$21),'PDP8'!$D$21:$D$52,0)),"",CONCATENATE(IF(ISNA(MATCH(_xlfn.BITAND(OCT2DEC(C226),'PDP8'!$E$18),'PDP8'!$D$18:$D$20,0)),"",", "),VLOOKUP(_xlfn.BITAND(OCT2DEC(C226),'PDP8'!$E$21),'PDP8'!$D$21:$F$52,3,0))))),"")</f>
        <v/>
      </c>
      <c r="AC226" s="119" t="str">
        <f>IF(N226=14,CONCATENATE(IF(ISNA(MATCH(_xlfn.BITAND(OCT2DEC(C226),'PDP8'!$E$56),'PDP8'!$D$56:$D$70,0)),"",VLOOKUP(_xlfn.BITAND(OCT2DEC(C226),'PDP8'!$E$56),'PDP8'!$D$56:$F$70,3,0)),IF(ISNA(MATCH(_xlfn.BITAND(OCT2DEC(C226),'PDP8'!$E$71),'PDP8'!$D$71:$D$73,0)),"",CONCATENATE(IF(ISNA(MATCH(_xlfn.BITAND(OCT2DEC(C226),'PDP8'!$E$56),'PDP8'!$D$56:$D$70,0)),"",", "),VLOOKUP(_xlfn.BITAND(OCT2DEC(C226),'PDP8'!$E$71),'PDP8'!$D$71:$F$73,3,0))),IF(_xlfn.BITAND(OCT2DEC(C226),'PDP8'!$E$75)='PDP8'!$D$75,CONCATENATE(IF(LEN(F226)&gt;4,", ",""),'PDP8'!$F$75,""),IF(_xlfn.BITAND(OCT2DEC(C226),'PDP8'!$E$74),"",'PDP8'!$F$74))),"")</f>
        <v/>
      </c>
      <c r="AD226" s="119" t="str">
        <f>IF(N226=15,VLOOKUP(Z226,'PDP8'!$D$111:$F$238,3,0),"")</f>
        <v/>
      </c>
      <c r="AE226" s="119" t="str">
        <f>IF(N226=20,CONCATENATE(VLOOKUP(F226,'PDP8'!$I$5:$M$389,3,0),": ",VLOOKUP(F226,'PDP8'!$I$5:$M$389,5,0)),"")</f>
        <v/>
      </c>
      <c r="AF226" s="119" t="str">
        <f t="shared" si="59"/>
        <v/>
      </c>
      <c r="AG226" s="126"/>
      <c r="AH226" s="126"/>
    </row>
    <row r="227" spans="1:34" x14ac:dyDescent="0.2">
      <c r="A227" s="126"/>
      <c r="B227" s="55" t="str">
        <f t="shared" si="47"/>
        <v>0411</v>
      </c>
      <c r="C227" s="56" t="str">
        <f>IF(N227&lt;10,"",IF(N227=10,O227,IF(N227=12,IF(LEN(X227)&gt;0,X227,DEC2OCT(VLOOKUP(F227,'PDP8'!$C$6:$D$12,2,0)+IF(LEN(G227)&gt;0,256,0)+W227+IF(LEN(V227)=0,0,_xlfn.BITAND(V227,127)),4)),IF(N227=13,DEC2OCT('PDP8'!$D$13+_xlfn.BITOR(VLOOKUP(O227,'PDP8'!$C$17:$D$52,2,0),_xlfn.BITOR(IF(S227&gt;1,VLOOKUP(P227,'PDP8'!$C$17:$D$52,2,0),0),_xlfn.BITOR(IF(S227&gt;2,VLOOKUP(Q227,'PDP8'!$C$17:$D$52,2,0),0),IF(S227&gt;3,VLOOKUP(R227,'PDP8'!$C$17:$D$52,2,0),0)))),4),IF(N227=14,DEC2OCT(_xlfn.BITOR('PDP8'!$D$13+256+VLOOKUP(O227,'PDP8'!$C$56:$D$75,2,0),_xlfn.BITOR(IF(S227&gt;1,VLOOKUP(P227,'PDP8'!$C$56:$D$75,2,0),0),_xlfn.BITOR(IF(S227&gt;2,VLOOKUP(Q227,'PDP8'!$C$56:$D$75,2,0),0),IF(S227&gt;3,VLOOKUP(R227,'PDP8'!$C$56:$D$75,2,0),0)))),4),IF(N227=15,DEC2OCT('PDP8'!$D$13+257+VLOOKUP(O227,'PDP8'!$C$80:$D$107,2,0)+IF(S227&gt;1,VLOOKUP(P227,'PDP8'!$C$80:$D$107,2,0),0)+IF(S227&gt;2,VLOOKUP(Q227,'PDP8'!$C$80:$D$107,2,0),0),4),IF(N227=20,VLOOKUP(F227,'PDP8'!$I$5:$J$389,2,0),"???")))))))</f>
        <v/>
      </c>
      <c r="D227" s="177"/>
      <c r="E227" s="118"/>
      <c r="F227" s="118"/>
      <c r="G227" s="76"/>
      <c r="H227" s="118"/>
      <c r="I227" s="179"/>
      <c r="J227" s="188" t="str">
        <f t="shared" si="48"/>
        <v/>
      </c>
      <c r="K227" s="211"/>
      <c r="L227" s="126"/>
      <c r="M227" s="119">
        <f>IF(LEN(F227)&lt;1,0,IF(OR(LEFT(F227)="/",F227="$"),0,IF(LEFT(F227)="*",1,IF(NOT(ISERR(VALUE(F227))),10,IF(LEFT(F227,4)="PAGE",2,IF(ISNA(VLOOKUP(F227,'PDP8'!$C$6:$C$11,1,0)),IF(ISNA(VLOOKUP(LEFT(F227,3),'PDP8'!$C$17:$C$52,1,0)),IF(ISNA(VLOOKUP(LEFT(F227,3),'PDP8'!$C$56:$C$75,1,0)),IF(ISNA(VLOOKUP(LEFT(F227,IF(OR(LEN(F227)=3,MID(F227,4,1)=" "),3,4)),'PDP8'!$C$80:$C$107,1,0)),IF(ISNA(VLOOKUP(F227,'PDP8'!$I$5:$I$389,1,0)),"???",20),15),14),13),12))))))</f>
        <v>0</v>
      </c>
      <c r="N227" s="119">
        <f>IF(AND(O227="CLA",S227&gt;1),IF(ISNA(VLOOKUP(P227,'PDP8'!$C$17:$C$52,1,0)),IF(ISNA(VLOOKUP(P227,'PDP8'!$C$56:$C$75,1,0)),15,14),13),IF(LEN(F227)=0,0,M227))</f>
        <v>0</v>
      </c>
      <c r="O227" s="119" t="str">
        <f t="shared" si="49"/>
        <v/>
      </c>
      <c r="P227" s="119" t="str">
        <f t="shared" si="50"/>
        <v/>
      </c>
      <c r="Q227" s="119" t="str">
        <f t="shared" si="51"/>
        <v/>
      </c>
      <c r="R227" s="119" t="str">
        <f t="shared" si="52"/>
        <v/>
      </c>
      <c r="S227" s="119">
        <f t="shared" si="53"/>
        <v>0</v>
      </c>
      <c r="T227" s="187" t="str">
        <f t="shared" si="54"/>
        <v/>
      </c>
      <c r="U227" s="119" t="str">
        <f t="shared" si="55"/>
        <v/>
      </c>
      <c r="V227" s="120" t="str">
        <f t="shared" si="56"/>
        <v/>
      </c>
      <c r="W227" s="124" t="str">
        <f t="shared" si="57"/>
        <v/>
      </c>
      <c r="X227" s="124" t="str">
        <f t="shared" si="58"/>
        <v/>
      </c>
      <c r="Y227" s="119" t="str">
        <f t="shared" si="45"/>
        <v/>
      </c>
      <c r="Z227" s="119">
        <f t="shared" si="46"/>
        <v>0</v>
      </c>
      <c r="AA227" s="119" t="str">
        <f>IF(N227=12,VLOOKUP(F227,'PDP8'!$C$6:$F$11,4,0),"")</f>
        <v/>
      </c>
      <c r="AB227" s="119" t="str">
        <f>IF(N227=13,IF(_xlfn.BITAND(OCT2DEC(C227),'PDP8'!$E$17)='PDP8'!$D$17,'PDP8'!$F$17,CONCATENATE(IF(ISNA(MATCH(_xlfn.BITAND(OCT2DEC(C227),'PDP8'!$E$18),'PDP8'!$D$18:$D$20,0)),"",VLOOKUP(_xlfn.BITAND(OCT2DEC(C227),'PDP8'!$E$18),'PDP8'!$D$18:$F$20,3,0)),IF(ISNA(MATCH(_xlfn.BITAND(OCT2DEC(C227),'PDP8'!$E$21),'PDP8'!$D$21:$D$52,0)),"",CONCATENATE(IF(ISNA(MATCH(_xlfn.BITAND(OCT2DEC(C227),'PDP8'!$E$18),'PDP8'!$D$18:$D$20,0)),"",", "),VLOOKUP(_xlfn.BITAND(OCT2DEC(C227),'PDP8'!$E$21),'PDP8'!$D$21:$F$52,3,0))))),"")</f>
        <v/>
      </c>
      <c r="AC227" s="119" t="str">
        <f>IF(N227=14,CONCATENATE(IF(ISNA(MATCH(_xlfn.BITAND(OCT2DEC(C227),'PDP8'!$E$56),'PDP8'!$D$56:$D$70,0)),"",VLOOKUP(_xlfn.BITAND(OCT2DEC(C227),'PDP8'!$E$56),'PDP8'!$D$56:$F$70,3,0)),IF(ISNA(MATCH(_xlfn.BITAND(OCT2DEC(C227),'PDP8'!$E$71),'PDP8'!$D$71:$D$73,0)),"",CONCATENATE(IF(ISNA(MATCH(_xlfn.BITAND(OCT2DEC(C227),'PDP8'!$E$56),'PDP8'!$D$56:$D$70,0)),"",", "),VLOOKUP(_xlfn.BITAND(OCT2DEC(C227),'PDP8'!$E$71),'PDP8'!$D$71:$F$73,3,0))),IF(_xlfn.BITAND(OCT2DEC(C227),'PDP8'!$E$75)='PDP8'!$D$75,CONCATENATE(IF(LEN(F227)&gt;4,", ",""),'PDP8'!$F$75,""),IF(_xlfn.BITAND(OCT2DEC(C227),'PDP8'!$E$74),"",'PDP8'!$F$74))),"")</f>
        <v/>
      </c>
      <c r="AD227" s="119" t="str">
        <f>IF(N227=15,VLOOKUP(Z227,'PDP8'!$D$111:$F$238,3,0),"")</f>
        <v/>
      </c>
      <c r="AE227" s="119" t="str">
        <f>IF(N227=20,CONCATENATE(VLOOKUP(F227,'PDP8'!$I$5:$M$389,3,0),": ",VLOOKUP(F227,'PDP8'!$I$5:$M$389,5,0)),"")</f>
        <v/>
      </c>
      <c r="AF227" s="119" t="str">
        <f t="shared" si="59"/>
        <v/>
      </c>
      <c r="AG227" s="126"/>
      <c r="AH227" s="126"/>
    </row>
    <row r="228" spans="1:34" x14ac:dyDescent="0.2">
      <c r="A228" s="126"/>
      <c r="B228" s="55" t="str">
        <f t="shared" si="47"/>
        <v>0411</v>
      </c>
      <c r="C228" s="56" t="str">
        <f>IF(N228&lt;10,"",IF(N228=10,O228,IF(N228=12,IF(LEN(X228)&gt;0,X228,DEC2OCT(VLOOKUP(F228,'PDP8'!$C$6:$D$12,2,0)+IF(LEN(G228)&gt;0,256,0)+W228+IF(LEN(V228)=0,0,_xlfn.BITAND(V228,127)),4)),IF(N228=13,DEC2OCT('PDP8'!$D$13+_xlfn.BITOR(VLOOKUP(O228,'PDP8'!$C$17:$D$52,2,0),_xlfn.BITOR(IF(S228&gt;1,VLOOKUP(P228,'PDP8'!$C$17:$D$52,2,0),0),_xlfn.BITOR(IF(S228&gt;2,VLOOKUP(Q228,'PDP8'!$C$17:$D$52,2,0),0),IF(S228&gt;3,VLOOKUP(R228,'PDP8'!$C$17:$D$52,2,0),0)))),4),IF(N228=14,DEC2OCT(_xlfn.BITOR('PDP8'!$D$13+256+VLOOKUP(O228,'PDP8'!$C$56:$D$75,2,0),_xlfn.BITOR(IF(S228&gt;1,VLOOKUP(P228,'PDP8'!$C$56:$D$75,2,0),0),_xlfn.BITOR(IF(S228&gt;2,VLOOKUP(Q228,'PDP8'!$C$56:$D$75,2,0),0),IF(S228&gt;3,VLOOKUP(R228,'PDP8'!$C$56:$D$75,2,0),0)))),4),IF(N228=15,DEC2OCT('PDP8'!$D$13+257+VLOOKUP(O228,'PDP8'!$C$80:$D$107,2,0)+IF(S228&gt;1,VLOOKUP(P228,'PDP8'!$C$80:$D$107,2,0),0)+IF(S228&gt;2,VLOOKUP(Q228,'PDP8'!$C$80:$D$107,2,0),0),4),IF(N228=20,VLOOKUP(F228,'PDP8'!$I$5:$J$389,2,0),"???")))))))</f>
        <v/>
      </c>
      <c r="D228" s="177"/>
      <c r="E228" s="118"/>
      <c r="F228" s="118"/>
      <c r="G228" s="76"/>
      <c r="H228" s="118"/>
      <c r="I228" s="179"/>
      <c r="J228" s="188" t="str">
        <f t="shared" si="48"/>
        <v/>
      </c>
      <c r="K228" s="211"/>
      <c r="L228" s="126"/>
      <c r="M228" s="119">
        <f>IF(LEN(F228)&lt;1,0,IF(OR(LEFT(F228)="/",F228="$"),0,IF(LEFT(F228)="*",1,IF(NOT(ISERR(VALUE(F228))),10,IF(LEFT(F228,4)="PAGE",2,IF(ISNA(VLOOKUP(F228,'PDP8'!$C$6:$C$11,1,0)),IF(ISNA(VLOOKUP(LEFT(F228,3),'PDP8'!$C$17:$C$52,1,0)),IF(ISNA(VLOOKUP(LEFT(F228,3),'PDP8'!$C$56:$C$75,1,0)),IF(ISNA(VLOOKUP(LEFT(F228,IF(OR(LEN(F228)=3,MID(F228,4,1)=" "),3,4)),'PDP8'!$C$80:$C$107,1,0)),IF(ISNA(VLOOKUP(F228,'PDP8'!$I$5:$I$389,1,0)),"???",20),15),14),13),12))))))</f>
        <v>0</v>
      </c>
      <c r="N228" s="119">
        <f>IF(AND(O228="CLA",S228&gt;1),IF(ISNA(VLOOKUP(P228,'PDP8'!$C$17:$C$52,1,0)),IF(ISNA(VLOOKUP(P228,'PDP8'!$C$56:$C$75,1,0)),15,14),13),IF(LEN(F228)=0,0,M228))</f>
        <v>0</v>
      </c>
      <c r="O228" s="119" t="str">
        <f t="shared" si="49"/>
        <v/>
      </c>
      <c r="P228" s="119" t="str">
        <f t="shared" si="50"/>
        <v/>
      </c>
      <c r="Q228" s="119" t="str">
        <f t="shared" si="51"/>
        <v/>
      </c>
      <c r="R228" s="119" t="str">
        <f t="shared" si="52"/>
        <v/>
      </c>
      <c r="S228" s="119">
        <f t="shared" si="53"/>
        <v>0</v>
      </c>
      <c r="T228" s="187" t="str">
        <f t="shared" si="54"/>
        <v/>
      </c>
      <c r="U228" s="119" t="str">
        <f t="shared" si="55"/>
        <v/>
      </c>
      <c r="V228" s="120" t="str">
        <f t="shared" si="56"/>
        <v/>
      </c>
      <c r="W228" s="124" t="str">
        <f t="shared" si="57"/>
        <v/>
      </c>
      <c r="X228" s="124" t="str">
        <f t="shared" si="58"/>
        <v/>
      </c>
      <c r="Y228" s="119" t="str">
        <f t="shared" si="45"/>
        <v/>
      </c>
      <c r="Z228" s="119">
        <f t="shared" si="46"/>
        <v>0</v>
      </c>
      <c r="AA228" s="119" t="str">
        <f>IF(N228=12,VLOOKUP(F228,'PDP8'!$C$6:$F$11,4,0),"")</f>
        <v/>
      </c>
      <c r="AB228" s="119" t="str">
        <f>IF(N228=13,IF(_xlfn.BITAND(OCT2DEC(C228),'PDP8'!$E$17)='PDP8'!$D$17,'PDP8'!$F$17,CONCATENATE(IF(ISNA(MATCH(_xlfn.BITAND(OCT2DEC(C228),'PDP8'!$E$18),'PDP8'!$D$18:$D$20,0)),"",VLOOKUP(_xlfn.BITAND(OCT2DEC(C228),'PDP8'!$E$18),'PDP8'!$D$18:$F$20,3,0)),IF(ISNA(MATCH(_xlfn.BITAND(OCT2DEC(C228),'PDP8'!$E$21),'PDP8'!$D$21:$D$52,0)),"",CONCATENATE(IF(ISNA(MATCH(_xlfn.BITAND(OCT2DEC(C228),'PDP8'!$E$18),'PDP8'!$D$18:$D$20,0)),"",", "),VLOOKUP(_xlfn.BITAND(OCT2DEC(C228),'PDP8'!$E$21),'PDP8'!$D$21:$F$52,3,0))))),"")</f>
        <v/>
      </c>
      <c r="AC228" s="119" t="str">
        <f>IF(N228=14,CONCATENATE(IF(ISNA(MATCH(_xlfn.BITAND(OCT2DEC(C228),'PDP8'!$E$56),'PDP8'!$D$56:$D$70,0)),"",VLOOKUP(_xlfn.BITAND(OCT2DEC(C228),'PDP8'!$E$56),'PDP8'!$D$56:$F$70,3,0)),IF(ISNA(MATCH(_xlfn.BITAND(OCT2DEC(C228),'PDP8'!$E$71),'PDP8'!$D$71:$D$73,0)),"",CONCATENATE(IF(ISNA(MATCH(_xlfn.BITAND(OCT2DEC(C228),'PDP8'!$E$56),'PDP8'!$D$56:$D$70,0)),"",", "),VLOOKUP(_xlfn.BITAND(OCT2DEC(C228),'PDP8'!$E$71),'PDP8'!$D$71:$F$73,3,0))),IF(_xlfn.BITAND(OCT2DEC(C228),'PDP8'!$E$75)='PDP8'!$D$75,CONCATENATE(IF(LEN(F228)&gt;4,", ",""),'PDP8'!$F$75,""),IF(_xlfn.BITAND(OCT2DEC(C228),'PDP8'!$E$74),"",'PDP8'!$F$74))),"")</f>
        <v/>
      </c>
      <c r="AD228" s="119" t="str">
        <f>IF(N228=15,VLOOKUP(Z228,'PDP8'!$D$111:$F$238,3,0),"")</f>
        <v/>
      </c>
      <c r="AE228" s="119" t="str">
        <f>IF(N228=20,CONCATENATE(VLOOKUP(F228,'PDP8'!$I$5:$M$389,3,0),": ",VLOOKUP(F228,'PDP8'!$I$5:$M$389,5,0)),"")</f>
        <v/>
      </c>
      <c r="AF228" s="119" t="str">
        <f t="shared" si="59"/>
        <v/>
      </c>
      <c r="AG228" s="126"/>
      <c r="AH228" s="126"/>
    </row>
    <row r="229" spans="1:34" x14ac:dyDescent="0.2">
      <c r="A229" s="126"/>
      <c r="B229" s="55" t="str">
        <f t="shared" si="47"/>
        <v>0411</v>
      </c>
      <c r="C229" s="56" t="str">
        <f>IF(N229&lt;10,"",IF(N229=10,O229,IF(N229=12,IF(LEN(X229)&gt;0,X229,DEC2OCT(VLOOKUP(F229,'PDP8'!$C$6:$D$12,2,0)+IF(LEN(G229)&gt;0,256,0)+W229+IF(LEN(V229)=0,0,_xlfn.BITAND(V229,127)),4)),IF(N229=13,DEC2OCT('PDP8'!$D$13+_xlfn.BITOR(VLOOKUP(O229,'PDP8'!$C$17:$D$52,2,0),_xlfn.BITOR(IF(S229&gt;1,VLOOKUP(P229,'PDP8'!$C$17:$D$52,2,0),0),_xlfn.BITOR(IF(S229&gt;2,VLOOKUP(Q229,'PDP8'!$C$17:$D$52,2,0),0),IF(S229&gt;3,VLOOKUP(R229,'PDP8'!$C$17:$D$52,2,0),0)))),4),IF(N229=14,DEC2OCT(_xlfn.BITOR('PDP8'!$D$13+256+VLOOKUP(O229,'PDP8'!$C$56:$D$75,2,0),_xlfn.BITOR(IF(S229&gt;1,VLOOKUP(P229,'PDP8'!$C$56:$D$75,2,0),0),_xlfn.BITOR(IF(S229&gt;2,VLOOKUP(Q229,'PDP8'!$C$56:$D$75,2,0),0),IF(S229&gt;3,VLOOKUP(R229,'PDP8'!$C$56:$D$75,2,0),0)))),4),IF(N229=15,DEC2OCT('PDP8'!$D$13+257+VLOOKUP(O229,'PDP8'!$C$80:$D$107,2,0)+IF(S229&gt;1,VLOOKUP(P229,'PDP8'!$C$80:$D$107,2,0),0)+IF(S229&gt;2,VLOOKUP(Q229,'PDP8'!$C$80:$D$107,2,0),0),4),IF(N229=20,VLOOKUP(F229,'PDP8'!$I$5:$J$389,2,0),"???")))))))</f>
        <v/>
      </c>
      <c r="D229" s="177"/>
      <c r="E229" s="118"/>
      <c r="F229" s="118"/>
      <c r="G229" s="76"/>
      <c r="H229" s="118"/>
      <c r="I229" s="179"/>
      <c r="J229" s="188" t="str">
        <f t="shared" si="48"/>
        <v/>
      </c>
      <c r="K229" s="211"/>
      <c r="L229" s="126"/>
      <c r="M229" s="119">
        <f>IF(LEN(F229)&lt;1,0,IF(OR(LEFT(F229)="/",F229="$"),0,IF(LEFT(F229)="*",1,IF(NOT(ISERR(VALUE(F229))),10,IF(LEFT(F229,4)="PAGE",2,IF(ISNA(VLOOKUP(F229,'PDP8'!$C$6:$C$11,1,0)),IF(ISNA(VLOOKUP(LEFT(F229,3),'PDP8'!$C$17:$C$52,1,0)),IF(ISNA(VLOOKUP(LEFT(F229,3),'PDP8'!$C$56:$C$75,1,0)),IF(ISNA(VLOOKUP(LEFT(F229,IF(OR(LEN(F229)=3,MID(F229,4,1)=" "),3,4)),'PDP8'!$C$80:$C$107,1,0)),IF(ISNA(VLOOKUP(F229,'PDP8'!$I$5:$I$389,1,0)),"???",20),15),14),13),12))))))</f>
        <v>0</v>
      </c>
      <c r="N229" s="119">
        <f>IF(AND(O229="CLA",S229&gt;1),IF(ISNA(VLOOKUP(P229,'PDP8'!$C$17:$C$52,1,0)),IF(ISNA(VLOOKUP(P229,'PDP8'!$C$56:$C$75,1,0)),15,14),13),IF(LEN(F229)=0,0,M229))</f>
        <v>0</v>
      </c>
      <c r="O229" s="119" t="str">
        <f t="shared" si="49"/>
        <v/>
      </c>
      <c r="P229" s="119" t="str">
        <f t="shared" si="50"/>
        <v/>
      </c>
      <c r="Q229" s="119" t="str">
        <f t="shared" si="51"/>
        <v/>
      </c>
      <c r="R229" s="119" t="str">
        <f t="shared" si="52"/>
        <v/>
      </c>
      <c r="S229" s="119">
        <f t="shared" si="53"/>
        <v>0</v>
      </c>
      <c r="T229" s="187" t="str">
        <f t="shared" si="54"/>
        <v/>
      </c>
      <c r="U229" s="119" t="str">
        <f t="shared" si="55"/>
        <v/>
      </c>
      <c r="V229" s="120" t="str">
        <f t="shared" si="56"/>
        <v/>
      </c>
      <c r="W229" s="124" t="str">
        <f t="shared" si="57"/>
        <v/>
      </c>
      <c r="X229" s="124" t="str">
        <f t="shared" si="58"/>
        <v/>
      </c>
      <c r="Y229" s="119" t="str">
        <f t="shared" si="45"/>
        <v/>
      </c>
      <c r="Z229" s="119">
        <f t="shared" si="46"/>
        <v>0</v>
      </c>
      <c r="AA229" s="119" t="str">
        <f>IF(N229=12,VLOOKUP(F229,'PDP8'!$C$6:$F$11,4,0),"")</f>
        <v/>
      </c>
      <c r="AB229" s="119" t="str">
        <f>IF(N229=13,IF(_xlfn.BITAND(OCT2DEC(C229),'PDP8'!$E$17)='PDP8'!$D$17,'PDP8'!$F$17,CONCATENATE(IF(ISNA(MATCH(_xlfn.BITAND(OCT2DEC(C229),'PDP8'!$E$18),'PDP8'!$D$18:$D$20,0)),"",VLOOKUP(_xlfn.BITAND(OCT2DEC(C229),'PDP8'!$E$18),'PDP8'!$D$18:$F$20,3,0)),IF(ISNA(MATCH(_xlfn.BITAND(OCT2DEC(C229),'PDP8'!$E$21),'PDP8'!$D$21:$D$52,0)),"",CONCATENATE(IF(ISNA(MATCH(_xlfn.BITAND(OCT2DEC(C229),'PDP8'!$E$18),'PDP8'!$D$18:$D$20,0)),"",", "),VLOOKUP(_xlfn.BITAND(OCT2DEC(C229),'PDP8'!$E$21),'PDP8'!$D$21:$F$52,3,0))))),"")</f>
        <v/>
      </c>
      <c r="AC229" s="119" t="str">
        <f>IF(N229=14,CONCATENATE(IF(ISNA(MATCH(_xlfn.BITAND(OCT2DEC(C229),'PDP8'!$E$56),'PDP8'!$D$56:$D$70,0)),"",VLOOKUP(_xlfn.BITAND(OCT2DEC(C229),'PDP8'!$E$56),'PDP8'!$D$56:$F$70,3,0)),IF(ISNA(MATCH(_xlfn.BITAND(OCT2DEC(C229),'PDP8'!$E$71),'PDP8'!$D$71:$D$73,0)),"",CONCATENATE(IF(ISNA(MATCH(_xlfn.BITAND(OCT2DEC(C229),'PDP8'!$E$56),'PDP8'!$D$56:$D$70,0)),"",", "),VLOOKUP(_xlfn.BITAND(OCT2DEC(C229),'PDP8'!$E$71),'PDP8'!$D$71:$F$73,3,0))),IF(_xlfn.BITAND(OCT2DEC(C229),'PDP8'!$E$75)='PDP8'!$D$75,CONCATENATE(IF(LEN(F229)&gt;4,", ",""),'PDP8'!$F$75,""),IF(_xlfn.BITAND(OCT2DEC(C229),'PDP8'!$E$74),"",'PDP8'!$F$74))),"")</f>
        <v/>
      </c>
      <c r="AD229" s="119" t="str">
        <f>IF(N229=15,VLOOKUP(Z229,'PDP8'!$D$111:$F$238,3,0),"")</f>
        <v/>
      </c>
      <c r="AE229" s="119" t="str">
        <f>IF(N229=20,CONCATENATE(VLOOKUP(F229,'PDP8'!$I$5:$M$389,3,0),": ",VLOOKUP(F229,'PDP8'!$I$5:$M$389,5,0)),"")</f>
        <v/>
      </c>
      <c r="AF229" s="119" t="str">
        <f t="shared" si="59"/>
        <v/>
      </c>
      <c r="AG229" s="126"/>
      <c r="AH229" s="126"/>
    </row>
    <row r="230" spans="1:34" x14ac:dyDescent="0.2">
      <c r="A230" s="126"/>
      <c r="B230" s="55" t="str">
        <f t="shared" si="47"/>
        <v>0411</v>
      </c>
      <c r="C230" s="56" t="str">
        <f>IF(N230&lt;10,"",IF(N230=10,O230,IF(N230=12,IF(LEN(X230)&gt;0,X230,DEC2OCT(VLOOKUP(F230,'PDP8'!$C$6:$D$12,2,0)+IF(LEN(G230)&gt;0,256,0)+W230+IF(LEN(V230)=0,0,_xlfn.BITAND(V230,127)),4)),IF(N230=13,DEC2OCT('PDP8'!$D$13+_xlfn.BITOR(VLOOKUP(O230,'PDP8'!$C$17:$D$52,2,0),_xlfn.BITOR(IF(S230&gt;1,VLOOKUP(P230,'PDP8'!$C$17:$D$52,2,0),0),_xlfn.BITOR(IF(S230&gt;2,VLOOKUP(Q230,'PDP8'!$C$17:$D$52,2,0),0),IF(S230&gt;3,VLOOKUP(R230,'PDP8'!$C$17:$D$52,2,0),0)))),4),IF(N230=14,DEC2OCT(_xlfn.BITOR('PDP8'!$D$13+256+VLOOKUP(O230,'PDP8'!$C$56:$D$75,2,0),_xlfn.BITOR(IF(S230&gt;1,VLOOKUP(P230,'PDP8'!$C$56:$D$75,2,0),0),_xlfn.BITOR(IF(S230&gt;2,VLOOKUP(Q230,'PDP8'!$C$56:$D$75,2,0),0),IF(S230&gt;3,VLOOKUP(R230,'PDP8'!$C$56:$D$75,2,0),0)))),4),IF(N230=15,DEC2OCT('PDP8'!$D$13+257+VLOOKUP(O230,'PDP8'!$C$80:$D$107,2,0)+IF(S230&gt;1,VLOOKUP(P230,'PDP8'!$C$80:$D$107,2,0),0)+IF(S230&gt;2,VLOOKUP(Q230,'PDP8'!$C$80:$D$107,2,0),0),4),IF(N230=20,VLOOKUP(F230,'PDP8'!$I$5:$J$389,2,0),"???")))))))</f>
        <v/>
      </c>
      <c r="D230" s="177"/>
      <c r="E230" s="118"/>
      <c r="F230" s="118"/>
      <c r="G230" s="76"/>
      <c r="H230" s="118"/>
      <c r="I230" s="179"/>
      <c r="J230" s="188" t="str">
        <f t="shared" si="48"/>
        <v/>
      </c>
      <c r="K230" s="211"/>
      <c r="L230" s="126"/>
      <c r="M230" s="119">
        <f>IF(LEN(F230)&lt;1,0,IF(OR(LEFT(F230)="/",F230="$"),0,IF(LEFT(F230)="*",1,IF(NOT(ISERR(VALUE(F230))),10,IF(LEFT(F230,4)="PAGE",2,IF(ISNA(VLOOKUP(F230,'PDP8'!$C$6:$C$11,1,0)),IF(ISNA(VLOOKUP(LEFT(F230,3),'PDP8'!$C$17:$C$52,1,0)),IF(ISNA(VLOOKUP(LEFT(F230,3),'PDP8'!$C$56:$C$75,1,0)),IF(ISNA(VLOOKUP(LEFT(F230,IF(OR(LEN(F230)=3,MID(F230,4,1)=" "),3,4)),'PDP8'!$C$80:$C$107,1,0)),IF(ISNA(VLOOKUP(F230,'PDP8'!$I$5:$I$389,1,0)),"???",20),15),14),13),12))))))</f>
        <v>0</v>
      </c>
      <c r="N230" s="119">
        <f>IF(AND(O230="CLA",S230&gt;1),IF(ISNA(VLOOKUP(P230,'PDP8'!$C$17:$C$52,1,0)),IF(ISNA(VLOOKUP(P230,'PDP8'!$C$56:$C$75,1,0)),15,14),13),IF(LEN(F230)=0,0,M230))</f>
        <v>0</v>
      </c>
      <c r="O230" s="119" t="str">
        <f t="shared" si="49"/>
        <v/>
      </c>
      <c r="P230" s="119" t="str">
        <f t="shared" si="50"/>
        <v/>
      </c>
      <c r="Q230" s="119" t="str">
        <f t="shared" si="51"/>
        <v/>
      </c>
      <c r="R230" s="119" t="str">
        <f t="shared" si="52"/>
        <v/>
      </c>
      <c r="S230" s="119">
        <f t="shared" si="53"/>
        <v>0</v>
      </c>
      <c r="T230" s="187" t="str">
        <f t="shared" si="54"/>
        <v/>
      </c>
      <c r="U230" s="119" t="str">
        <f t="shared" si="55"/>
        <v/>
      </c>
      <c r="V230" s="120" t="str">
        <f t="shared" si="56"/>
        <v/>
      </c>
      <c r="W230" s="124" t="str">
        <f t="shared" si="57"/>
        <v/>
      </c>
      <c r="X230" s="124" t="str">
        <f t="shared" si="58"/>
        <v/>
      </c>
      <c r="Y230" s="119" t="str">
        <f t="shared" si="45"/>
        <v/>
      </c>
      <c r="Z230" s="119">
        <f t="shared" si="46"/>
        <v>0</v>
      </c>
      <c r="AA230" s="119" t="str">
        <f>IF(N230=12,VLOOKUP(F230,'PDP8'!$C$6:$F$11,4,0),"")</f>
        <v/>
      </c>
      <c r="AB230" s="119" t="str">
        <f>IF(N230=13,IF(_xlfn.BITAND(OCT2DEC(C230),'PDP8'!$E$17)='PDP8'!$D$17,'PDP8'!$F$17,CONCATENATE(IF(ISNA(MATCH(_xlfn.BITAND(OCT2DEC(C230),'PDP8'!$E$18),'PDP8'!$D$18:$D$20,0)),"",VLOOKUP(_xlfn.BITAND(OCT2DEC(C230),'PDP8'!$E$18),'PDP8'!$D$18:$F$20,3,0)),IF(ISNA(MATCH(_xlfn.BITAND(OCT2DEC(C230),'PDP8'!$E$21),'PDP8'!$D$21:$D$52,0)),"",CONCATENATE(IF(ISNA(MATCH(_xlfn.BITAND(OCT2DEC(C230),'PDP8'!$E$18),'PDP8'!$D$18:$D$20,0)),"",", "),VLOOKUP(_xlfn.BITAND(OCT2DEC(C230),'PDP8'!$E$21),'PDP8'!$D$21:$F$52,3,0))))),"")</f>
        <v/>
      </c>
      <c r="AC230" s="119" t="str">
        <f>IF(N230=14,CONCATENATE(IF(ISNA(MATCH(_xlfn.BITAND(OCT2DEC(C230),'PDP8'!$E$56),'PDP8'!$D$56:$D$70,0)),"",VLOOKUP(_xlfn.BITAND(OCT2DEC(C230),'PDP8'!$E$56),'PDP8'!$D$56:$F$70,3,0)),IF(ISNA(MATCH(_xlfn.BITAND(OCT2DEC(C230),'PDP8'!$E$71),'PDP8'!$D$71:$D$73,0)),"",CONCATENATE(IF(ISNA(MATCH(_xlfn.BITAND(OCT2DEC(C230),'PDP8'!$E$56),'PDP8'!$D$56:$D$70,0)),"",", "),VLOOKUP(_xlfn.BITAND(OCT2DEC(C230),'PDP8'!$E$71),'PDP8'!$D$71:$F$73,3,0))),IF(_xlfn.BITAND(OCT2DEC(C230),'PDP8'!$E$75)='PDP8'!$D$75,CONCATENATE(IF(LEN(F230)&gt;4,", ",""),'PDP8'!$F$75,""),IF(_xlfn.BITAND(OCT2DEC(C230),'PDP8'!$E$74),"",'PDP8'!$F$74))),"")</f>
        <v/>
      </c>
      <c r="AD230" s="119" t="str">
        <f>IF(N230=15,VLOOKUP(Z230,'PDP8'!$D$111:$F$238,3,0),"")</f>
        <v/>
      </c>
      <c r="AE230" s="119" t="str">
        <f>IF(N230=20,CONCATENATE(VLOOKUP(F230,'PDP8'!$I$5:$M$389,3,0),": ",VLOOKUP(F230,'PDP8'!$I$5:$M$389,5,0)),"")</f>
        <v/>
      </c>
      <c r="AF230" s="119" t="str">
        <f t="shared" si="59"/>
        <v/>
      </c>
      <c r="AG230" s="126"/>
      <c r="AH230" s="126"/>
    </row>
    <row r="231" spans="1:34" x14ac:dyDescent="0.2">
      <c r="A231" s="126"/>
      <c r="B231" s="55" t="str">
        <f t="shared" si="47"/>
        <v>0411</v>
      </c>
      <c r="C231" s="56" t="str">
        <f>IF(N231&lt;10,"",IF(N231=10,O231,IF(N231=12,IF(LEN(X231)&gt;0,X231,DEC2OCT(VLOOKUP(F231,'PDP8'!$C$6:$D$12,2,0)+IF(LEN(G231)&gt;0,256,0)+W231+IF(LEN(V231)=0,0,_xlfn.BITAND(V231,127)),4)),IF(N231=13,DEC2OCT('PDP8'!$D$13+_xlfn.BITOR(VLOOKUP(O231,'PDP8'!$C$17:$D$52,2,0),_xlfn.BITOR(IF(S231&gt;1,VLOOKUP(P231,'PDP8'!$C$17:$D$52,2,0),0),_xlfn.BITOR(IF(S231&gt;2,VLOOKUP(Q231,'PDP8'!$C$17:$D$52,2,0),0),IF(S231&gt;3,VLOOKUP(R231,'PDP8'!$C$17:$D$52,2,0),0)))),4),IF(N231=14,DEC2OCT(_xlfn.BITOR('PDP8'!$D$13+256+VLOOKUP(O231,'PDP8'!$C$56:$D$75,2,0),_xlfn.BITOR(IF(S231&gt;1,VLOOKUP(P231,'PDP8'!$C$56:$D$75,2,0),0),_xlfn.BITOR(IF(S231&gt;2,VLOOKUP(Q231,'PDP8'!$C$56:$D$75,2,0),0),IF(S231&gt;3,VLOOKUP(R231,'PDP8'!$C$56:$D$75,2,0),0)))),4),IF(N231=15,DEC2OCT('PDP8'!$D$13+257+VLOOKUP(O231,'PDP8'!$C$80:$D$107,2,0)+IF(S231&gt;1,VLOOKUP(P231,'PDP8'!$C$80:$D$107,2,0),0)+IF(S231&gt;2,VLOOKUP(Q231,'PDP8'!$C$80:$D$107,2,0),0),4),IF(N231=20,VLOOKUP(F231,'PDP8'!$I$5:$J$389,2,0),"???")))))))</f>
        <v/>
      </c>
      <c r="D231" s="177"/>
      <c r="E231" s="118"/>
      <c r="F231" s="118"/>
      <c r="G231" s="76"/>
      <c r="H231" s="118"/>
      <c r="I231" s="179"/>
      <c r="J231" s="188" t="str">
        <f t="shared" si="48"/>
        <v/>
      </c>
      <c r="K231" s="211"/>
      <c r="L231" s="126"/>
      <c r="M231" s="119">
        <f>IF(LEN(F231)&lt;1,0,IF(OR(LEFT(F231)="/",F231="$"),0,IF(LEFT(F231)="*",1,IF(NOT(ISERR(VALUE(F231))),10,IF(LEFT(F231,4)="PAGE",2,IF(ISNA(VLOOKUP(F231,'PDP8'!$C$6:$C$11,1,0)),IF(ISNA(VLOOKUP(LEFT(F231,3),'PDP8'!$C$17:$C$52,1,0)),IF(ISNA(VLOOKUP(LEFT(F231,3),'PDP8'!$C$56:$C$75,1,0)),IF(ISNA(VLOOKUP(LEFT(F231,IF(OR(LEN(F231)=3,MID(F231,4,1)=" "),3,4)),'PDP8'!$C$80:$C$107,1,0)),IF(ISNA(VLOOKUP(F231,'PDP8'!$I$5:$I$389,1,0)),"???",20),15),14),13),12))))))</f>
        <v>0</v>
      </c>
      <c r="N231" s="119">
        <f>IF(AND(O231="CLA",S231&gt;1),IF(ISNA(VLOOKUP(P231,'PDP8'!$C$17:$C$52,1,0)),IF(ISNA(VLOOKUP(P231,'PDP8'!$C$56:$C$75,1,0)),15,14),13),IF(LEN(F231)=0,0,M231))</f>
        <v>0</v>
      </c>
      <c r="O231" s="119" t="str">
        <f t="shared" si="49"/>
        <v/>
      </c>
      <c r="P231" s="119" t="str">
        <f t="shared" si="50"/>
        <v/>
      </c>
      <c r="Q231" s="119" t="str">
        <f t="shared" si="51"/>
        <v/>
      </c>
      <c r="R231" s="119" t="str">
        <f t="shared" si="52"/>
        <v/>
      </c>
      <c r="S231" s="119">
        <f t="shared" si="53"/>
        <v>0</v>
      </c>
      <c r="T231" s="187" t="str">
        <f t="shared" si="54"/>
        <v/>
      </c>
      <c r="U231" s="119" t="str">
        <f t="shared" si="55"/>
        <v/>
      </c>
      <c r="V231" s="120" t="str">
        <f t="shared" si="56"/>
        <v/>
      </c>
      <c r="W231" s="124" t="str">
        <f t="shared" si="57"/>
        <v/>
      </c>
      <c r="X231" s="124" t="str">
        <f t="shared" si="58"/>
        <v/>
      </c>
      <c r="Y231" s="119" t="str">
        <f t="shared" si="45"/>
        <v/>
      </c>
      <c r="Z231" s="119">
        <f t="shared" si="46"/>
        <v>0</v>
      </c>
      <c r="AA231" s="119" t="str">
        <f>IF(N231=12,VLOOKUP(F231,'PDP8'!$C$6:$F$11,4,0),"")</f>
        <v/>
      </c>
      <c r="AB231" s="119" t="str">
        <f>IF(N231=13,IF(_xlfn.BITAND(OCT2DEC(C231),'PDP8'!$E$17)='PDP8'!$D$17,'PDP8'!$F$17,CONCATENATE(IF(ISNA(MATCH(_xlfn.BITAND(OCT2DEC(C231),'PDP8'!$E$18),'PDP8'!$D$18:$D$20,0)),"",VLOOKUP(_xlfn.BITAND(OCT2DEC(C231),'PDP8'!$E$18),'PDP8'!$D$18:$F$20,3,0)),IF(ISNA(MATCH(_xlfn.BITAND(OCT2DEC(C231),'PDP8'!$E$21),'PDP8'!$D$21:$D$52,0)),"",CONCATENATE(IF(ISNA(MATCH(_xlfn.BITAND(OCT2DEC(C231),'PDP8'!$E$18),'PDP8'!$D$18:$D$20,0)),"",", "),VLOOKUP(_xlfn.BITAND(OCT2DEC(C231),'PDP8'!$E$21),'PDP8'!$D$21:$F$52,3,0))))),"")</f>
        <v/>
      </c>
      <c r="AC231" s="119" t="str">
        <f>IF(N231=14,CONCATENATE(IF(ISNA(MATCH(_xlfn.BITAND(OCT2DEC(C231),'PDP8'!$E$56),'PDP8'!$D$56:$D$70,0)),"",VLOOKUP(_xlfn.BITAND(OCT2DEC(C231),'PDP8'!$E$56),'PDP8'!$D$56:$F$70,3,0)),IF(ISNA(MATCH(_xlfn.BITAND(OCT2DEC(C231),'PDP8'!$E$71),'PDP8'!$D$71:$D$73,0)),"",CONCATENATE(IF(ISNA(MATCH(_xlfn.BITAND(OCT2DEC(C231),'PDP8'!$E$56),'PDP8'!$D$56:$D$70,0)),"",", "),VLOOKUP(_xlfn.BITAND(OCT2DEC(C231),'PDP8'!$E$71),'PDP8'!$D$71:$F$73,3,0))),IF(_xlfn.BITAND(OCT2DEC(C231),'PDP8'!$E$75)='PDP8'!$D$75,CONCATENATE(IF(LEN(F231)&gt;4,", ",""),'PDP8'!$F$75,""),IF(_xlfn.BITAND(OCT2DEC(C231),'PDP8'!$E$74),"",'PDP8'!$F$74))),"")</f>
        <v/>
      </c>
      <c r="AD231" s="119" t="str">
        <f>IF(N231=15,VLOOKUP(Z231,'PDP8'!$D$111:$F$238,3,0),"")</f>
        <v/>
      </c>
      <c r="AE231" s="119" t="str">
        <f>IF(N231=20,CONCATENATE(VLOOKUP(F231,'PDP8'!$I$5:$M$389,3,0),": ",VLOOKUP(F231,'PDP8'!$I$5:$M$389,5,0)),"")</f>
        <v/>
      </c>
      <c r="AF231" s="119" t="str">
        <f t="shared" si="59"/>
        <v/>
      </c>
      <c r="AG231" s="126"/>
      <c r="AH231" s="126"/>
    </row>
    <row r="232" spans="1:34" x14ac:dyDescent="0.2">
      <c r="A232" s="126"/>
      <c r="B232" s="55" t="str">
        <f t="shared" si="47"/>
        <v>0411</v>
      </c>
      <c r="C232" s="56" t="str">
        <f>IF(N232&lt;10,"",IF(N232=10,O232,IF(N232=12,IF(LEN(X232)&gt;0,X232,DEC2OCT(VLOOKUP(F232,'PDP8'!$C$6:$D$12,2,0)+IF(LEN(G232)&gt;0,256,0)+W232+IF(LEN(V232)=0,0,_xlfn.BITAND(V232,127)),4)),IF(N232=13,DEC2OCT('PDP8'!$D$13+_xlfn.BITOR(VLOOKUP(O232,'PDP8'!$C$17:$D$52,2,0),_xlfn.BITOR(IF(S232&gt;1,VLOOKUP(P232,'PDP8'!$C$17:$D$52,2,0),0),_xlfn.BITOR(IF(S232&gt;2,VLOOKUP(Q232,'PDP8'!$C$17:$D$52,2,0),0),IF(S232&gt;3,VLOOKUP(R232,'PDP8'!$C$17:$D$52,2,0),0)))),4),IF(N232=14,DEC2OCT(_xlfn.BITOR('PDP8'!$D$13+256+VLOOKUP(O232,'PDP8'!$C$56:$D$75,2,0),_xlfn.BITOR(IF(S232&gt;1,VLOOKUP(P232,'PDP8'!$C$56:$D$75,2,0),0),_xlfn.BITOR(IF(S232&gt;2,VLOOKUP(Q232,'PDP8'!$C$56:$D$75,2,0),0),IF(S232&gt;3,VLOOKUP(R232,'PDP8'!$C$56:$D$75,2,0),0)))),4),IF(N232=15,DEC2OCT('PDP8'!$D$13+257+VLOOKUP(O232,'PDP8'!$C$80:$D$107,2,0)+IF(S232&gt;1,VLOOKUP(P232,'PDP8'!$C$80:$D$107,2,0),0)+IF(S232&gt;2,VLOOKUP(Q232,'PDP8'!$C$80:$D$107,2,0),0),4),IF(N232=20,VLOOKUP(F232,'PDP8'!$I$5:$J$389,2,0),"???")))))))</f>
        <v/>
      </c>
      <c r="D232" s="177"/>
      <c r="E232" s="118"/>
      <c r="F232" s="118"/>
      <c r="G232" s="76"/>
      <c r="H232" s="118"/>
      <c r="I232" s="179"/>
      <c r="J232" s="188" t="str">
        <f t="shared" si="48"/>
        <v/>
      </c>
      <c r="K232" s="211"/>
      <c r="L232" s="126"/>
      <c r="M232" s="119">
        <f>IF(LEN(F232)&lt;1,0,IF(OR(LEFT(F232)="/",F232="$"),0,IF(LEFT(F232)="*",1,IF(NOT(ISERR(VALUE(F232))),10,IF(LEFT(F232,4)="PAGE",2,IF(ISNA(VLOOKUP(F232,'PDP8'!$C$6:$C$11,1,0)),IF(ISNA(VLOOKUP(LEFT(F232,3),'PDP8'!$C$17:$C$52,1,0)),IF(ISNA(VLOOKUP(LEFT(F232,3),'PDP8'!$C$56:$C$75,1,0)),IF(ISNA(VLOOKUP(LEFT(F232,IF(OR(LEN(F232)=3,MID(F232,4,1)=" "),3,4)),'PDP8'!$C$80:$C$107,1,0)),IF(ISNA(VLOOKUP(F232,'PDP8'!$I$5:$I$389,1,0)),"???",20),15),14),13),12))))))</f>
        <v>0</v>
      </c>
      <c r="N232" s="119">
        <f>IF(AND(O232="CLA",S232&gt;1),IF(ISNA(VLOOKUP(P232,'PDP8'!$C$17:$C$52,1,0)),IF(ISNA(VLOOKUP(P232,'PDP8'!$C$56:$C$75,1,0)),15,14),13),IF(LEN(F232)=0,0,M232))</f>
        <v>0</v>
      </c>
      <c r="O232" s="119" t="str">
        <f t="shared" si="49"/>
        <v/>
      </c>
      <c r="P232" s="119" t="str">
        <f t="shared" si="50"/>
        <v/>
      </c>
      <c r="Q232" s="119" t="str">
        <f t="shared" si="51"/>
        <v/>
      </c>
      <c r="R232" s="119" t="str">
        <f t="shared" si="52"/>
        <v/>
      </c>
      <c r="S232" s="119">
        <f t="shared" si="53"/>
        <v>0</v>
      </c>
      <c r="T232" s="187" t="str">
        <f t="shared" si="54"/>
        <v/>
      </c>
      <c r="U232" s="119" t="str">
        <f t="shared" si="55"/>
        <v/>
      </c>
      <c r="V232" s="120" t="str">
        <f t="shared" si="56"/>
        <v/>
      </c>
      <c r="W232" s="124" t="str">
        <f t="shared" si="57"/>
        <v/>
      </c>
      <c r="X232" s="124" t="str">
        <f t="shared" si="58"/>
        <v/>
      </c>
      <c r="Y232" s="119" t="str">
        <f t="shared" si="45"/>
        <v/>
      </c>
      <c r="Z232" s="119">
        <f t="shared" si="46"/>
        <v>0</v>
      </c>
      <c r="AA232" s="119" t="str">
        <f>IF(N232=12,VLOOKUP(F232,'PDP8'!$C$6:$F$11,4,0),"")</f>
        <v/>
      </c>
      <c r="AB232" s="119" t="str">
        <f>IF(N232=13,IF(_xlfn.BITAND(OCT2DEC(C232),'PDP8'!$E$17)='PDP8'!$D$17,'PDP8'!$F$17,CONCATENATE(IF(ISNA(MATCH(_xlfn.BITAND(OCT2DEC(C232),'PDP8'!$E$18),'PDP8'!$D$18:$D$20,0)),"",VLOOKUP(_xlfn.BITAND(OCT2DEC(C232),'PDP8'!$E$18),'PDP8'!$D$18:$F$20,3,0)),IF(ISNA(MATCH(_xlfn.BITAND(OCT2DEC(C232),'PDP8'!$E$21),'PDP8'!$D$21:$D$52,0)),"",CONCATENATE(IF(ISNA(MATCH(_xlfn.BITAND(OCT2DEC(C232),'PDP8'!$E$18),'PDP8'!$D$18:$D$20,0)),"",", "),VLOOKUP(_xlfn.BITAND(OCT2DEC(C232),'PDP8'!$E$21),'PDP8'!$D$21:$F$52,3,0))))),"")</f>
        <v/>
      </c>
      <c r="AC232" s="119" t="str">
        <f>IF(N232=14,CONCATENATE(IF(ISNA(MATCH(_xlfn.BITAND(OCT2DEC(C232),'PDP8'!$E$56),'PDP8'!$D$56:$D$70,0)),"",VLOOKUP(_xlfn.BITAND(OCT2DEC(C232),'PDP8'!$E$56),'PDP8'!$D$56:$F$70,3,0)),IF(ISNA(MATCH(_xlfn.BITAND(OCT2DEC(C232),'PDP8'!$E$71),'PDP8'!$D$71:$D$73,0)),"",CONCATENATE(IF(ISNA(MATCH(_xlfn.BITAND(OCT2DEC(C232),'PDP8'!$E$56),'PDP8'!$D$56:$D$70,0)),"",", "),VLOOKUP(_xlfn.BITAND(OCT2DEC(C232),'PDP8'!$E$71),'PDP8'!$D$71:$F$73,3,0))),IF(_xlfn.BITAND(OCT2DEC(C232),'PDP8'!$E$75)='PDP8'!$D$75,CONCATENATE(IF(LEN(F232)&gt;4,", ",""),'PDP8'!$F$75,""),IF(_xlfn.BITAND(OCT2DEC(C232),'PDP8'!$E$74),"",'PDP8'!$F$74))),"")</f>
        <v/>
      </c>
      <c r="AD232" s="119" t="str">
        <f>IF(N232=15,VLOOKUP(Z232,'PDP8'!$D$111:$F$238,3,0),"")</f>
        <v/>
      </c>
      <c r="AE232" s="119" t="str">
        <f>IF(N232=20,CONCATENATE(VLOOKUP(F232,'PDP8'!$I$5:$M$389,3,0),": ",VLOOKUP(F232,'PDP8'!$I$5:$M$389,5,0)),"")</f>
        <v/>
      </c>
      <c r="AF232" s="119" t="str">
        <f t="shared" si="59"/>
        <v/>
      </c>
      <c r="AG232" s="126"/>
      <c r="AH232" s="126"/>
    </row>
    <row r="233" spans="1:34" x14ac:dyDescent="0.2">
      <c r="A233" s="126"/>
      <c r="B233" s="55" t="str">
        <f t="shared" si="47"/>
        <v>0411</v>
      </c>
      <c r="C233" s="56" t="str">
        <f>IF(N233&lt;10,"",IF(N233=10,O233,IF(N233=12,IF(LEN(X233)&gt;0,X233,DEC2OCT(VLOOKUP(F233,'PDP8'!$C$6:$D$12,2,0)+IF(LEN(G233)&gt;0,256,0)+W233+IF(LEN(V233)=0,0,_xlfn.BITAND(V233,127)),4)),IF(N233=13,DEC2OCT('PDP8'!$D$13+_xlfn.BITOR(VLOOKUP(O233,'PDP8'!$C$17:$D$52,2,0),_xlfn.BITOR(IF(S233&gt;1,VLOOKUP(P233,'PDP8'!$C$17:$D$52,2,0),0),_xlfn.BITOR(IF(S233&gt;2,VLOOKUP(Q233,'PDP8'!$C$17:$D$52,2,0),0),IF(S233&gt;3,VLOOKUP(R233,'PDP8'!$C$17:$D$52,2,0),0)))),4),IF(N233=14,DEC2OCT(_xlfn.BITOR('PDP8'!$D$13+256+VLOOKUP(O233,'PDP8'!$C$56:$D$75,2,0),_xlfn.BITOR(IF(S233&gt;1,VLOOKUP(P233,'PDP8'!$C$56:$D$75,2,0),0),_xlfn.BITOR(IF(S233&gt;2,VLOOKUP(Q233,'PDP8'!$C$56:$D$75,2,0),0),IF(S233&gt;3,VLOOKUP(R233,'PDP8'!$C$56:$D$75,2,0),0)))),4),IF(N233=15,DEC2OCT('PDP8'!$D$13+257+VLOOKUP(O233,'PDP8'!$C$80:$D$107,2,0)+IF(S233&gt;1,VLOOKUP(P233,'PDP8'!$C$80:$D$107,2,0),0)+IF(S233&gt;2,VLOOKUP(Q233,'PDP8'!$C$80:$D$107,2,0),0),4),IF(N233=20,VLOOKUP(F233,'PDP8'!$I$5:$J$389,2,0),"???")))))))</f>
        <v/>
      </c>
      <c r="D233" s="177"/>
      <c r="E233" s="118"/>
      <c r="F233" s="118"/>
      <c r="G233" s="76"/>
      <c r="H233" s="118"/>
      <c r="I233" s="179"/>
      <c r="J233" s="188" t="str">
        <f t="shared" si="48"/>
        <v/>
      </c>
      <c r="K233" s="211"/>
      <c r="L233" s="126"/>
      <c r="M233" s="119">
        <f>IF(LEN(F233)&lt;1,0,IF(OR(LEFT(F233)="/",F233="$"),0,IF(LEFT(F233)="*",1,IF(NOT(ISERR(VALUE(F233))),10,IF(LEFT(F233,4)="PAGE",2,IF(ISNA(VLOOKUP(F233,'PDP8'!$C$6:$C$11,1,0)),IF(ISNA(VLOOKUP(LEFT(F233,3),'PDP8'!$C$17:$C$52,1,0)),IF(ISNA(VLOOKUP(LEFT(F233,3),'PDP8'!$C$56:$C$75,1,0)),IF(ISNA(VLOOKUP(LEFT(F233,IF(OR(LEN(F233)=3,MID(F233,4,1)=" "),3,4)),'PDP8'!$C$80:$C$107,1,0)),IF(ISNA(VLOOKUP(F233,'PDP8'!$I$5:$I$389,1,0)),"???",20),15),14),13),12))))))</f>
        <v>0</v>
      </c>
      <c r="N233" s="119">
        <f>IF(AND(O233="CLA",S233&gt;1),IF(ISNA(VLOOKUP(P233,'PDP8'!$C$17:$C$52,1,0)),IF(ISNA(VLOOKUP(P233,'PDP8'!$C$56:$C$75,1,0)),15,14),13),IF(LEN(F233)=0,0,M233))</f>
        <v>0</v>
      </c>
      <c r="O233" s="119" t="str">
        <f t="shared" si="49"/>
        <v/>
      </c>
      <c r="P233" s="119" t="str">
        <f t="shared" si="50"/>
        <v/>
      </c>
      <c r="Q233" s="119" t="str">
        <f t="shared" si="51"/>
        <v/>
      </c>
      <c r="R233" s="119" t="str">
        <f t="shared" si="52"/>
        <v/>
      </c>
      <c r="S233" s="119">
        <f t="shared" si="53"/>
        <v>0</v>
      </c>
      <c r="T233" s="187" t="str">
        <f t="shared" si="54"/>
        <v/>
      </c>
      <c r="U233" s="119" t="str">
        <f t="shared" si="55"/>
        <v/>
      </c>
      <c r="V233" s="120" t="str">
        <f t="shared" si="56"/>
        <v/>
      </c>
      <c r="W233" s="124" t="str">
        <f t="shared" si="57"/>
        <v/>
      </c>
      <c r="X233" s="124" t="str">
        <f t="shared" si="58"/>
        <v/>
      </c>
      <c r="Y233" s="119" t="str">
        <f t="shared" si="45"/>
        <v/>
      </c>
      <c r="Z233" s="119">
        <f t="shared" si="46"/>
        <v>0</v>
      </c>
      <c r="AA233" s="119" t="str">
        <f>IF(N233=12,VLOOKUP(F233,'PDP8'!$C$6:$F$11,4,0),"")</f>
        <v/>
      </c>
      <c r="AB233" s="119" t="str">
        <f>IF(N233=13,IF(_xlfn.BITAND(OCT2DEC(C233),'PDP8'!$E$17)='PDP8'!$D$17,'PDP8'!$F$17,CONCATENATE(IF(ISNA(MATCH(_xlfn.BITAND(OCT2DEC(C233),'PDP8'!$E$18),'PDP8'!$D$18:$D$20,0)),"",VLOOKUP(_xlfn.BITAND(OCT2DEC(C233),'PDP8'!$E$18),'PDP8'!$D$18:$F$20,3,0)),IF(ISNA(MATCH(_xlfn.BITAND(OCT2DEC(C233),'PDP8'!$E$21),'PDP8'!$D$21:$D$52,0)),"",CONCATENATE(IF(ISNA(MATCH(_xlfn.BITAND(OCT2DEC(C233),'PDP8'!$E$18),'PDP8'!$D$18:$D$20,0)),"",", "),VLOOKUP(_xlfn.BITAND(OCT2DEC(C233),'PDP8'!$E$21),'PDP8'!$D$21:$F$52,3,0))))),"")</f>
        <v/>
      </c>
      <c r="AC233" s="119" t="str">
        <f>IF(N233=14,CONCATENATE(IF(ISNA(MATCH(_xlfn.BITAND(OCT2DEC(C233),'PDP8'!$E$56),'PDP8'!$D$56:$D$70,0)),"",VLOOKUP(_xlfn.BITAND(OCT2DEC(C233),'PDP8'!$E$56),'PDP8'!$D$56:$F$70,3,0)),IF(ISNA(MATCH(_xlfn.BITAND(OCT2DEC(C233),'PDP8'!$E$71),'PDP8'!$D$71:$D$73,0)),"",CONCATENATE(IF(ISNA(MATCH(_xlfn.BITAND(OCT2DEC(C233),'PDP8'!$E$56),'PDP8'!$D$56:$D$70,0)),"",", "),VLOOKUP(_xlfn.BITAND(OCT2DEC(C233),'PDP8'!$E$71),'PDP8'!$D$71:$F$73,3,0))),IF(_xlfn.BITAND(OCT2DEC(C233),'PDP8'!$E$75)='PDP8'!$D$75,CONCATENATE(IF(LEN(F233)&gt;4,", ",""),'PDP8'!$F$75,""),IF(_xlfn.BITAND(OCT2DEC(C233),'PDP8'!$E$74),"",'PDP8'!$F$74))),"")</f>
        <v/>
      </c>
      <c r="AD233" s="119" t="str">
        <f>IF(N233=15,VLOOKUP(Z233,'PDP8'!$D$111:$F$238,3,0),"")</f>
        <v/>
      </c>
      <c r="AE233" s="119" t="str">
        <f>IF(N233=20,CONCATENATE(VLOOKUP(F233,'PDP8'!$I$5:$M$389,3,0),": ",VLOOKUP(F233,'PDP8'!$I$5:$M$389,5,0)),"")</f>
        <v/>
      </c>
      <c r="AF233" s="119" t="str">
        <f t="shared" si="59"/>
        <v/>
      </c>
      <c r="AG233" s="126"/>
      <c r="AH233" s="126"/>
    </row>
    <row r="234" spans="1:34" x14ac:dyDescent="0.2">
      <c r="A234" s="126"/>
      <c r="B234" s="55" t="str">
        <f t="shared" si="47"/>
        <v>0411</v>
      </c>
      <c r="C234" s="56" t="str">
        <f>IF(N234&lt;10,"",IF(N234=10,O234,IF(N234=12,IF(LEN(X234)&gt;0,X234,DEC2OCT(VLOOKUP(F234,'PDP8'!$C$6:$D$12,2,0)+IF(LEN(G234)&gt;0,256,0)+W234+IF(LEN(V234)=0,0,_xlfn.BITAND(V234,127)),4)),IF(N234=13,DEC2OCT('PDP8'!$D$13+_xlfn.BITOR(VLOOKUP(O234,'PDP8'!$C$17:$D$52,2,0),_xlfn.BITOR(IF(S234&gt;1,VLOOKUP(P234,'PDP8'!$C$17:$D$52,2,0),0),_xlfn.BITOR(IF(S234&gt;2,VLOOKUP(Q234,'PDP8'!$C$17:$D$52,2,0),0),IF(S234&gt;3,VLOOKUP(R234,'PDP8'!$C$17:$D$52,2,0),0)))),4),IF(N234=14,DEC2OCT(_xlfn.BITOR('PDP8'!$D$13+256+VLOOKUP(O234,'PDP8'!$C$56:$D$75,2,0),_xlfn.BITOR(IF(S234&gt;1,VLOOKUP(P234,'PDP8'!$C$56:$D$75,2,0),0),_xlfn.BITOR(IF(S234&gt;2,VLOOKUP(Q234,'PDP8'!$C$56:$D$75,2,0),0),IF(S234&gt;3,VLOOKUP(R234,'PDP8'!$C$56:$D$75,2,0),0)))),4),IF(N234=15,DEC2OCT('PDP8'!$D$13+257+VLOOKUP(O234,'PDP8'!$C$80:$D$107,2,0)+IF(S234&gt;1,VLOOKUP(P234,'PDP8'!$C$80:$D$107,2,0),0)+IF(S234&gt;2,VLOOKUP(Q234,'PDP8'!$C$80:$D$107,2,0),0),4),IF(N234=20,VLOOKUP(F234,'PDP8'!$I$5:$J$389,2,0),"???")))))))</f>
        <v/>
      </c>
      <c r="D234" s="177"/>
      <c r="E234" s="118"/>
      <c r="F234" s="118"/>
      <c r="G234" s="76"/>
      <c r="H234" s="118"/>
      <c r="I234" s="179"/>
      <c r="J234" s="188" t="str">
        <f t="shared" si="48"/>
        <v/>
      </c>
      <c r="K234" s="211"/>
      <c r="L234" s="126"/>
      <c r="M234" s="119">
        <f>IF(LEN(F234)&lt;1,0,IF(OR(LEFT(F234)="/",F234="$"),0,IF(LEFT(F234)="*",1,IF(NOT(ISERR(VALUE(F234))),10,IF(LEFT(F234,4)="PAGE",2,IF(ISNA(VLOOKUP(F234,'PDP8'!$C$6:$C$11,1,0)),IF(ISNA(VLOOKUP(LEFT(F234,3),'PDP8'!$C$17:$C$52,1,0)),IF(ISNA(VLOOKUP(LEFT(F234,3),'PDP8'!$C$56:$C$75,1,0)),IF(ISNA(VLOOKUP(LEFT(F234,IF(OR(LEN(F234)=3,MID(F234,4,1)=" "),3,4)),'PDP8'!$C$80:$C$107,1,0)),IF(ISNA(VLOOKUP(F234,'PDP8'!$I$5:$I$389,1,0)),"???",20),15),14),13),12))))))</f>
        <v>0</v>
      </c>
      <c r="N234" s="119">
        <f>IF(AND(O234="CLA",S234&gt;1),IF(ISNA(VLOOKUP(P234,'PDP8'!$C$17:$C$52,1,0)),IF(ISNA(VLOOKUP(P234,'PDP8'!$C$56:$C$75,1,0)),15,14),13),IF(LEN(F234)=0,0,M234))</f>
        <v>0</v>
      </c>
      <c r="O234" s="119" t="str">
        <f t="shared" si="49"/>
        <v/>
      </c>
      <c r="P234" s="119" t="str">
        <f t="shared" si="50"/>
        <v/>
      </c>
      <c r="Q234" s="119" t="str">
        <f t="shared" si="51"/>
        <v/>
      </c>
      <c r="R234" s="119" t="str">
        <f t="shared" si="52"/>
        <v/>
      </c>
      <c r="S234" s="119">
        <f t="shared" si="53"/>
        <v>0</v>
      </c>
      <c r="T234" s="187" t="str">
        <f t="shared" si="54"/>
        <v/>
      </c>
      <c r="U234" s="119" t="str">
        <f t="shared" si="55"/>
        <v/>
      </c>
      <c r="V234" s="120" t="str">
        <f t="shared" si="56"/>
        <v/>
      </c>
      <c r="W234" s="124" t="str">
        <f t="shared" si="57"/>
        <v/>
      </c>
      <c r="X234" s="124" t="str">
        <f t="shared" si="58"/>
        <v/>
      </c>
      <c r="Y234" s="119" t="str">
        <f t="shared" si="45"/>
        <v/>
      </c>
      <c r="Z234" s="119">
        <f t="shared" si="46"/>
        <v>0</v>
      </c>
      <c r="AA234" s="119" t="str">
        <f>IF(N234=12,VLOOKUP(F234,'PDP8'!$C$6:$F$11,4,0),"")</f>
        <v/>
      </c>
      <c r="AB234" s="119" t="str">
        <f>IF(N234=13,IF(_xlfn.BITAND(OCT2DEC(C234),'PDP8'!$E$17)='PDP8'!$D$17,'PDP8'!$F$17,CONCATENATE(IF(ISNA(MATCH(_xlfn.BITAND(OCT2DEC(C234),'PDP8'!$E$18),'PDP8'!$D$18:$D$20,0)),"",VLOOKUP(_xlfn.BITAND(OCT2DEC(C234),'PDP8'!$E$18),'PDP8'!$D$18:$F$20,3,0)),IF(ISNA(MATCH(_xlfn.BITAND(OCT2DEC(C234),'PDP8'!$E$21),'PDP8'!$D$21:$D$52,0)),"",CONCATENATE(IF(ISNA(MATCH(_xlfn.BITAND(OCT2DEC(C234),'PDP8'!$E$18),'PDP8'!$D$18:$D$20,0)),"",", "),VLOOKUP(_xlfn.BITAND(OCT2DEC(C234),'PDP8'!$E$21),'PDP8'!$D$21:$F$52,3,0))))),"")</f>
        <v/>
      </c>
      <c r="AC234" s="119" t="str">
        <f>IF(N234=14,CONCATENATE(IF(ISNA(MATCH(_xlfn.BITAND(OCT2DEC(C234),'PDP8'!$E$56),'PDP8'!$D$56:$D$70,0)),"",VLOOKUP(_xlfn.BITAND(OCT2DEC(C234),'PDP8'!$E$56),'PDP8'!$D$56:$F$70,3,0)),IF(ISNA(MATCH(_xlfn.BITAND(OCT2DEC(C234),'PDP8'!$E$71),'PDP8'!$D$71:$D$73,0)),"",CONCATENATE(IF(ISNA(MATCH(_xlfn.BITAND(OCT2DEC(C234),'PDP8'!$E$56),'PDP8'!$D$56:$D$70,0)),"",", "),VLOOKUP(_xlfn.BITAND(OCT2DEC(C234),'PDP8'!$E$71),'PDP8'!$D$71:$F$73,3,0))),IF(_xlfn.BITAND(OCT2DEC(C234),'PDP8'!$E$75)='PDP8'!$D$75,CONCATENATE(IF(LEN(F234)&gt;4,", ",""),'PDP8'!$F$75,""),IF(_xlfn.BITAND(OCT2DEC(C234),'PDP8'!$E$74),"",'PDP8'!$F$74))),"")</f>
        <v/>
      </c>
      <c r="AD234" s="119" t="str">
        <f>IF(N234=15,VLOOKUP(Z234,'PDP8'!$D$111:$F$238,3,0),"")</f>
        <v/>
      </c>
      <c r="AE234" s="119" t="str">
        <f>IF(N234=20,CONCATENATE(VLOOKUP(F234,'PDP8'!$I$5:$M$389,3,0),": ",VLOOKUP(F234,'PDP8'!$I$5:$M$389,5,0)),"")</f>
        <v/>
      </c>
      <c r="AF234" s="119" t="str">
        <f t="shared" si="59"/>
        <v/>
      </c>
      <c r="AG234" s="126"/>
      <c r="AH234" s="126"/>
    </row>
    <row r="235" spans="1:34" x14ac:dyDescent="0.2">
      <c r="A235" s="126"/>
      <c r="B235" s="55" t="str">
        <f t="shared" si="47"/>
        <v>0411</v>
      </c>
      <c r="C235" s="56" t="str">
        <f>IF(N235&lt;10,"",IF(N235=10,O235,IF(N235=12,IF(LEN(X235)&gt;0,X235,DEC2OCT(VLOOKUP(F235,'PDP8'!$C$6:$D$12,2,0)+IF(LEN(G235)&gt;0,256,0)+W235+IF(LEN(V235)=0,0,_xlfn.BITAND(V235,127)),4)),IF(N235=13,DEC2OCT('PDP8'!$D$13+_xlfn.BITOR(VLOOKUP(O235,'PDP8'!$C$17:$D$52,2,0),_xlfn.BITOR(IF(S235&gt;1,VLOOKUP(P235,'PDP8'!$C$17:$D$52,2,0),0),_xlfn.BITOR(IF(S235&gt;2,VLOOKUP(Q235,'PDP8'!$C$17:$D$52,2,0),0),IF(S235&gt;3,VLOOKUP(R235,'PDP8'!$C$17:$D$52,2,0),0)))),4),IF(N235=14,DEC2OCT(_xlfn.BITOR('PDP8'!$D$13+256+VLOOKUP(O235,'PDP8'!$C$56:$D$75,2,0),_xlfn.BITOR(IF(S235&gt;1,VLOOKUP(P235,'PDP8'!$C$56:$D$75,2,0),0),_xlfn.BITOR(IF(S235&gt;2,VLOOKUP(Q235,'PDP8'!$C$56:$D$75,2,0),0),IF(S235&gt;3,VLOOKUP(R235,'PDP8'!$C$56:$D$75,2,0),0)))),4),IF(N235=15,DEC2OCT('PDP8'!$D$13+257+VLOOKUP(O235,'PDP8'!$C$80:$D$107,2,0)+IF(S235&gt;1,VLOOKUP(P235,'PDP8'!$C$80:$D$107,2,0),0)+IF(S235&gt;2,VLOOKUP(Q235,'PDP8'!$C$80:$D$107,2,0),0),4),IF(N235=20,VLOOKUP(F235,'PDP8'!$I$5:$J$389,2,0),"???")))))))</f>
        <v/>
      </c>
      <c r="D235" s="177"/>
      <c r="E235" s="118"/>
      <c r="F235" s="118"/>
      <c r="G235" s="76"/>
      <c r="H235" s="118"/>
      <c r="I235" s="179"/>
      <c r="J235" s="188" t="str">
        <f t="shared" si="48"/>
        <v/>
      </c>
      <c r="K235" s="211"/>
      <c r="L235" s="126"/>
      <c r="M235" s="119">
        <f>IF(LEN(F235)&lt;1,0,IF(OR(LEFT(F235)="/",F235="$"),0,IF(LEFT(F235)="*",1,IF(NOT(ISERR(VALUE(F235))),10,IF(LEFT(F235,4)="PAGE",2,IF(ISNA(VLOOKUP(F235,'PDP8'!$C$6:$C$11,1,0)),IF(ISNA(VLOOKUP(LEFT(F235,3),'PDP8'!$C$17:$C$52,1,0)),IF(ISNA(VLOOKUP(LEFT(F235,3),'PDP8'!$C$56:$C$75,1,0)),IF(ISNA(VLOOKUP(LEFT(F235,IF(OR(LEN(F235)=3,MID(F235,4,1)=" "),3,4)),'PDP8'!$C$80:$C$107,1,0)),IF(ISNA(VLOOKUP(F235,'PDP8'!$I$5:$I$389,1,0)),"???",20),15),14),13),12))))))</f>
        <v>0</v>
      </c>
      <c r="N235" s="119">
        <f>IF(AND(O235="CLA",S235&gt;1),IF(ISNA(VLOOKUP(P235,'PDP8'!$C$17:$C$52,1,0)),IF(ISNA(VLOOKUP(P235,'PDP8'!$C$56:$C$75,1,0)),15,14),13),IF(LEN(F235)=0,0,M235))</f>
        <v>0</v>
      </c>
      <c r="O235" s="119" t="str">
        <f t="shared" si="49"/>
        <v/>
      </c>
      <c r="P235" s="119" t="str">
        <f t="shared" si="50"/>
        <v/>
      </c>
      <c r="Q235" s="119" t="str">
        <f t="shared" si="51"/>
        <v/>
      </c>
      <c r="R235" s="119" t="str">
        <f t="shared" si="52"/>
        <v/>
      </c>
      <c r="S235" s="119">
        <f t="shared" si="53"/>
        <v>0</v>
      </c>
      <c r="T235" s="187" t="str">
        <f t="shared" si="54"/>
        <v/>
      </c>
      <c r="U235" s="119" t="str">
        <f t="shared" si="55"/>
        <v/>
      </c>
      <c r="V235" s="120" t="str">
        <f t="shared" si="56"/>
        <v/>
      </c>
      <c r="W235" s="124" t="str">
        <f t="shared" si="57"/>
        <v/>
      </c>
      <c r="X235" s="124" t="str">
        <f t="shared" si="58"/>
        <v/>
      </c>
      <c r="Y235" s="119" t="str">
        <f t="shared" si="45"/>
        <v/>
      </c>
      <c r="Z235" s="119">
        <f t="shared" si="46"/>
        <v>0</v>
      </c>
      <c r="AA235" s="119" t="str">
        <f>IF(N235=12,VLOOKUP(F235,'PDP8'!$C$6:$F$11,4,0),"")</f>
        <v/>
      </c>
      <c r="AB235" s="119" t="str">
        <f>IF(N235=13,IF(_xlfn.BITAND(OCT2DEC(C235),'PDP8'!$E$17)='PDP8'!$D$17,'PDP8'!$F$17,CONCATENATE(IF(ISNA(MATCH(_xlfn.BITAND(OCT2DEC(C235),'PDP8'!$E$18),'PDP8'!$D$18:$D$20,0)),"",VLOOKUP(_xlfn.BITAND(OCT2DEC(C235),'PDP8'!$E$18),'PDP8'!$D$18:$F$20,3,0)),IF(ISNA(MATCH(_xlfn.BITAND(OCT2DEC(C235),'PDP8'!$E$21),'PDP8'!$D$21:$D$52,0)),"",CONCATENATE(IF(ISNA(MATCH(_xlfn.BITAND(OCT2DEC(C235),'PDP8'!$E$18),'PDP8'!$D$18:$D$20,0)),"",", "),VLOOKUP(_xlfn.BITAND(OCT2DEC(C235),'PDP8'!$E$21),'PDP8'!$D$21:$F$52,3,0))))),"")</f>
        <v/>
      </c>
      <c r="AC235" s="119" t="str">
        <f>IF(N235=14,CONCATENATE(IF(ISNA(MATCH(_xlfn.BITAND(OCT2DEC(C235),'PDP8'!$E$56),'PDP8'!$D$56:$D$70,0)),"",VLOOKUP(_xlfn.BITAND(OCT2DEC(C235),'PDP8'!$E$56),'PDP8'!$D$56:$F$70,3,0)),IF(ISNA(MATCH(_xlfn.BITAND(OCT2DEC(C235),'PDP8'!$E$71),'PDP8'!$D$71:$D$73,0)),"",CONCATENATE(IF(ISNA(MATCH(_xlfn.BITAND(OCT2DEC(C235),'PDP8'!$E$56),'PDP8'!$D$56:$D$70,0)),"",", "),VLOOKUP(_xlfn.BITAND(OCT2DEC(C235),'PDP8'!$E$71),'PDP8'!$D$71:$F$73,3,0))),IF(_xlfn.BITAND(OCT2DEC(C235),'PDP8'!$E$75)='PDP8'!$D$75,CONCATENATE(IF(LEN(F235)&gt;4,", ",""),'PDP8'!$F$75,""),IF(_xlfn.BITAND(OCT2DEC(C235),'PDP8'!$E$74),"",'PDP8'!$F$74))),"")</f>
        <v/>
      </c>
      <c r="AD235" s="119" t="str">
        <f>IF(N235=15,VLOOKUP(Z235,'PDP8'!$D$111:$F$238,3,0),"")</f>
        <v/>
      </c>
      <c r="AE235" s="119" t="str">
        <f>IF(N235=20,CONCATENATE(VLOOKUP(F235,'PDP8'!$I$5:$M$389,3,0),": ",VLOOKUP(F235,'PDP8'!$I$5:$M$389,5,0)),"")</f>
        <v/>
      </c>
      <c r="AF235" s="119" t="str">
        <f t="shared" si="59"/>
        <v/>
      </c>
      <c r="AG235" s="126"/>
      <c r="AH235" s="126"/>
    </row>
    <row r="236" spans="1:34" x14ac:dyDescent="0.2">
      <c r="A236" s="126"/>
      <c r="B236" s="55" t="str">
        <f t="shared" si="47"/>
        <v>0411</v>
      </c>
      <c r="C236" s="56" t="str">
        <f>IF(N236&lt;10,"",IF(N236=10,O236,IF(N236=12,IF(LEN(X236)&gt;0,X236,DEC2OCT(VLOOKUP(F236,'PDP8'!$C$6:$D$12,2,0)+IF(LEN(G236)&gt;0,256,0)+W236+IF(LEN(V236)=0,0,_xlfn.BITAND(V236,127)),4)),IF(N236=13,DEC2OCT('PDP8'!$D$13+_xlfn.BITOR(VLOOKUP(O236,'PDP8'!$C$17:$D$52,2,0),_xlfn.BITOR(IF(S236&gt;1,VLOOKUP(P236,'PDP8'!$C$17:$D$52,2,0),0),_xlfn.BITOR(IF(S236&gt;2,VLOOKUP(Q236,'PDP8'!$C$17:$D$52,2,0),0),IF(S236&gt;3,VLOOKUP(R236,'PDP8'!$C$17:$D$52,2,0),0)))),4),IF(N236=14,DEC2OCT(_xlfn.BITOR('PDP8'!$D$13+256+VLOOKUP(O236,'PDP8'!$C$56:$D$75,2,0),_xlfn.BITOR(IF(S236&gt;1,VLOOKUP(P236,'PDP8'!$C$56:$D$75,2,0),0),_xlfn.BITOR(IF(S236&gt;2,VLOOKUP(Q236,'PDP8'!$C$56:$D$75,2,0),0),IF(S236&gt;3,VLOOKUP(R236,'PDP8'!$C$56:$D$75,2,0),0)))),4),IF(N236=15,DEC2OCT('PDP8'!$D$13+257+VLOOKUP(O236,'PDP8'!$C$80:$D$107,2,0)+IF(S236&gt;1,VLOOKUP(P236,'PDP8'!$C$80:$D$107,2,0),0)+IF(S236&gt;2,VLOOKUP(Q236,'PDP8'!$C$80:$D$107,2,0),0),4),IF(N236=20,VLOOKUP(F236,'PDP8'!$I$5:$J$389,2,0),"???")))))))</f>
        <v/>
      </c>
      <c r="D236" s="177"/>
      <c r="E236" s="118"/>
      <c r="F236" s="118"/>
      <c r="G236" s="76"/>
      <c r="H236" s="118"/>
      <c r="I236" s="179"/>
      <c r="J236" s="188" t="str">
        <f t="shared" si="48"/>
        <v/>
      </c>
      <c r="K236" s="211"/>
      <c r="L236" s="126"/>
      <c r="M236" s="119">
        <f>IF(LEN(F236)&lt;1,0,IF(OR(LEFT(F236)="/",F236="$"),0,IF(LEFT(F236)="*",1,IF(NOT(ISERR(VALUE(F236))),10,IF(LEFT(F236,4)="PAGE",2,IF(ISNA(VLOOKUP(F236,'PDP8'!$C$6:$C$11,1,0)),IF(ISNA(VLOOKUP(LEFT(F236,3),'PDP8'!$C$17:$C$52,1,0)),IF(ISNA(VLOOKUP(LEFT(F236,3),'PDP8'!$C$56:$C$75,1,0)),IF(ISNA(VLOOKUP(LEFT(F236,IF(OR(LEN(F236)=3,MID(F236,4,1)=" "),3,4)),'PDP8'!$C$80:$C$107,1,0)),IF(ISNA(VLOOKUP(F236,'PDP8'!$I$5:$I$389,1,0)),"???",20),15),14),13),12))))))</f>
        <v>0</v>
      </c>
      <c r="N236" s="119">
        <f>IF(AND(O236="CLA",S236&gt;1),IF(ISNA(VLOOKUP(P236,'PDP8'!$C$17:$C$52,1,0)),IF(ISNA(VLOOKUP(P236,'PDP8'!$C$56:$C$75,1,0)),15,14),13),IF(LEN(F236)=0,0,M236))</f>
        <v>0</v>
      </c>
      <c r="O236" s="119" t="str">
        <f t="shared" si="49"/>
        <v/>
      </c>
      <c r="P236" s="119" t="str">
        <f t="shared" si="50"/>
        <v/>
      </c>
      <c r="Q236" s="119" t="str">
        <f t="shared" si="51"/>
        <v/>
      </c>
      <c r="R236" s="119" t="str">
        <f t="shared" si="52"/>
        <v/>
      </c>
      <c r="S236" s="119">
        <f t="shared" si="53"/>
        <v>0</v>
      </c>
      <c r="T236" s="187" t="str">
        <f t="shared" si="54"/>
        <v/>
      </c>
      <c r="U236" s="119" t="str">
        <f t="shared" si="55"/>
        <v/>
      </c>
      <c r="V236" s="120" t="str">
        <f t="shared" si="56"/>
        <v/>
      </c>
      <c r="W236" s="124" t="str">
        <f t="shared" si="57"/>
        <v/>
      </c>
      <c r="X236" s="124" t="str">
        <f t="shared" si="58"/>
        <v/>
      </c>
      <c r="Y236" s="119" t="str">
        <f t="shared" si="45"/>
        <v/>
      </c>
      <c r="Z236" s="119">
        <f t="shared" si="46"/>
        <v>0</v>
      </c>
      <c r="AA236" s="119" t="str">
        <f>IF(N236=12,VLOOKUP(F236,'PDP8'!$C$6:$F$11,4,0),"")</f>
        <v/>
      </c>
      <c r="AB236" s="119" t="str">
        <f>IF(N236=13,IF(_xlfn.BITAND(OCT2DEC(C236),'PDP8'!$E$17)='PDP8'!$D$17,'PDP8'!$F$17,CONCATENATE(IF(ISNA(MATCH(_xlfn.BITAND(OCT2DEC(C236),'PDP8'!$E$18),'PDP8'!$D$18:$D$20,0)),"",VLOOKUP(_xlfn.BITAND(OCT2DEC(C236),'PDP8'!$E$18),'PDP8'!$D$18:$F$20,3,0)),IF(ISNA(MATCH(_xlfn.BITAND(OCT2DEC(C236),'PDP8'!$E$21),'PDP8'!$D$21:$D$52,0)),"",CONCATENATE(IF(ISNA(MATCH(_xlfn.BITAND(OCT2DEC(C236),'PDP8'!$E$18),'PDP8'!$D$18:$D$20,0)),"",", "),VLOOKUP(_xlfn.BITAND(OCT2DEC(C236),'PDP8'!$E$21),'PDP8'!$D$21:$F$52,3,0))))),"")</f>
        <v/>
      </c>
      <c r="AC236" s="119" t="str">
        <f>IF(N236=14,CONCATENATE(IF(ISNA(MATCH(_xlfn.BITAND(OCT2DEC(C236),'PDP8'!$E$56),'PDP8'!$D$56:$D$70,0)),"",VLOOKUP(_xlfn.BITAND(OCT2DEC(C236),'PDP8'!$E$56),'PDP8'!$D$56:$F$70,3,0)),IF(ISNA(MATCH(_xlfn.BITAND(OCT2DEC(C236),'PDP8'!$E$71),'PDP8'!$D$71:$D$73,0)),"",CONCATENATE(IF(ISNA(MATCH(_xlfn.BITAND(OCT2DEC(C236),'PDP8'!$E$56),'PDP8'!$D$56:$D$70,0)),"",", "),VLOOKUP(_xlfn.BITAND(OCT2DEC(C236),'PDP8'!$E$71),'PDP8'!$D$71:$F$73,3,0))),IF(_xlfn.BITAND(OCT2DEC(C236),'PDP8'!$E$75)='PDP8'!$D$75,CONCATENATE(IF(LEN(F236)&gt;4,", ",""),'PDP8'!$F$75,""),IF(_xlfn.BITAND(OCT2DEC(C236),'PDP8'!$E$74),"",'PDP8'!$F$74))),"")</f>
        <v/>
      </c>
      <c r="AD236" s="119" t="str">
        <f>IF(N236=15,VLOOKUP(Z236,'PDP8'!$D$111:$F$238,3,0),"")</f>
        <v/>
      </c>
      <c r="AE236" s="119" t="str">
        <f>IF(N236=20,CONCATENATE(VLOOKUP(F236,'PDP8'!$I$5:$M$389,3,0),": ",VLOOKUP(F236,'PDP8'!$I$5:$M$389,5,0)),"")</f>
        <v/>
      </c>
      <c r="AF236" s="119" t="str">
        <f t="shared" si="59"/>
        <v/>
      </c>
      <c r="AG236" s="126"/>
      <c r="AH236" s="126"/>
    </row>
    <row r="237" spans="1:34" x14ac:dyDescent="0.2">
      <c r="A237" s="126"/>
      <c r="B237" s="55" t="str">
        <f t="shared" si="47"/>
        <v>0411</v>
      </c>
      <c r="C237" s="56" t="str">
        <f>IF(N237&lt;10,"",IF(N237=10,O237,IF(N237=12,IF(LEN(X237)&gt;0,X237,DEC2OCT(VLOOKUP(F237,'PDP8'!$C$6:$D$12,2,0)+IF(LEN(G237)&gt;0,256,0)+W237+IF(LEN(V237)=0,0,_xlfn.BITAND(V237,127)),4)),IF(N237=13,DEC2OCT('PDP8'!$D$13+_xlfn.BITOR(VLOOKUP(O237,'PDP8'!$C$17:$D$52,2,0),_xlfn.BITOR(IF(S237&gt;1,VLOOKUP(P237,'PDP8'!$C$17:$D$52,2,0),0),_xlfn.BITOR(IF(S237&gt;2,VLOOKUP(Q237,'PDP8'!$C$17:$D$52,2,0),0),IF(S237&gt;3,VLOOKUP(R237,'PDP8'!$C$17:$D$52,2,0),0)))),4),IF(N237=14,DEC2OCT(_xlfn.BITOR('PDP8'!$D$13+256+VLOOKUP(O237,'PDP8'!$C$56:$D$75,2,0),_xlfn.BITOR(IF(S237&gt;1,VLOOKUP(P237,'PDP8'!$C$56:$D$75,2,0),0),_xlfn.BITOR(IF(S237&gt;2,VLOOKUP(Q237,'PDP8'!$C$56:$D$75,2,0),0),IF(S237&gt;3,VLOOKUP(R237,'PDP8'!$C$56:$D$75,2,0),0)))),4),IF(N237=15,DEC2OCT('PDP8'!$D$13+257+VLOOKUP(O237,'PDP8'!$C$80:$D$107,2,0)+IF(S237&gt;1,VLOOKUP(P237,'PDP8'!$C$80:$D$107,2,0),0)+IF(S237&gt;2,VLOOKUP(Q237,'PDP8'!$C$80:$D$107,2,0),0),4),IF(N237=20,VLOOKUP(F237,'PDP8'!$I$5:$J$389,2,0),"???")))))))</f>
        <v/>
      </c>
      <c r="D237" s="177"/>
      <c r="E237" s="118"/>
      <c r="F237" s="118"/>
      <c r="G237" s="76"/>
      <c r="H237" s="118"/>
      <c r="I237" s="179"/>
      <c r="J237" s="188" t="str">
        <f t="shared" si="48"/>
        <v/>
      </c>
      <c r="K237" s="211"/>
      <c r="L237" s="126"/>
      <c r="M237" s="119">
        <f>IF(LEN(F237)&lt;1,0,IF(OR(LEFT(F237)="/",F237="$"),0,IF(LEFT(F237)="*",1,IF(NOT(ISERR(VALUE(F237))),10,IF(LEFT(F237,4)="PAGE",2,IF(ISNA(VLOOKUP(F237,'PDP8'!$C$6:$C$11,1,0)),IF(ISNA(VLOOKUP(LEFT(F237,3),'PDP8'!$C$17:$C$52,1,0)),IF(ISNA(VLOOKUP(LEFT(F237,3),'PDP8'!$C$56:$C$75,1,0)),IF(ISNA(VLOOKUP(LEFT(F237,IF(OR(LEN(F237)=3,MID(F237,4,1)=" "),3,4)),'PDP8'!$C$80:$C$107,1,0)),IF(ISNA(VLOOKUP(F237,'PDP8'!$I$5:$I$389,1,0)),"???",20),15),14),13),12))))))</f>
        <v>0</v>
      </c>
      <c r="N237" s="119">
        <f>IF(AND(O237="CLA",S237&gt;1),IF(ISNA(VLOOKUP(P237,'PDP8'!$C$17:$C$52,1,0)),IF(ISNA(VLOOKUP(P237,'PDP8'!$C$56:$C$75,1,0)),15,14),13),IF(LEN(F237)=0,0,M237))</f>
        <v>0</v>
      </c>
      <c r="O237" s="119" t="str">
        <f t="shared" si="49"/>
        <v/>
      </c>
      <c r="P237" s="119" t="str">
        <f t="shared" si="50"/>
        <v/>
      </c>
      <c r="Q237" s="119" t="str">
        <f t="shared" si="51"/>
        <v/>
      </c>
      <c r="R237" s="119" t="str">
        <f t="shared" si="52"/>
        <v/>
      </c>
      <c r="S237" s="119">
        <f t="shared" si="53"/>
        <v>0</v>
      </c>
      <c r="T237" s="187" t="str">
        <f t="shared" si="54"/>
        <v/>
      </c>
      <c r="U237" s="119" t="str">
        <f t="shared" si="55"/>
        <v/>
      </c>
      <c r="V237" s="120" t="str">
        <f t="shared" si="56"/>
        <v/>
      </c>
      <c r="W237" s="124" t="str">
        <f t="shared" si="57"/>
        <v/>
      </c>
      <c r="X237" s="124" t="str">
        <f t="shared" si="58"/>
        <v/>
      </c>
      <c r="Y237" s="119" t="str">
        <f t="shared" si="45"/>
        <v/>
      </c>
      <c r="Z237" s="119">
        <f t="shared" si="46"/>
        <v>0</v>
      </c>
      <c r="AA237" s="119" t="str">
        <f>IF(N237=12,VLOOKUP(F237,'PDP8'!$C$6:$F$11,4,0),"")</f>
        <v/>
      </c>
      <c r="AB237" s="119" t="str">
        <f>IF(N237=13,IF(_xlfn.BITAND(OCT2DEC(C237),'PDP8'!$E$17)='PDP8'!$D$17,'PDP8'!$F$17,CONCATENATE(IF(ISNA(MATCH(_xlfn.BITAND(OCT2DEC(C237),'PDP8'!$E$18),'PDP8'!$D$18:$D$20,0)),"",VLOOKUP(_xlfn.BITAND(OCT2DEC(C237),'PDP8'!$E$18),'PDP8'!$D$18:$F$20,3,0)),IF(ISNA(MATCH(_xlfn.BITAND(OCT2DEC(C237),'PDP8'!$E$21),'PDP8'!$D$21:$D$52,0)),"",CONCATENATE(IF(ISNA(MATCH(_xlfn.BITAND(OCT2DEC(C237),'PDP8'!$E$18),'PDP8'!$D$18:$D$20,0)),"",", "),VLOOKUP(_xlfn.BITAND(OCT2DEC(C237),'PDP8'!$E$21),'PDP8'!$D$21:$F$52,3,0))))),"")</f>
        <v/>
      </c>
      <c r="AC237" s="119" t="str">
        <f>IF(N237=14,CONCATENATE(IF(ISNA(MATCH(_xlfn.BITAND(OCT2DEC(C237),'PDP8'!$E$56),'PDP8'!$D$56:$D$70,0)),"",VLOOKUP(_xlfn.BITAND(OCT2DEC(C237),'PDP8'!$E$56),'PDP8'!$D$56:$F$70,3,0)),IF(ISNA(MATCH(_xlfn.BITAND(OCT2DEC(C237),'PDP8'!$E$71),'PDP8'!$D$71:$D$73,0)),"",CONCATENATE(IF(ISNA(MATCH(_xlfn.BITAND(OCT2DEC(C237),'PDP8'!$E$56),'PDP8'!$D$56:$D$70,0)),"",", "),VLOOKUP(_xlfn.BITAND(OCT2DEC(C237),'PDP8'!$E$71),'PDP8'!$D$71:$F$73,3,0))),IF(_xlfn.BITAND(OCT2DEC(C237),'PDP8'!$E$75)='PDP8'!$D$75,CONCATENATE(IF(LEN(F237)&gt;4,", ",""),'PDP8'!$F$75,""),IF(_xlfn.BITAND(OCT2DEC(C237),'PDP8'!$E$74),"",'PDP8'!$F$74))),"")</f>
        <v/>
      </c>
      <c r="AD237" s="119" t="str">
        <f>IF(N237=15,VLOOKUP(Z237,'PDP8'!$D$111:$F$238,3,0),"")</f>
        <v/>
      </c>
      <c r="AE237" s="119" t="str">
        <f>IF(N237=20,CONCATENATE(VLOOKUP(F237,'PDP8'!$I$5:$M$389,3,0),": ",VLOOKUP(F237,'PDP8'!$I$5:$M$389,5,0)),"")</f>
        <v/>
      </c>
      <c r="AF237" s="119" t="str">
        <f t="shared" si="59"/>
        <v/>
      </c>
      <c r="AG237" s="126"/>
      <c r="AH237" s="126"/>
    </row>
    <row r="238" spans="1:34" x14ac:dyDescent="0.2">
      <c r="A238" s="126"/>
      <c r="B238" s="55" t="str">
        <f t="shared" si="47"/>
        <v>0411</v>
      </c>
      <c r="C238" s="56" t="str">
        <f>IF(N238&lt;10,"",IF(N238=10,O238,IF(N238=12,IF(LEN(X238)&gt;0,X238,DEC2OCT(VLOOKUP(F238,'PDP8'!$C$6:$D$12,2,0)+IF(LEN(G238)&gt;0,256,0)+W238+IF(LEN(V238)=0,0,_xlfn.BITAND(V238,127)),4)),IF(N238=13,DEC2OCT('PDP8'!$D$13+_xlfn.BITOR(VLOOKUP(O238,'PDP8'!$C$17:$D$52,2,0),_xlfn.BITOR(IF(S238&gt;1,VLOOKUP(P238,'PDP8'!$C$17:$D$52,2,0),0),_xlfn.BITOR(IF(S238&gt;2,VLOOKUP(Q238,'PDP8'!$C$17:$D$52,2,0),0),IF(S238&gt;3,VLOOKUP(R238,'PDP8'!$C$17:$D$52,2,0),0)))),4),IF(N238=14,DEC2OCT(_xlfn.BITOR('PDP8'!$D$13+256+VLOOKUP(O238,'PDP8'!$C$56:$D$75,2,0),_xlfn.BITOR(IF(S238&gt;1,VLOOKUP(P238,'PDP8'!$C$56:$D$75,2,0),0),_xlfn.BITOR(IF(S238&gt;2,VLOOKUP(Q238,'PDP8'!$C$56:$D$75,2,0),0),IF(S238&gt;3,VLOOKUP(R238,'PDP8'!$C$56:$D$75,2,0),0)))),4),IF(N238=15,DEC2OCT('PDP8'!$D$13+257+VLOOKUP(O238,'PDP8'!$C$80:$D$107,2,0)+IF(S238&gt;1,VLOOKUP(P238,'PDP8'!$C$80:$D$107,2,0),0)+IF(S238&gt;2,VLOOKUP(Q238,'PDP8'!$C$80:$D$107,2,0),0),4),IF(N238=20,VLOOKUP(F238,'PDP8'!$I$5:$J$389,2,0),"???")))))))</f>
        <v/>
      </c>
      <c r="D238" s="177"/>
      <c r="E238" s="118"/>
      <c r="F238" s="118"/>
      <c r="G238" s="76"/>
      <c r="H238" s="118"/>
      <c r="I238" s="179"/>
      <c r="J238" s="188" t="str">
        <f t="shared" si="48"/>
        <v/>
      </c>
      <c r="K238" s="211"/>
      <c r="L238" s="126"/>
      <c r="M238" s="119">
        <f>IF(LEN(F238)&lt;1,0,IF(OR(LEFT(F238)="/",F238="$"),0,IF(LEFT(F238)="*",1,IF(NOT(ISERR(VALUE(F238))),10,IF(LEFT(F238,4)="PAGE",2,IF(ISNA(VLOOKUP(F238,'PDP8'!$C$6:$C$11,1,0)),IF(ISNA(VLOOKUP(LEFT(F238,3),'PDP8'!$C$17:$C$52,1,0)),IF(ISNA(VLOOKUP(LEFT(F238,3),'PDP8'!$C$56:$C$75,1,0)),IF(ISNA(VLOOKUP(LEFT(F238,IF(OR(LEN(F238)=3,MID(F238,4,1)=" "),3,4)),'PDP8'!$C$80:$C$107,1,0)),IF(ISNA(VLOOKUP(F238,'PDP8'!$I$5:$I$389,1,0)),"???",20),15),14),13),12))))))</f>
        <v>0</v>
      </c>
      <c r="N238" s="119">
        <f>IF(AND(O238="CLA",S238&gt;1),IF(ISNA(VLOOKUP(P238,'PDP8'!$C$17:$C$52,1,0)),IF(ISNA(VLOOKUP(P238,'PDP8'!$C$56:$C$75,1,0)),15,14),13),IF(LEN(F238)=0,0,M238))</f>
        <v>0</v>
      </c>
      <c r="O238" s="119" t="str">
        <f t="shared" si="49"/>
        <v/>
      </c>
      <c r="P238" s="119" t="str">
        <f t="shared" si="50"/>
        <v/>
      </c>
      <c r="Q238" s="119" t="str">
        <f t="shared" si="51"/>
        <v/>
      </c>
      <c r="R238" s="119" t="str">
        <f t="shared" si="52"/>
        <v/>
      </c>
      <c r="S238" s="119">
        <f t="shared" si="53"/>
        <v>0</v>
      </c>
      <c r="T238" s="187" t="str">
        <f t="shared" si="54"/>
        <v/>
      </c>
      <c r="U238" s="119" t="str">
        <f t="shared" si="55"/>
        <v/>
      </c>
      <c r="V238" s="120" t="str">
        <f t="shared" si="56"/>
        <v/>
      </c>
      <c r="W238" s="124" t="str">
        <f t="shared" si="57"/>
        <v/>
      </c>
      <c r="X238" s="124" t="str">
        <f t="shared" si="58"/>
        <v/>
      </c>
      <c r="Y238" s="119" t="str">
        <f t="shared" si="45"/>
        <v/>
      </c>
      <c r="Z238" s="119">
        <f t="shared" si="46"/>
        <v>0</v>
      </c>
      <c r="AA238" s="119" t="str">
        <f>IF(N238=12,VLOOKUP(F238,'PDP8'!$C$6:$F$11,4,0),"")</f>
        <v/>
      </c>
      <c r="AB238" s="119" t="str">
        <f>IF(N238=13,IF(_xlfn.BITAND(OCT2DEC(C238),'PDP8'!$E$17)='PDP8'!$D$17,'PDP8'!$F$17,CONCATENATE(IF(ISNA(MATCH(_xlfn.BITAND(OCT2DEC(C238),'PDP8'!$E$18),'PDP8'!$D$18:$D$20,0)),"",VLOOKUP(_xlfn.BITAND(OCT2DEC(C238),'PDP8'!$E$18),'PDP8'!$D$18:$F$20,3,0)),IF(ISNA(MATCH(_xlfn.BITAND(OCT2DEC(C238),'PDP8'!$E$21),'PDP8'!$D$21:$D$52,0)),"",CONCATENATE(IF(ISNA(MATCH(_xlfn.BITAND(OCT2DEC(C238),'PDP8'!$E$18),'PDP8'!$D$18:$D$20,0)),"",", "),VLOOKUP(_xlfn.BITAND(OCT2DEC(C238),'PDP8'!$E$21),'PDP8'!$D$21:$F$52,3,0))))),"")</f>
        <v/>
      </c>
      <c r="AC238" s="119" t="str">
        <f>IF(N238=14,CONCATENATE(IF(ISNA(MATCH(_xlfn.BITAND(OCT2DEC(C238),'PDP8'!$E$56),'PDP8'!$D$56:$D$70,0)),"",VLOOKUP(_xlfn.BITAND(OCT2DEC(C238),'PDP8'!$E$56),'PDP8'!$D$56:$F$70,3,0)),IF(ISNA(MATCH(_xlfn.BITAND(OCT2DEC(C238),'PDP8'!$E$71),'PDP8'!$D$71:$D$73,0)),"",CONCATENATE(IF(ISNA(MATCH(_xlfn.BITAND(OCT2DEC(C238),'PDP8'!$E$56),'PDP8'!$D$56:$D$70,0)),"",", "),VLOOKUP(_xlfn.BITAND(OCT2DEC(C238),'PDP8'!$E$71),'PDP8'!$D$71:$F$73,3,0))),IF(_xlfn.BITAND(OCT2DEC(C238),'PDP8'!$E$75)='PDP8'!$D$75,CONCATENATE(IF(LEN(F238)&gt;4,", ",""),'PDP8'!$F$75,""),IF(_xlfn.BITAND(OCT2DEC(C238),'PDP8'!$E$74),"",'PDP8'!$F$74))),"")</f>
        <v/>
      </c>
      <c r="AD238" s="119" t="str">
        <f>IF(N238=15,VLOOKUP(Z238,'PDP8'!$D$111:$F$238,3,0),"")</f>
        <v/>
      </c>
      <c r="AE238" s="119" t="str">
        <f>IF(N238=20,CONCATENATE(VLOOKUP(F238,'PDP8'!$I$5:$M$389,3,0),": ",VLOOKUP(F238,'PDP8'!$I$5:$M$389,5,0)),"")</f>
        <v/>
      </c>
      <c r="AF238" s="119" t="str">
        <f t="shared" si="59"/>
        <v/>
      </c>
      <c r="AG238" s="126"/>
      <c r="AH238" s="126"/>
    </row>
    <row r="239" spans="1:34" x14ac:dyDescent="0.2">
      <c r="A239" s="126"/>
      <c r="B239" s="55" t="str">
        <f t="shared" si="47"/>
        <v>0411</v>
      </c>
      <c r="C239" s="56" t="str">
        <f>IF(N239&lt;10,"",IF(N239=10,O239,IF(N239=12,IF(LEN(X239)&gt;0,X239,DEC2OCT(VLOOKUP(F239,'PDP8'!$C$6:$D$12,2,0)+IF(LEN(G239)&gt;0,256,0)+W239+IF(LEN(V239)=0,0,_xlfn.BITAND(V239,127)),4)),IF(N239=13,DEC2OCT('PDP8'!$D$13+_xlfn.BITOR(VLOOKUP(O239,'PDP8'!$C$17:$D$52,2,0),_xlfn.BITOR(IF(S239&gt;1,VLOOKUP(P239,'PDP8'!$C$17:$D$52,2,0),0),_xlfn.BITOR(IF(S239&gt;2,VLOOKUP(Q239,'PDP8'!$C$17:$D$52,2,0),0),IF(S239&gt;3,VLOOKUP(R239,'PDP8'!$C$17:$D$52,2,0),0)))),4),IF(N239=14,DEC2OCT(_xlfn.BITOR('PDP8'!$D$13+256+VLOOKUP(O239,'PDP8'!$C$56:$D$75,2,0),_xlfn.BITOR(IF(S239&gt;1,VLOOKUP(P239,'PDP8'!$C$56:$D$75,2,0),0),_xlfn.BITOR(IF(S239&gt;2,VLOOKUP(Q239,'PDP8'!$C$56:$D$75,2,0),0),IF(S239&gt;3,VLOOKUP(R239,'PDP8'!$C$56:$D$75,2,0),0)))),4),IF(N239=15,DEC2OCT('PDP8'!$D$13+257+VLOOKUP(O239,'PDP8'!$C$80:$D$107,2,0)+IF(S239&gt;1,VLOOKUP(P239,'PDP8'!$C$80:$D$107,2,0),0)+IF(S239&gt;2,VLOOKUP(Q239,'PDP8'!$C$80:$D$107,2,0),0),4),IF(N239=20,VLOOKUP(F239,'PDP8'!$I$5:$J$389,2,0),"???")))))))</f>
        <v/>
      </c>
      <c r="D239" s="177"/>
      <c r="E239" s="118"/>
      <c r="F239" s="118"/>
      <c r="G239" s="76"/>
      <c r="H239" s="118"/>
      <c r="I239" s="179"/>
      <c r="J239" s="188" t="str">
        <f t="shared" si="48"/>
        <v/>
      </c>
      <c r="K239" s="211"/>
      <c r="L239" s="126"/>
      <c r="M239" s="119">
        <f>IF(LEN(F239)&lt;1,0,IF(OR(LEFT(F239)="/",F239="$"),0,IF(LEFT(F239)="*",1,IF(NOT(ISERR(VALUE(F239))),10,IF(LEFT(F239,4)="PAGE",2,IF(ISNA(VLOOKUP(F239,'PDP8'!$C$6:$C$11,1,0)),IF(ISNA(VLOOKUP(LEFT(F239,3),'PDP8'!$C$17:$C$52,1,0)),IF(ISNA(VLOOKUP(LEFT(F239,3),'PDP8'!$C$56:$C$75,1,0)),IF(ISNA(VLOOKUP(LEFT(F239,IF(OR(LEN(F239)=3,MID(F239,4,1)=" "),3,4)),'PDP8'!$C$80:$C$107,1,0)),IF(ISNA(VLOOKUP(F239,'PDP8'!$I$5:$I$389,1,0)),"???",20),15),14),13),12))))))</f>
        <v>0</v>
      </c>
      <c r="N239" s="119">
        <f>IF(AND(O239="CLA",S239&gt;1),IF(ISNA(VLOOKUP(P239,'PDP8'!$C$17:$C$52,1,0)),IF(ISNA(VLOOKUP(P239,'PDP8'!$C$56:$C$75,1,0)),15,14),13),IF(LEN(F239)=0,0,M239))</f>
        <v>0</v>
      </c>
      <c r="O239" s="119" t="str">
        <f t="shared" si="49"/>
        <v/>
      </c>
      <c r="P239" s="119" t="str">
        <f t="shared" si="50"/>
        <v/>
      </c>
      <c r="Q239" s="119" t="str">
        <f t="shared" si="51"/>
        <v/>
      </c>
      <c r="R239" s="119" t="str">
        <f t="shared" si="52"/>
        <v/>
      </c>
      <c r="S239" s="119">
        <f t="shared" si="53"/>
        <v>0</v>
      </c>
      <c r="T239" s="187" t="str">
        <f t="shared" si="54"/>
        <v/>
      </c>
      <c r="U239" s="119" t="str">
        <f t="shared" si="55"/>
        <v/>
      </c>
      <c r="V239" s="120" t="str">
        <f t="shared" si="56"/>
        <v/>
      </c>
      <c r="W239" s="124" t="str">
        <f t="shared" si="57"/>
        <v/>
      </c>
      <c r="X239" s="124" t="str">
        <f t="shared" si="58"/>
        <v/>
      </c>
      <c r="Y239" s="119" t="str">
        <f t="shared" si="45"/>
        <v/>
      </c>
      <c r="Z239" s="119">
        <f t="shared" si="46"/>
        <v>0</v>
      </c>
      <c r="AA239" s="119" t="str">
        <f>IF(N239=12,VLOOKUP(F239,'PDP8'!$C$6:$F$11,4,0),"")</f>
        <v/>
      </c>
      <c r="AB239" s="119" t="str">
        <f>IF(N239=13,IF(_xlfn.BITAND(OCT2DEC(C239),'PDP8'!$E$17)='PDP8'!$D$17,'PDP8'!$F$17,CONCATENATE(IF(ISNA(MATCH(_xlfn.BITAND(OCT2DEC(C239),'PDP8'!$E$18),'PDP8'!$D$18:$D$20,0)),"",VLOOKUP(_xlfn.BITAND(OCT2DEC(C239),'PDP8'!$E$18),'PDP8'!$D$18:$F$20,3,0)),IF(ISNA(MATCH(_xlfn.BITAND(OCT2DEC(C239),'PDP8'!$E$21),'PDP8'!$D$21:$D$52,0)),"",CONCATENATE(IF(ISNA(MATCH(_xlfn.BITAND(OCT2DEC(C239),'PDP8'!$E$18),'PDP8'!$D$18:$D$20,0)),"",", "),VLOOKUP(_xlfn.BITAND(OCT2DEC(C239),'PDP8'!$E$21),'PDP8'!$D$21:$F$52,3,0))))),"")</f>
        <v/>
      </c>
      <c r="AC239" s="119" t="str">
        <f>IF(N239=14,CONCATENATE(IF(ISNA(MATCH(_xlfn.BITAND(OCT2DEC(C239),'PDP8'!$E$56),'PDP8'!$D$56:$D$70,0)),"",VLOOKUP(_xlfn.BITAND(OCT2DEC(C239),'PDP8'!$E$56),'PDP8'!$D$56:$F$70,3,0)),IF(ISNA(MATCH(_xlfn.BITAND(OCT2DEC(C239),'PDP8'!$E$71),'PDP8'!$D$71:$D$73,0)),"",CONCATENATE(IF(ISNA(MATCH(_xlfn.BITAND(OCT2DEC(C239),'PDP8'!$E$56),'PDP8'!$D$56:$D$70,0)),"",", "),VLOOKUP(_xlfn.BITAND(OCT2DEC(C239),'PDP8'!$E$71),'PDP8'!$D$71:$F$73,3,0))),IF(_xlfn.BITAND(OCT2DEC(C239),'PDP8'!$E$75)='PDP8'!$D$75,CONCATENATE(IF(LEN(F239)&gt;4,", ",""),'PDP8'!$F$75,""),IF(_xlfn.BITAND(OCT2DEC(C239),'PDP8'!$E$74),"",'PDP8'!$F$74))),"")</f>
        <v/>
      </c>
      <c r="AD239" s="119" t="str">
        <f>IF(N239=15,VLOOKUP(Z239,'PDP8'!$D$111:$F$238,3,0),"")</f>
        <v/>
      </c>
      <c r="AE239" s="119" t="str">
        <f>IF(N239=20,CONCATENATE(VLOOKUP(F239,'PDP8'!$I$5:$M$389,3,0),": ",VLOOKUP(F239,'PDP8'!$I$5:$M$389,5,0)),"")</f>
        <v/>
      </c>
      <c r="AF239" s="119" t="str">
        <f t="shared" si="59"/>
        <v/>
      </c>
      <c r="AG239" s="126"/>
      <c r="AH239" s="126"/>
    </row>
    <row r="240" spans="1:34" x14ac:dyDescent="0.2">
      <c r="A240" s="126"/>
      <c r="B240" s="55" t="str">
        <f t="shared" si="47"/>
        <v>0411</v>
      </c>
      <c r="C240" s="56" t="str">
        <f>IF(N240&lt;10,"",IF(N240=10,O240,IF(N240=12,IF(LEN(X240)&gt;0,X240,DEC2OCT(VLOOKUP(F240,'PDP8'!$C$6:$D$12,2,0)+IF(LEN(G240)&gt;0,256,0)+W240+IF(LEN(V240)=0,0,_xlfn.BITAND(V240,127)),4)),IF(N240=13,DEC2OCT('PDP8'!$D$13+_xlfn.BITOR(VLOOKUP(O240,'PDP8'!$C$17:$D$52,2,0),_xlfn.BITOR(IF(S240&gt;1,VLOOKUP(P240,'PDP8'!$C$17:$D$52,2,0),0),_xlfn.BITOR(IF(S240&gt;2,VLOOKUP(Q240,'PDP8'!$C$17:$D$52,2,0),0),IF(S240&gt;3,VLOOKUP(R240,'PDP8'!$C$17:$D$52,2,0),0)))),4),IF(N240=14,DEC2OCT(_xlfn.BITOR('PDP8'!$D$13+256+VLOOKUP(O240,'PDP8'!$C$56:$D$75,2,0),_xlfn.BITOR(IF(S240&gt;1,VLOOKUP(P240,'PDP8'!$C$56:$D$75,2,0),0),_xlfn.BITOR(IF(S240&gt;2,VLOOKUP(Q240,'PDP8'!$C$56:$D$75,2,0),0),IF(S240&gt;3,VLOOKUP(R240,'PDP8'!$C$56:$D$75,2,0),0)))),4),IF(N240=15,DEC2OCT('PDP8'!$D$13+257+VLOOKUP(O240,'PDP8'!$C$80:$D$107,2,0)+IF(S240&gt;1,VLOOKUP(P240,'PDP8'!$C$80:$D$107,2,0),0)+IF(S240&gt;2,VLOOKUP(Q240,'PDP8'!$C$80:$D$107,2,0),0),4),IF(N240=20,VLOOKUP(F240,'PDP8'!$I$5:$J$389,2,0),"???")))))))</f>
        <v/>
      </c>
      <c r="D240" s="177"/>
      <c r="E240" s="118"/>
      <c r="F240" s="118"/>
      <c r="G240" s="76"/>
      <c r="H240" s="118"/>
      <c r="I240" s="179"/>
      <c r="J240" s="188" t="str">
        <f t="shared" si="48"/>
        <v/>
      </c>
      <c r="K240" s="211"/>
      <c r="L240" s="126"/>
      <c r="M240" s="119">
        <f>IF(LEN(F240)&lt;1,0,IF(OR(LEFT(F240)="/",F240="$"),0,IF(LEFT(F240)="*",1,IF(NOT(ISERR(VALUE(F240))),10,IF(LEFT(F240,4)="PAGE",2,IF(ISNA(VLOOKUP(F240,'PDP8'!$C$6:$C$11,1,0)),IF(ISNA(VLOOKUP(LEFT(F240,3),'PDP8'!$C$17:$C$52,1,0)),IF(ISNA(VLOOKUP(LEFT(F240,3),'PDP8'!$C$56:$C$75,1,0)),IF(ISNA(VLOOKUP(LEFT(F240,IF(OR(LEN(F240)=3,MID(F240,4,1)=" "),3,4)),'PDP8'!$C$80:$C$107,1,0)),IF(ISNA(VLOOKUP(F240,'PDP8'!$I$5:$I$389,1,0)),"???",20),15),14),13),12))))))</f>
        <v>0</v>
      </c>
      <c r="N240" s="119">
        <f>IF(AND(O240="CLA",S240&gt;1),IF(ISNA(VLOOKUP(P240,'PDP8'!$C$17:$C$52,1,0)),IF(ISNA(VLOOKUP(P240,'PDP8'!$C$56:$C$75,1,0)),15,14),13),IF(LEN(F240)=0,0,M240))</f>
        <v>0</v>
      </c>
      <c r="O240" s="119" t="str">
        <f t="shared" si="49"/>
        <v/>
      </c>
      <c r="P240" s="119" t="str">
        <f t="shared" si="50"/>
        <v/>
      </c>
      <c r="Q240" s="119" t="str">
        <f t="shared" si="51"/>
        <v/>
      </c>
      <c r="R240" s="119" t="str">
        <f t="shared" si="52"/>
        <v/>
      </c>
      <c r="S240" s="119">
        <f t="shared" si="53"/>
        <v>0</v>
      </c>
      <c r="T240" s="187" t="str">
        <f t="shared" si="54"/>
        <v/>
      </c>
      <c r="U240" s="119" t="str">
        <f t="shared" si="55"/>
        <v/>
      </c>
      <c r="V240" s="120" t="str">
        <f t="shared" si="56"/>
        <v/>
      </c>
      <c r="W240" s="124" t="str">
        <f t="shared" si="57"/>
        <v/>
      </c>
      <c r="X240" s="124" t="str">
        <f t="shared" si="58"/>
        <v/>
      </c>
      <c r="Y240" s="119" t="str">
        <f t="shared" si="45"/>
        <v/>
      </c>
      <c r="Z240" s="119">
        <f t="shared" si="46"/>
        <v>0</v>
      </c>
      <c r="AA240" s="119" t="str">
        <f>IF(N240=12,VLOOKUP(F240,'PDP8'!$C$6:$F$11,4,0),"")</f>
        <v/>
      </c>
      <c r="AB240" s="119" t="str">
        <f>IF(N240=13,IF(_xlfn.BITAND(OCT2DEC(C240),'PDP8'!$E$17)='PDP8'!$D$17,'PDP8'!$F$17,CONCATENATE(IF(ISNA(MATCH(_xlfn.BITAND(OCT2DEC(C240),'PDP8'!$E$18),'PDP8'!$D$18:$D$20,0)),"",VLOOKUP(_xlfn.BITAND(OCT2DEC(C240),'PDP8'!$E$18),'PDP8'!$D$18:$F$20,3,0)),IF(ISNA(MATCH(_xlfn.BITAND(OCT2DEC(C240),'PDP8'!$E$21),'PDP8'!$D$21:$D$52,0)),"",CONCATENATE(IF(ISNA(MATCH(_xlfn.BITAND(OCT2DEC(C240),'PDP8'!$E$18),'PDP8'!$D$18:$D$20,0)),"",", "),VLOOKUP(_xlfn.BITAND(OCT2DEC(C240),'PDP8'!$E$21),'PDP8'!$D$21:$F$52,3,0))))),"")</f>
        <v/>
      </c>
      <c r="AC240" s="119" t="str">
        <f>IF(N240=14,CONCATENATE(IF(ISNA(MATCH(_xlfn.BITAND(OCT2DEC(C240),'PDP8'!$E$56),'PDP8'!$D$56:$D$70,0)),"",VLOOKUP(_xlfn.BITAND(OCT2DEC(C240),'PDP8'!$E$56),'PDP8'!$D$56:$F$70,3,0)),IF(ISNA(MATCH(_xlfn.BITAND(OCT2DEC(C240),'PDP8'!$E$71),'PDP8'!$D$71:$D$73,0)),"",CONCATENATE(IF(ISNA(MATCH(_xlfn.BITAND(OCT2DEC(C240),'PDP8'!$E$56),'PDP8'!$D$56:$D$70,0)),"",", "),VLOOKUP(_xlfn.BITAND(OCT2DEC(C240),'PDP8'!$E$71),'PDP8'!$D$71:$F$73,3,0))),IF(_xlfn.BITAND(OCT2DEC(C240),'PDP8'!$E$75)='PDP8'!$D$75,CONCATENATE(IF(LEN(F240)&gt;4,", ",""),'PDP8'!$F$75,""),IF(_xlfn.BITAND(OCT2DEC(C240),'PDP8'!$E$74),"",'PDP8'!$F$74))),"")</f>
        <v/>
      </c>
      <c r="AD240" s="119" t="str">
        <f>IF(N240=15,VLOOKUP(Z240,'PDP8'!$D$111:$F$238,3,0),"")</f>
        <v/>
      </c>
      <c r="AE240" s="119" t="str">
        <f>IF(N240=20,CONCATENATE(VLOOKUP(F240,'PDP8'!$I$5:$M$389,3,0),": ",VLOOKUP(F240,'PDP8'!$I$5:$M$389,5,0)),"")</f>
        <v/>
      </c>
      <c r="AF240" s="119" t="str">
        <f t="shared" si="59"/>
        <v/>
      </c>
      <c r="AG240" s="126"/>
      <c r="AH240" s="126"/>
    </row>
    <row r="241" spans="1:34" x14ac:dyDescent="0.2">
      <c r="A241" s="126"/>
      <c r="B241" s="55" t="str">
        <f t="shared" si="47"/>
        <v>0411</v>
      </c>
      <c r="C241" s="56" t="str">
        <f>IF(N241&lt;10,"",IF(N241=10,O241,IF(N241=12,IF(LEN(X241)&gt;0,X241,DEC2OCT(VLOOKUP(F241,'PDP8'!$C$6:$D$12,2,0)+IF(LEN(G241)&gt;0,256,0)+W241+IF(LEN(V241)=0,0,_xlfn.BITAND(V241,127)),4)),IF(N241=13,DEC2OCT('PDP8'!$D$13+_xlfn.BITOR(VLOOKUP(O241,'PDP8'!$C$17:$D$52,2,0),_xlfn.BITOR(IF(S241&gt;1,VLOOKUP(P241,'PDP8'!$C$17:$D$52,2,0),0),_xlfn.BITOR(IF(S241&gt;2,VLOOKUP(Q241,'PDP8'!$C$17:$D$52,2,0),0),IF(S241&gt;3,VLOOKUP(R241,'PDP8'!$C$17:$D$52,2,0),0)))),4),IF(N241=14,DEC2OCT(_xlfn.BITOR('PDP8'!$D$13+256+VLOOKUP(O241,'PDP8'!$C$56:$D$75,2,0),_xlfn.BITOR(IF(S241&gt;1,VLOOKUP(P241,'PDP8'!$C$56:$D$75,2,0),0),_xlfn.BITOR(IF(S241&gt;2,VLOOKUP(Q241,'PDP8'!$C$56:$D$75,2,0),0),IF(S241&gt;3,VLOOKUP(R241,'PDP8'!$C$56:$D$75,2,0),0)))),4),IF(N241=15,DEC2OCT('PDP8'!$D$13+257+VLOOKUP(O241,'PDP8'!$C$80:$D$107,2,0)+IF(S241&gt;1,VLOOKUP(P241,'PDP8'!$C$80:$D$107,2,0),0)+IF(S241&gt;2,VLOOKUP(Q241,'PDP8'!$C$80:$D$107,2,0),0),4),IF(N241=20,VLOOKUP(F241,'PDP8'!$I$5:$J$389,2,0),"???")))))))</f>
        <v/>
      </c>
      <c r="D241" s="177"/>
      <c r="E241" s="118"/>
      <c r="F241" s="118"/>
      <c r="G241" s="76"/>
      <c r="H241" s="118"/>
      <c r="I241" s="179"/>
      <c r="J241" s="188" t="str">
        <f t="shared" si="48"/>
        <v/>
      </c>
      <c r="K241" s="211"/>
      <c r="L241" s="126"/>
      <c r="M241" s="119">
        <f>IF(LEN(F241)&lt;1,0,IF(OR(LEFT(F241)="/",F241="$"),0,IF(LEFT(F241)="*",1,IF(NOT(ISERR(VALUE(F241))),10,IF(LEFT(F241,4)="PAGE",2,IF(ISNA(VLOOKUP(F241,'PDP8'!$C$6:$C$11,1,0)),IF(ISNA(VLOOKUP(LEFT(F241,3),'PDP8'!$C$17:$C$52,1,0)),IF(ISNA(VLOOKUP(LEFT(F241,3),'PDP8'!$C$56:$C$75,1,0)),IF(ISNA(VLOOKUP(LEFT(F241,IF(OR(LEN(F241)=3,MID(F241,4,1)=" "),3,4)),'PDP8'!$C$80:$C$107,1,0)),IF(ISNA(VLOOKUP(F241,'PDP8'!$I$5:$I$389,1,0)),"???",20),15),14),13),12))))))</f>
        <v>0</v>
      </c>
      <c r="N241" s="119">
        <f>IF(AND(O241="CLA",S241&gt;1),IF(ISNA(VLOOKUP(P241,'PDP8'!$C$17:$C$52,1,0)),IF(ISNA(VLOOKUP(P241,'PDP8'!$C$56:$C$75,1,0)),15,14),13),IF(LEN(F241)=0,0,M241))</f>
        <v>0</v>
      </c>
      <c r="O241" s="119" t="str">
        <f t="shared" si="49"/>
        <v/>
      </c>
      <c r="P241" s="119" t="str">
        <f t="shared" si="50"/>
        <v/>
      </c>
      <c r="Q241" s="119" t="str">
        <f t="shared" si="51"/>
        <v/>
      </c>
      <c r="R241" s="119" t="str">
        <f t="shared" si="52"/>
        <v/>
      </c>
      <c r="S241" s="119">
        <f t="shared" si="53"/>
        <v>0</v>
      </c>
      <c r="T241" s="187" t="str">
        <f t="shared" si="54"/>
        <v/>
      </c>
      <c r="U241" s="119" t="str">
        <f t="shared" si="55"/>
        <v/>
      </c>
      <c r="V241" s="120" t="str">
        <f t="shared" si="56"/>
        <v/>
      </c>
      <c r="W241" s="124" t="str">
        <f t="shared" si="57"/>
        <v/>
      </c>
      <c r="X241" s="124" t="str">
        <f t="shared" si="58"/>
        <v/>
      </c>
      <c r="Y241" s="119" t="str">
        <f t="shared" si="45"/>
        <v/>
      </c>
      <c r="Z241" s="119">
        <f t="shared" si="46"/>
        <v>0</v>
      </c>
      <c r="AA241" s="119" t="str">
        <f>IF(N241=12,VLOOKUP(F241,'PDP8'!$C$6:$F$11,4,0),"")</f>
        <v/>
      </c>
      <c r="AB241" s="119" t="str">
        <f>IF(N241=13,IF(_xlfn.BITAND(OCT2DEC(C241),'PDP8'!$E$17)='PDP8'!$D$17,'PDP8'!$F$17,CONCATENATE(IF(ISNA(MATCH(_xlfn.BITAND(OCT2DEC(C241),'PDP8'!$E$18),'PDP8'!$D$18:$D$20,0)),"",VLOOKUP(_xlfn.BITAND(OCT2DEC(C241),'PDP8'!$E$18),'PDP8'!$D$18:$F$20,3,0)),IF(ISNA(MATCH(_xlfn.BITAND(OCT2DEC(C241),'PDP8'!$E$21),'PDP8'!$D$21:$D$52,0)),"",CONCATENATE(IF(ISNA(MATCH(_xlfn.BITAND(OCT2DEC(C241),'PDP8'!$E$18),'PDP8'!$D$18:$D$20,0)),"",", "),VLOOKUP(_xlfn.BITAND(OCT2DEC(C241),'PDP8'!$E$21),'PDP8'!$D$21:$F$52,3,0))))),"")</f>
        <v/>
      </c>
      <c r="AC241" s="119" t="str">
        <f>IF(N241=14,CONCATENATE(IF(ISNA(MATCH(_xlfn.BITAND(OCT2DEC(C241),'PDP8'!$E$56),'PDP8'!$D$56:$D$70,0)),"",VLOOKUP(_xlfn.BITAND(OCT2DEC(C241),'PDP8'!$E$56),'PDP8'!$D$56:$F$70,3,0)),IF(ISNA(MATCH(_xlfn.BITAND(OCT2DEC(C241),'PDP8'!$E$71),'PDP8'!$D$71:$D$73,0)),"",CONCATENATE(IF(ISNA(MATCH(_xlfn.BITAND(OCT2DEC(C241),'PDP8'!$E$56),'PDP8'!$D$56:$D$70,0)),"",", "),VLOOKUP(_xlfn.BITAND(OCT2DEC(C241),'PDP8'!$E$71),'PDP8'!$D$71:$F$73,3,0))),IF(_xlfn.BITAND(OCT2DEC(C241),'PDP8'!$E$75)='PDP8'!$D$75,CONCATENATE(IF(LEN(F241)&gt;4,", ",""),'PDP8'!$F$75,""),IF(_xlfn.BITAND(OCT2DEC(C241),'PDP8'!$E$74),"",'PDP8'!$F$74))),"")</f>
        <v/>
      </c>
      <c r="AD241" s="119" t="str">
        <f>IF(N241=15,VLOOKUP(Z241,'PDP8'!$D$111:$F$238,3,0),"")</f>
        <v/>
      </c>
      <c r="AE241" s="119" t="str">
        <f>IF(N241=20,CONCATENATE(VLOOKUP(F241,'PDP8'!$I$5:$M$389,3,0),": ",VLOOKUP(F241,'PDP8'!$I$5:$M$389,5,0)),"")</f>
        <v/>
      </c>
      <c r="AF241" s="119" t="str">
        <f t="shared" si="59"/>
        <v/>
      </c>
      <c r="AG241" s="126"/>
      <c r="AH241" s="126"/>
    </row>
    <row r="242" spans="1:34" x14ac:dyDescent="0.2">
      <c r="A242" s="126"/>
      <c r="B242" s="55" t="str">
        <f t="shared" si="47"/>
        <v>0411</v>
      </c>
      <c r="C242" s="56" t="str">
        <f>IF(N242&lt;10,"",IF(N242=10,O242,IF(N242=12,IF(LEN(X242)&gt;0,X242,DEC2OCT(VLOOKUP(F242,'PDP8'!$C$6:$D$12,2,0)+IF(LEN(G242)&gt;0,256,0)+W242+IF(LEN(V242)=0,0,_xlfn.BITAND(V242,127)),4)),IF(N242=13,DEC2OCT('PDP8'!$D$13+_xlfn.BITOR(VLOOKUP(O242,'PDP8'!$C$17:$D$52,2,0),_xlfn.BITOR(IF(S242&gt;1,VLOOKUP(P242,'PDP8'!$C$17:$D$52,2,0),0),_xlfn.BITOR(IF(S242&gt;2,VLOOKUP(Q242,'PDP8'!$C$17:$D$52,2,0),0),IF(S242&gt;3,VLOOKUP(R242,'PDP8'!$C$17:$D$52,2,0),0)))),4),IF(N242=14,DEC2OCT(_xlfn.BITOR('PDP8'!$D$13+256+VLOOKUP(O242,'PDP8'!$C$56:$D$75,2,0),_xlfn.BITOR(IF(S242&gt;1,VLOOKUP(P242,'PDP8'!$C$56:$D$75,2,0),0),_xlfn.BITOR(IF(S242&gt;2,VLOOKUP(Q242,'PDP8'!$C$56:$D$75,2,0),0),IF(S242&gt;3,VLOOKUP(R242,'PDP8'!$C$56:$D$75,2,0),0)))),4),IF(N242=15,DEC2OCT('PDP8'!$D$13+257+VLOOKUP(O242,'PDP8'!$C$80:$D$107,2,0)+IF(S242&gt;1,VLOOKUP(P242,'PDP8'!$C$80:$D$107,2,0),0)+IF(S242&gt;2,VLOOKUP(Q242,'PDP8'!$C$80:$D$107,2,0),0),4),IF(N242=20,VLOOKUP(F242,'PDP8'!$I$5:$J$389,2,0),"???")))))))</f>
        <v/>
      </c>
      <c r="D242" s="177"/>
      <c r="E242" s="118"/>
      <c r="F242" s="118"/>
      <c r="G242" s="76"/>
      <c r="H242" s="118"/>
      <c r="I242" s="179"/>
      <c r="J242" s="188" t="str">
        <f t="shared" si="48"/>
        <v/>
      </c>
      <c r="K242" s="211"/>
      <c r="L242" s="126"/>
      <c r="M242" s="119">
        <f>IF(LEN(F242)&lt;1,0,IF(OR(LEFT(F242)="/",F242="$"),0,IF(LEFT(F242)="*",1,IF(NOT(ISERR(VALUE(F242))),10,IF(LEFT(F242,4)="PAGE",2,IF(ISNA(VLOOKUP(F242,'PDP8'!$C$6:$C$11,1,0)),IF(ISNA(VLOOKUP(LEFT(F242,3),'PDP8'!$C$17:$C$52,1,0)),IF(ISNA(VLOOKUP(LEFT(F242,3),'PDP8'!$C$56:$C$75,1,0)),IF(ISNA(VLOOKUP(LEFT(F242,IF(OR(LEN(F242)=3,MID(F242,4,1)=" "),3,4)),'PDP8'!$C$80:$C$107,1,0)),IF(ISNA(VLOOKUP(F242,'PDP8'!$I$5:$I$389,1,0)),"???",20),15),14),13),12))))))</f>
        <v>0</v>
      </c>
      <c r="N242" s="119">
        <f>IF(AND(O242="CLA",S242&gt;1),IF(ISNA(VLOOKUP(P242,'PDP8'!$C$17:$C$52,1,0)),IF(ISNA(VLOOKUP(P242,'PDP8'!$C$56:$C$75,1,0)),15,14),13),IF(LEN(F242)=0,0,M242))</f>
        <v>0</v>
      </c>
      <c r="O242" s="119" t="str">
        <f t="shared" si="49"/>
        <v/>
      </c>
      <c r="P242" s="119" t="str">
        <f t="shared" si="50"/>
        <v/>
      </c>
      <c r="Q242" s="119" t="str">
        <f t="shared" si="51"/>
        <v/>
      </c>
      <c r="R242" s="119" t="str">
        <f t="shared" si="52"/>
        <v/>
      </c>
      <c r="S242" s="119">
        <f t="shared" si="53"/>
        <v>0</v>
      </c>
      <c r="T242" s="187" t="str">
        <f t="shared" si="54"/>
        <v/>
      </c>
      <c r="U242" s="119" t="str">
        <f t="shared" si="55"/>
        <v/>
      </c>
      <c r="V242" s="120" t="str">
        <f t="shared" si="56"/>
        <v/>
      </c>
      <c r="W242" s="124" t="str">
        <f t="shared" si="57"/>
        <v/>
      </c>
      <c r="X242" s="124" t="str">
        <f t="shared" si="58"/>
        <v/>
      </c>
      <c r="Y242" s="119" t="str">
        <f t="shared" si="45"/>
        <v/>
      </c>
      <c r="Z242" s="119">
        <f t="shared" si="46"/>
        <v>0</v>
      </c>
      <c r="AA242" s="119" t="str">
        <f>IF(N242=12,VLOOKUP(F242,'PDP8'!$C$6:$F$11,4,0),"")</f>
        <v/>
      </c>
      <c r="AB242" s="119" t="str">
        <f>IF(N242=13,IF(_xlfn.BITAND(OCT2DEC(C242),'PDP8'!$E$17)='PDP8'!$D$17,'PDP8'!$F$17,CONCATENATE(IF(ISNA(MATCH(_xlfn.BITAND(OCT2DEC(C242),'PDP8'!$E$18),'PDP8'!$D$18:$D$20,0)),"",VLOOKUP(_xlfn.BITAND(OCT2DEC(C242),'PDP8'!$E$18),'PDP8'!$D$18:$F$20,3,0)),IF(ISNA(MATCH(_xlfn.BITAND(OCT2DEC(C242),'PDP8'!$E$21),'PDP8'!$D$21:$D$52,0)),"",CONCATENATE(IF(ISNA(MATCH(_xlfn.BITAND(OCT2DEC(C242),'PDP8'!$E$18),'PDP8'!$D$18:$D$20,0)),"",", "),VLOOKUP(_xlfn.BITAND(OCT2DEC(C242),'PDP8'!$E$21),'PDP8'!$D$21:$F$52,3,0))))),"")</f>
        <v/>
      </c>
      <c r="AC242" s="119" t="str">
        <f>IF(N242=14,CONCATENATE(IF(ISNA(MATCH(_xlfn.BITAND(OCT2DEC(C242),'PDP8'!$E$56),'PDP8'!$D$56:$D$70,0)),"",VLOOKUP(_xlfn.BITAND(OCT2DEC(C242),'PDP8'!$E$56),'PDP8'!$D$56:$F$70,3,0)),IF(ISNA(MATCH(_xlfn.BITAND(OCT2DEC(C242),'PDP8'!$E$71),'PDP8'!$D$71:$D$73,0)),"",CONCATENATE(IF(ISNA(MATCH(_xlfn.BITAND(OCT2DEC(C242),'PDP8'!$E$56),'PDP8'!$D$56:$D$70,0)),"",", "),VLOOKUP(_xlfn.BITAND(OCT2DEC(C242),'PDP8'!$E$71),'PDP8'!$D$71:$F$73,3,0))),IF(_xlfn.BITAND(OCT2DEC(C242),'PDP8'!$E$75)='PDP8'!$D$75,CONCATENATE(IF(LEN(F242)&gt;4,", ",""),'PDP8'!$F$75,""),IF(_xlfn.BITAND(OCT2DEC(C242),'PDP8'!$E$74),"",'PDP8'!$F$74))),"")</f>
        <v/>
      </c>
      <c r="AD242" s="119" t="str">
        <f>IF(N242=15,VLOOKUP(Z242,'PDP8'!$D$111:$F$238,3,0),"")</f>
        <v/>
      </c>
      <c r="AE242" s="119" t="str">
        <f>IF(N242=20,CONCATENATE(VLOOKUP(F242,'PDP8'!$I$5:$M$389,3,0),": ",VLOOKUP(F242,'PDP8'!$I$5:$M$389,5,0)),"")</f>
        <v/>
      </c>
      <c r="AF242" s="119" t="str">
        <f t="shared" si="59"/>
        <v/>
      </c>
      <c r="AG242" s="126"/>
      <c r="AH242" s="126"/>
    </row>
    <row r="243" spans="1:34" x14ac:dyDescent="0.2">
      <c r="A243" s="126"/>
      <c r="B243" s="55" t="str">
        <f t="shared" si="47"/>
        <v>0411</v>
      </c>
      <c r="C243" s="56" t="str">
        <f>IF(N243&lt;10,"",IF(N243=10,O243,IF(N243=12,IF(LEN(X243)&gt;0,X243,DEC2OCT(VLOOKUP(F243,'PDP8'!$C$6:$D$12,2,0)+IF(LEN(G243)&gt;0,256,0)+W243+IF(LEN(V243)=0,0,_xlfn.BITAND(V243,127)),4)),IF(N243=13,DEC2OCT('PDP8'!$D$13+_xlfn.BITOR(VLOOKUP(O243,'PDP8'!$C$17:$D$52,2,0),_xlfn.BITOR(IF(S243&gt;1,VLOOKUP(P243,'PDP8'!$C$17:$D$52,2,0),0),_xlfn.BITOR(IF(S243&gt;2,VLOOKUP(Q243,'PDP8'!$C$17:$D$52,2,0),0),IF(S243&gt;3,VLOOKUP(R243,'PDP8'!$C$17:$D$52,2,0),0)))),4),IF(N243=14,DEC2OCT(_xlfn.BITOR('PDP8'!$D$13+256+VLOOKUP(O243,'PDP8'!$C$56:$D$75,2,0),_xlfn.BITOR(IF(S243&gt;1,VLOOKUP(P243,'PDP8'!$C$56:$D$75,2,0),0),_xlfn.BITOR(IF(S243&gt;2,VLOOKUP(Q243,'PDP8'!$C$56:$D$75,2,0),0),IF(S243&gt;3,VLOOKUP(R243,'PDP8'!$C$56:$D$75,2,0),0)))),4),IF(N243=15,DEC2OCT('PDP8'!$D$13+257+VLOOKUP(O243,'PDP8'!$C$80:$D$107,2,0)+IF(S243&gt;1,VLOOKUP(P243,'PDP8'!$C$80:$D$107,2,0),0)+IF(S243&gt;2,VLOOKUP(Q243,'PDP8'!$C$80:$D$107,2,0),0),4),IF(N243=20,VLOOKUP(F243,'PDP8'!$I$5:$J$389,2,0),"???")))))))</f>
        <v/>
      </c>
      <c r="D243" s="177"/>
      <c r="E243" s="118"/>
      <c r="F243" s="118"/>
      <c r="G243" s="76"/>
      <c r="H243" s="118"/>
      <c r="I243" s="179"/>
      <c r="J243" s="188" t="str">
        <f t="shared" si="48"/>
        <v/>
      </c>
      <c r="K243" s="211"/>
      <c r="L243" s="126"/>
      <c r="M243" s="119">
        <f>IF(LEN(F243)&lt;1,0,IF(OR(LEFT(F243)="/",F243="$"),0,IF(LEFT(F243)="*",1,IF(NOT(ISERR(VALUE(F243))),10,IF(LEFT(F243,4)="PAGE",2,IF(ISNA(VLOOKUP(F243,'PDP8'!$C$6:$C$11,1,0)),IF(ISNA(VLOOKUP(LEFT(F243,3),'PDP8'!$C$17:$C$52,1,0)),IF(ISNA(VLOOKUP(LEFT(F243,3),'PDP8'!$C$56:$C$75,1,0)),IF(ISNA(VLOOKUP(LEFT(F243,IF(OR(LEN(F243)=3,MID(F243,4,1)=" "),3,4)),'PDP8'!$C$80:$C$107,1,0)),IF(ISNA(VLOOKUP(F243,'PDP8'!$I$5:$I$389,1,0)),"???",20),15),14),13),12))))))</f>
        <v>0</v>
      </c>
      <c r="N243" s="119">
        <f>IF(AND(O243="CLA",S243&gt;1),IF(ISNA(VLOOKUP(P243,'PDP8'!$C$17:$C$52,1,0)),IF(ISNA(VLOOKUP(P243,'PDP8'!$C$56:$C$75,1,0)),15,14),13),IF(LEN(F243)=0,0,M243))</f>
        <v>0</v>
      </c>
      <c r="O243" s="119" t="str">
        <f t="shared" si="49"/>
        <v/>
      </c>
      <c r="P243" s="119" t="str">
        <f t="shared" si="50"/>
        <v/>
      </c>
      <c r="Q243" s="119" t="str">
        <f t="shared" si="51"/>
        <v/>
      </c>
      <c r="R243" s="119" t="str">
        <f t="shared" si="52"/>
        <v/>
      </c>
      <c r="S243" s="119">
        <f t="shared" si="53"/>
        <v>0</v>
      </c>
      <c r="T243" s="187" t="str">
        <f t="shared" si="54"/>
        <v/>
      </c>
      <c r="U243" s="119" t="str">
        <f t="shared" si="55"/>
        <v/>
      </c>
      <c r="V243" s="120" t="str">
        <f t="shared" si="56"/>
        <v/>
      </c>
      <c r="W243" s="124" t="str">
        <f t="shared" si="57"/>
        <v/>
      </c>
      <c r="X243" s="124" t="str">
        <f t="shared" si="58"/>
        <v/>
      </c>
      <c r="Y243" s="119" t="str">
        <f t="shared" si="45"/>
        <v/>
      </c>
      <c r="Z243" s="119">
        <f t="shared" si="46"/>
        <v>0</v>
      </c>
      <c r="AA243" s="119" t="str">
        <f>IF(N243=12,VLOOKUP(F243,'PDP8'!$C$6:$F$11,4,0),"")</f>
        <v/>
      </c>
      <c r="AB243" s="119" t="str">
        <f>IF(N243=13,IF(_xlfn.BITAND(OCT2DEC(C243),'PDP8'!$E$17)='PDP8'!$D$17,'PDP8'!$F$17,CONCATENATE(IF(ISNA(MATCH(_xlfn.BITAND(OCT2DEC(C243),'PDP8'!$E$18),'PDP8'!$D$18:$D$20,0)),"",VLOOKUP(_xlfn.BITAND(OCT2DEC(C243),'PDP8'!$E$18),'PDP8'!$D$18:$F$20,3,0)),IF(ISNA(MATCH(_xlfn.BITAND(OCT2DEC(C243),'PDP8'!$E$21),'PDP8'!$D$21:$D$52,0)),"",CONCATENATE(IF(ISNA(MATCH(_xlfn.BITAND(OCT2DEC(C243),'PDP8'!$E$18),'PDP8'!$D$18:$D$20,0)),"",", "),VLOOKUP(_xlfn.BITAND(OCT2DEC(C243),'PDP8'!$E$21),'PDP8'!$D$21:$F$52,3,0))))),"")</f>
        <v/>
      </c>
      <c r="AC243" s="119" t="str">
        <f>IF(N243=14,CONCATENATE(IF(ISNA(MATCH(_xlfn.BITAND(OCT2DEC(C243),'PDP8'!$E$56),'PDP8'!$D$56:$D$70,0)),"",VLOOKUP(_xlfn.BITAND(OCT2DEC(C243),'PDP8'!$E$56),'PDP8'!$D$56:$F$70,3,0)),IF(ISNA(MATCH(_xlfn.BITAND(OCT2DEC(C243),'PDP8'!$E$71),'PDP8'!$D$71:$D$73,0)),"",CONCATENATE(IF(ISNA(MATCH(_xlfn.BITAND(OCT2DEC(C243),'PDP8'!$E$56),'PDP8'!$D$56:$D$70,0)),"",", "),VLOOKUP(_xlfn.BITAND(OCT2DEC(C243),'PDP8'!$E$71),'PDP8'!$D$71:$F$73,3,0))),IF(_xlfn.BITAND(OCT2DEC(C243),'PDP8'!$E$75)='PDP8'!$D$75,CONCATENATE(IF(LEN(F243)&gt;4,", ",""),'PDP8'!$F$75,""),IF(_xlfn.BITAND(OCT2DEC(C243),'PDP8'!$E$74),"",'PDP8'!$F$74))),"")</f>
        <v/>
      </c>
      <c r="AD243" s="119" t="str">
        <f>IF(N243=15,VLOOKUP(Z243,'PDP8'!$D$111:$F$238,3,0),"")</f>
        <v/>
      </c>
      <c r="AE243" s="119" t="str">
        <f>IF(N243=20,CONCATENATE(VLOOKUP(F243,'PDP8'!$I$5:$M$389,3,0),": ",VLOOKUP(F243,'PDP8'!$I$5:$M$389,5,0)),"")</f>
        <v/>
      </c>
      <c r="AF243" s="119" t="str">
        <f t="shared" si="59"/>
        <v/>
      </c>
      <c r="AG243" s="126"/>
      <c r="AH243" s="126"/>
    </row>
    <row r="244" spans="1:34" x14ac:dyDescent="0.2">
      <c r="A244" s="126"/>
      <c r="B244" s="55" t="str">
        <f t="shared" si="47"/>
        <v>0411</v>
      </c>
      <c r="C244" s="56" t="str">
        <f>IF(N244&lt;10,"",IF(N244=10,O244,IF(N244=12,IF(LEN(X244)&gt;0,X244,DEC2OCT(VLOOKUP(F244,'PDP8'!$C$6:$D$12,2,0)+IF(LEN(G244)&gt;0,256,0)+W244+IF(LEN(V244)=0,0,_xlfn.BITAND(V244,127)),4)),IF(N244=13,DEC2OCT('PDP8'!$D$13+_xlfn.BITOR(VLOOKUP(O244,'PDP8'!$C$17:$D$52,2,0),_xlfn.BITOR(IF(S244&gt;1,VLOOKUP(P244,'PDP8'!$C$17:$D$52,2,0),0),_xlfn.BITOR(IF(S244&gt;2,VLOOKUP(Q244,'PDP8'!$C$17:$D$52,2,0),0),IF(S244&gt;3,VLOOKUP(R244,'PDP8'!$C$17:$D$52,2,0),0)))),4),IF(N244=14,DEC2OCT(_xlfn.BITOR('PDP8'!$D$13+256+VLOOKUP(O244,'PDP8'!$C$56:$D$75,2,0),_xlfn.BITOR(IF(S244&gt;1,VLOOKUP(P244,'PDP8'!$C$56:$D$75,2,0),0),_xlfn.BITOR(IF(S244&gt;2,VLOOKUP(Q244,'PDP8'!$C$56:$D$75,2,0),0),IF(S244&gt;3,VLOOKUP(R244,'PDP8'!$C$56:$D$75,2,0),0)))),4),IF(N244=15,DEC2OCT('PDP8'!$D$13+257+VLOOKUP(O244,'PDP8'!$C$80:$D$107,2,0)+IF(S244&gt;1,VLOOKUP(P244,'PDP8'!$C$80:$D$107,2,0),0)+IF(S244&gt;2,VLOOKUP(Q244,'PDP8'!$C$80:$D$107,2,0),0),4),IF(N244=20,VLOOKUP(F244,'PDP8'!$I$5:$J$389,2,0),"???")))))))</f>
        <v/>
      </c>
      <c r="D244" s="177"/>
      <c r="E244" s="118"/>
      <c r="F244" s="118"/>
      <c r="G244" s="76"/>
      <c r="H244" s="118"/>
      <c r="I244" s="179"/>
      <c r="J244" s="188" t="str">
        <f t="shared" si="48"/>
        <v/>
      </c>
      <c r="K244" s="211"/>
      <c r="L244" s="126"/>
      <c r="M244" s="119">
        <f>IF(LEN(F244)&lt;1,0,IF(OR(LEFT(F244)="/",F244="$"),0,IF(LEFT(F244)="*",1,IF(NOT(ISERR(VALUE(F244))),10,IF(LEFT(F244,4)="PAGE",2,IF(ISNA(VLOOKUP(F244,'PDP8'!$C$6:$C$11,1,0)),IF(ISNA(VLOOKUP(LEFT(F244,3),'PDP8'!$C$17:$C$52,1,0)),IF(ISNA(VLOOKUP(LEFT(F244,3),'PDP8'!$C$56:$C$75,1,0)),IF(ISNA(VLOOKUP(LEFT(F244,IF(OR(LEN(F244)=3,MID(F244,4,1)=" "),3,4)),'PDP8'!$C$80:$C$107,1,0)),IF(ISNA(VLOOKUP(F244,'PDP8'!$I$5:$I$389,1,0)),"???",20),15),14),13),12))))))</f>
        <v>0</v>
      </c>
      <c r="N244" s="119">
        <f>IF(AND(O244="CLA",S244&gt;1),IF(ISNA(VLOOKUP(P244,'PDP8'!$C$17:$C$52,1,0)),IF(ISNA(VLOOKUP(P244,'PDP8'!$C$56:$C$75,1,0)),15,14),13),IF(LEN(F244)=0,0,M244))</f>
        <v>0</v>
      </c>
      <c r="O244" s="119" t="str">
        <f t="shared" si="49"/>
        <v/>
      </c>
      <c r="P244" s="119" t="str">
        <f t="shared" si="50"/>
        <v/>
      </c>
      <c r="Q244" s="119" t="str">
        <f t="shared" si="51"/>
        <v/>
      </c>
      <c r="R244" s="119" t="str">
        <f t="shared" si="52"/>
        <v/>
      </c>
      <c r="S244" s="119">
        <f t="shared" si="53"/>
        <v>0</v>
      </c>
      <c r="T244" s="187" t="str">
        <f t="shared" si="54"/>
        <v/>
      </c>
      <c r="U244" s="119" t="str">
        <f t="shared" si="55"/>
        <v/>
      </c>
      <c r="V244" s="120" t="str">
        <f t="shared" si="56"/>
        <v/>
      </c>
      <c r="W244" s="124" t="str">
        <f t="shared" si="57"/>
        <v/>
      </c>
      <c r="X244" s="124" t="str">
        <f t="shared" si="58"/>
        <v/>
      </c>
      <c r="Y244" s="119" t="str">
        <f t="shared" si="45"/>
        <v/>
      </c>
      <c r="Z244" s="119">
        <f t="shared" si="46"/>
        <v>0</v>
      </c>
      <c r="AA244" s="119" t="str">
        <f>IF(N244=12,VLOOKUP(F244,'PDP8'!$C$6:$F$11,4,0),"")</f>
        <v/>
      </c>
      <c r="AB244" s="119" t="str">
        <f>IF(N244=13,IF(_xlfn.BITAND(OCT2DEC(C244),'PDP8'!$E$17)='PDP8'!$D$17,'PDP8'!$F$17,CONCATENATE(IF(ISNA(MATCH(_xlfn.BITAND(OCT2DEC(C244),'PDP8'!$E$18),'PDP8'!$D$18:$D$20,0)),"",VLOOKUP(_xlfn.BITAND(OCT2DEC(C244),'PDP8'!$E$18),'PDP8'!$D$18:$F$20,3,0)),IF(ISNA(MATCH(_xlfn.BITAND(OCT2DEC(C244),'PDP8'!$E$21),'PDP8'!$D$21:$D$52,0)),"",CONCATENATE(IF(ISNA(MATCH(_xlfn.BITAND(OCT2DEC(C244),'PDP8'!$E$18),'PDP8'!$D$18:$D$20,0)),"",", "),VLOOKUP(_xlfn.BITAND(OCT2DEC(C244),'PDP8'!$E$21),'PDP8'!$D$21:$F$52,3,0))))),"")</f>
        <v/>
      </c>
      <c r="AC244" s="119" t="str">
        <f>IF(N244=14,CONCATENATE(IF(ISNA(MATCH(_xlfn.BITAND(OCT2DEC(C244),'PDP8'!$E$56),'PDP8'!$D$56:$D$70,0)),"",VLOOKUP(_xlfn.BITAND(OCT2DEC(C244),'PDP8'!$E$56),'PDP8'!$D$56:$F$70,3,0)),IF(ISNA(MATCH(_xlfn.BITAND(OCT2DEC(C244),'PDP8'!$E$71),'PDP8'!$D$71:$D$73,0)),"",CONCATENATE(IF(ISNA(MATCH(_xlfn.BITAND(OCT2DEC(C244),'PDP8'!$E$56),'PDP8'!$D$56:$D$70,0)),"",", "),VLOOKUP(_xlfn.BITAND(OCT2DEC(C244),'PDP8'!$E$71),'PDP8'!$D$71:$F$73,3,0))),IF(_xlfn.BITAND(OCT2DEC(C244),'PDP8'!$E$75)='PDP8'!$D$75,CONCATENATE(IF(LEN(F244)&gt;4,", ",""),'PDP8'!$F$75,""),IF(_xlfn.BITAND(OCT2DEC(C244),'PDP8'!$E$74),"",'PDP8'!$F$74))),"")</f>
        <v/>
      </c>
      <c r="AD244" s="119" t="str">
        <f>IF(N244=15,VLOOKUP(Z244,'PDP8'!$D$111:$F$238,3,0),"")</f>
        <v/>
      </c>
      <c r="AE244" s="119" t="str">
        <f>IF(N244=20,CONCATENATE(VLOOKUP(F244,'PDP8'!$I$5:$M$389,3,0),": ",VLOOKUP(F244,'PDP8'!$I$5:$M$389,5,0)),"")</f>
        <v/>
      </c>
      <c r="AF244" s="119" t="str">
        <f t="shared" si="59"/>
        <v/>
      </c>
      <c r="AG244" s="126"/>
      <c r="AH244" s="126"/>
    </row>
    <row r="245" spans="1:34" x14ac:dyDescent="0.2">
      <c r="A245" s="126"/>
      <c r="B245" s="55" t="str">
        <f t="shared" si="47"/>
        <v>0411</v>
      </c>
      <c r="C245" s="56" t="str">
        <f>IF(N245&lt;10,"",IF(N245=10,O245,IF(N245=12,IF(LEN(X245)&gt;0,X245,DEC2OCT(VLOOKUP(F245,'PDP8'!$C$6:$D$12,2,0)+IF(LEN(G245)&gt;0,256,0)+W245+IF(LEN(V245)=0,0,_xlfn.BITAND(V245,127)),4)),IF(N245=13,DEC2OCT('PDP8'!$D$13+_xlfn.BITOR(VLOOKUP(O245,'PDP8'!$C$17:$D$52,2,0),_xlfn.BITOR(IF(S245&gt;1,VLOOKUP(P245,'PDP8'!$C$17:$D$52,2,0),0),_xlfn.BITOR(IF(S245&gt;2,VLOOKUP(Q245,'PDP8'!$C$17:$D$52,2,0),0),IF(S245&gt;3,VLOOKUP(R245,'PDP8'!$C$17:$D$52,2,0),0)))),4),IF(N245=14,DEC2OCT(_xlfn.BITOR('PDP8'!$D$13+256+VLOOKUP(O245,'PDP8'!$C$56:$D$75,2,0),_xlfn.BITOR(IF(S245&gt;1,VLOOKUP(P245,'PDP8'!$C$56:$D$75,2,0),0),_xlfn.BITOR(IF(S245&gt;2,VLOOKUP(Q245,'PDP8'!$C$56:$D$75,2,0),0),IF(S245&gt;3,VLOOKUP(R245,'PDP8'!$C$56:$D$75,2,0),0)))),4),IF(N245=15,DEC2OCT('PDP8'!$D$13+257+VLOOKUP(O245,'PDP8'!$C$80:$D$107,2,0)+IF(S245&gt;1,VLOOKUP(P245,'PDP8'!$C$80:$D$107,2,0),0)+IF(S245&gt;2,VLOOKUP(Q245,'PDP8'!$C$80:$D$107,2,0),0),4),IF(N245=20,VLOOKUP(F245,'PDP8'!$I$5:$J$389,2,0),"???")))))))</f>
        <v/>
      </c>
      <c r="D245" s="177"/>
      <c r="E245" s="118"/>
      <c r="F245" s="118"/>
      <c r="G245" s="76"/>
      <c r="H245" s="118"/>
      <c r="I245" s="179"/>
      <c r="J245" s="188" t="str">
        <f t="shared" si="48"/>
        <v/>
      </c>
      <c r="K245" s="211"/>
      <c r="L245" s="126"/>
      <c r="M245" s="119">
        <f>IF(LEN(F245)&lt;1,0,IF(OR(LEFT(F245)="/",F245="$"),0,IF(LEFT(F245)="*",1,IF(NOT(ISERR(VALUE(F245))),10,IF(LEFT(F245,4)="PAGE",2,IF(ISNA(VLOOKUP(F245,'PDP8'!$C$6:$C$11,1,0)),IF(ISNA(VLOOKUP(LEFT(F245,3),'PDP8'!$C$17:$C$52,1,0)),IF(ISNA(VLOOKUP(LEFT(F245,3),'PDP8'!$C$56:$C$75,1,0)),IF(ISNA(VLOOKUP(LEFT(F245,IF(OR(LEN(F245)=3,MID(F245,4,1)=" "),3,4)),'PDP8'!$C$80:$C$107,1,0)),IF(ISNA(VLOOKUP(F245,'PDP8'!$I$5:$I$389,1,0)),"???",20),15),14),13),12))))))</f>
        <v>0</v>
      </c>
      <c r="N245" s="119">
        <f>IF(AND(O245="CLA",S245&gt;1),IF(ISNA(VLOOKUP(P245,'PDP8'!$C$17:$C$52,1,0)),IF(ISNA(VLOOKUP(P245,'PDP8'!$C$56:$C$75,1,0)),15,14),13),IF(LEN(F245)=0,0,M245))</f>
        <v>0</v>
      </c>
      <c r="O245" s="119" t="str">
        <f t="shared" si="49"/>
        <v/>
      </c>
      <c r="P245" s="119" t="str">
        <f t="shared" si="50"/>
        <v/>
      </c>
      <c r="Q245" s="119" t="str">
        <f t="shared" si="51"/>
        <v/>
      </c>
      <c r="R245" s="119" t="str">
        <f t="shared" si="52"/>
        <v/>
      </c>
      <c r="S245" s="119">
        <f t="shared" si="53"/>
        <v>0</v>
      </c>
      <c r="T245" s="187" t="str">
        <f t="shared" si="54"/>
        <v/>
      </c>
      <c r="U245" s="119" t="str">
        <f t="shared" si="55"/>
        <v/>
      </c>
      <c r="V245" s="120" t="str">
        <f t="shared" si="56"/>
        <v/>
      </c>
      <c r="W245" s="124" t="str">
        <f t="shared" si="57"/>
        <v/>
      </c>
      <c r="X245" s="124" t="str">
        <f t="shared" si="58"/>
        <v/>
      </c>
      <c r="Y245" s="119" t="str">
        <f t="shared" si="45"/>
        <v/>
      </c>
      <c r="Z245" s="119">
        <f t="shared" si="46"/>
        <v>0</v>
      </c>
      <c r="AA245" s="119" t="str">
        <f>IF(N245=12,VLOOKUP(F245,'PDP8'!$C$6:$F$11,4,0),"")</f>
        <v/>
      </c>
      <c r="AB245" s="119" t="str">
        <f>IF(N245=13,IF(_xlfn.BITAND(OCT2DEC(C245),'PDP8'!$E$17)='PDP8'!$D$17,'PDP8'!$F$17,CONCATENATE(IF(ISNA(MATCH(_xlfn.BITAND(OCT2DEC(C245),'PDP8'!$E$18),'PDP8'!$D$18:$D$20,0)),"",VLOOKUP(_xlfn.BITAND(OCT2DEC(C245),'PDP8'!$E$18),'PDP8'!$D$18:$F$20,3,0)),IF(ISNA(MATCH(_xlfn.BITAND(OCT2DEC(C245),'PDP8'!$E$21),'PDP8'!$D$21:$D$52,0)),"",CONCATENATE(IF(ISNA(MATCH(_xlfn.BITAND(OCT2DEC(C245),'PDP8'!$E$18),'PDP8'!$D$18:$D$20,0)),"",", "),VLOOKUP(_xlfn.BITAND(OCT2DEC(C245),'PDP8'!$E$21),'PDP8'!$D$21:$F$52,3,0))))),"")</f>
        <v/>
      </c>
      <c r="AC245" s="119" t="str">
        <f>IF(N245=14,CONCATENATE(IF(ISNA(MATCH(_xlfn.BITAND(OCT2DEC(C245),'PDP8'!$E$56),'PDP8'!$D$56:$D$70,0)),"",VLOOKUP(_xlfn.BITAND(OCT2DEC(C245),'PDP8'!$E$56),'PDP8'!$D$56:$F$70,3,0)),IF(ISNA(MATCH(_xlfn.BITAND(OCT2DEC(C245),'PDP8'!$E$71),'PDP8'!$D$71:$D$73,0)),"",CONCATENATE(IF(ISNA(MATCH(_xlfn.BITAND(OCT2DEC(C245),'PDP8'!$E$56),'PDP8'!$D$56:$D$70,0)),"",", "),VLOOKUP(_xlfn.BITAND(OCT2DEC(C245),'PDP8'!$E$71),'PDP8'!$D$71:$F$73,3,0))),IF(_xlfn.BITAND(OCT2DEC(C245),'PDP8'!$E$75)='PDP8'!$D$75,CONCATENATE(IF(LEN(F245)&gt;4,", ",""),'PDP8'!$F$75,""),IF(_xlfn.BITAND(OCT2DEC(C245),'PDP8'!$E$74),"",'PDP8'!$F$74))),"")</f>
        <v/>
      </c>
      <c r="AD245" s="119" t="str">
        <f>IF(N245=15,VLOOKUP(Z245,'PDP8'!$D$111:$F$238,3,0),"")</f>
        <v/>
      </c>
      <c r="AE245" s="119" t="str">
        <f>IF(N245=20,CONCATENATE(VLOOKUP(F245,'PDP8'!$I$5:$M$389,3,0),": ",VLOOKUP(F245,'PDP8'!$I$5:$M$389,5,0)),"")</f>
        <v/>
      </c>
      <c r="AF245" s="119" t="str">
        <f t="shared" si="59"/>
        <v/>
      </c>
      <c r="AG245" s="126"/>
      <c r="AH245" s="126"/>
    </row>
    <row r="246" spans="1:34" x14ac:dyDescent="0.2">
      <c r="A246" s="126"/>
      <c r="B246" s="55" t="str">
        <f t="shared" si="47"/>
        <v>0411</v>
      </c>
      <c r="C246" s="56" t="str">
        <f>IF(N246&lt;10,"",IF(N246=10,O246,IF(N246=12,IF(LEN(X246)&gt;0,X246,DEC2OCT(VLOOKUP(F246,'PDP8'!$C$6:$D$12,2,0)+IF(LEN(G246)&gt;0,256,0)+W246+IF(LEN(V246)=0,0,_xlfn.BITAND(V246,127)),4)),IF(N246=13,DEC2OCT('PDP8'!$D$13+_xlfn.BITOR(VLOOKUP(O246,'PDP8'!$C$17:$D$52,2,0),_xlfn.BITOR(IF(S246&gt;1,VLOOKUP(P246,'PDP8'!$C$17:$D$52,2,0),0),_xlfn.BITOR(IF(S246&gt;2,VLOOKUP(Q246,'PDP8'!$C$17:$D$52,2,0),0),IF(S246&gt;3,VLOOKUP(R246,'PDP8'!$C$17:$D$52,2,0),0)))),4),IF(N246=14,DEC2OCT(_xlfn.BITOR('PDP8'!$D$13+256+VLOOKUP(O246,'PDP8'!$C$56:$D$75,2,0),_xlfn.BITOR(IF(S246&gt;1,VLOOKUP(P246,'PDP8'!$C$56:$D$75,2,0),0),_xlfn.BITOR(IF(S246&gt;2,VLOOKUP(Q246,'PDP8'!$C$56:$D$75,2,0),0),IF(S246&gt;3,VLOOKUP(R246,'PDP8'!$C$56:$D$75,2,0),0)))),4),IF(N246=15,DEC2OCT('PDP8'!$D$13+257+VLOOKUP(O246,'PDP8'!$C$80:$D$107,2,0)+IF(S246&gt;1,VLOOKUP(P246,'PDP8'!$C$80:$D$107,2,0),0)+IF(S246&gt;2,VLOOKUP(Q246,'PDP8'!$C$80:$D$107,2,0),0),4),IF(N246=20,VLOOKUP(F246,'PDP8'!$I$5:$J$389,2,0),"???")))))))</f>
        <v/>
      </c>
      <c r="D246" s="177"/>
      <c r="E246" s="118"/>
      <c r="F246" s="118"/>
      <c r="G246" s="76"/>
      <c r="H246" s="118"/>
      <c r="I246" s="179"/>
      <c r="J246" s="188" t="str">
        <f t="shared" si="48"/>
        <v/>
      </c>
      <c r="K246" s="211"/>
      <c r="L246" s="126"/>
      <c r="M246" s="119">
        <f>IF(LEN(F246)&lt;1,0,IF(OR(LEFT(F246)="/",F246="$"),0,IF(LEFT(F246)="*",1,IF(NOT(ISERR(VALUE(F246))),10,IF(LEFT(F246,4)="PAGE",2,IF(ISNA(VLOOKUP(F246,'PDP8'!$C$6:$C$11,1,0)),IF(ISNA(VLOOKUP(LEFT(F246,3),'PDP8'!$C$17:$C$52,1,0)),IF(ISNA(VLOOKUP(LEFT(F246,3),'PDP8'!$C$56:$C$75,1,0)),IF(ISNA(VLOOKUP(LEFT(F246,IF(OR(LEN(F246)=3,MID(F246,4,1)=" "),3,4)),'PDP8'!$C$80:$C$107,1,0)),IF(ISNA(VLOOKUP(F246,'PDP8'!$I$5:$I$389,1,0)),"???",20),15),14),13),12))))))</f>
        <v>0</v>
      </c>
      <c r="N246" s="119">
        <f>IF(AND(O246="CLA",S246&gt;1),IF(ISNA(VLOOKUP(P246,'PDP8'!$C$17:$C$52,1,0)),IF(ISNA(VLOOKUP(P246,'PDP8'!$C$56:$C$75,1,0)),15,14),13),IF(LEN(F246)=0,0,M246))</f>
        <v>0</v>
      </c>
      <c r="O246" s="119" t="str">
        <f t="shared" si="49"/>
        <v/>
      </c>
      <c r="P246" s="119" t="str">
        <f t="shared" si="50"/>
        <v/>
      </c>
      <c r="Q246" s="119" t="str">
        <f t="shared" si="51"/>
        <v/>
      </c>
      <c r="R246" s="119" t="str">
        <f t="shared" si="52"/>
        <v/>
      </c>
      <c r="S246" s="119">
        <f t="shared" si="53"/>
        <v>0</v>
      </c>
      <c r="T246" s="187" t="str">
        <f t="shared" si="54"/>
        <v/>
      </c>
      <c r="U246" s="119" t="str">
        <f t="shared" si="55"/>
        <v/>
      </c>
      <c r="V246" s="120" t="str">
        <f t="shared" si="56"/>
        <v/>
      </c>
      <c r="W246" s="124" t="str">
        <f t="shared" si="57"/>
        <v/>
      </c>
      <c r="X246" s="124" t="str">
        <f t="shared" si="58"/>
        <v/>
      </c>
      <c r="Y246" s="119" t="str">
        <f t="shared" si="45"/>
        <v/>
      </c>
      <c r="Z246" s="119">
        <f t="shared" si="46"/>
        <v>0</v>
      </c>
      <c r="AA246" s="119" t="str">
        <f>IF(N246=12,VLOOKUP(F246,'PDP8'!$C$6:$F$11,4,0),"")</f>
        <v/>
      </c>
      <c r="AB246" s="119" t="str">
        <f>IF(N246=13,IF(_xlfn.BITAND(OCT2DEC(C246),'PDP8'!$E$17)='PDP8'!$D$17,'PDP8'!$F$17,CONCATENATE(IF(ISNA(MATCH(_xlfn.BITAND(OCT2DEC(C246),'PDP8'!$E$18),'PDP8'!$D$18:$D$20,0)),"",VLOOKUP(_xlfn.BITAND(OCT2DEC(C246),'PDP8'!$E$18),'PDP8'!$D$18:$F$20,3,0)),IF(ISNA(MATCH(_xlfn.BITAND(OCT2DEC(C246),'PDP8'!$E$21),'PDP8'!$D$21:$D$52,0)),"",CONCATENATE(IF(ISNA(MATCH(_xlfn.BITAND(OCT2DEC(C246),'PDP8'!$E$18),'PDP8'!$D$18:$D$20,0)),"",", "),VLOOKUP(_xlfn.BITAND(OCT2DEC(C246),'PDP8'!$E$21),'PDP8'!$D$21:$F$52,3,0))))),"")</f>
        <v/>
      </c>
      <c r="AC246" s="119" t="str">
        <f>IF(N246=14,CONCATENATE(IF(ISNA(MATCH(_xlfn.BITAND(OCT2DEC(C246),'PDP8'!$E$56),'PDP8'!$D$56:$D$70,0)),"",VLOOKUP(_xlfn.BITAND(OCT2DEC(C246),'PDP8'!$E$56),'PDP8'!$D$56:$F$70,3,0)),IF(ISNA(MATCH(_xlfn.BITAND(OCT2DEC(C246),'PDP8'!$E$71),'PDP8'!$D$71:$D$73,0)),"",CONCATENATE(IF(ISNA(MATCH(_xlfn.BITAND(OCT2DEC(C246),'PDP8'!$E$56),'PDP8'!$D$56:$D$70,0)),"",", "),VLOOKUP(_xlfn.BITAND(OCT2DEC(C246),'PDP8'!$E$71),'PDP8'!$D$71:$F$73,3,0))),IF(_xlfn.BITAND(OCT2DEC(C246),'PDP8'!$E$75)='PDP8'!$D$75,CONCATENATE(IF(LEN(F246)&gt;4,", ",""),'PDP8'!$F$75,""),IF(_xlfn.BITAND(OCT2DEC(C246),'PDP8'!$E$74),"",'PDP8'!$F$74))),"")</f>
        <v/>
      </c>
      <c r="AD246" s="119" t="str">
        <f>IF(N246=15,VLOOKUP(Z246,'PDP8'!$D$111:$F$238,3,0),"")</f>
        <v/>
      </c>
      <c r="AE246" s="119" t="str">
        <f>IF(N246=20,CONCATENATE(VLOOKUP(F246,'PDP8'!$I$5:$M$389,3,0),": ",VLOOKUP(F246,'PDP8'!$I$5:$M$389,5,0)),"")</f>
        <v/>
      </c>
      <c r="AF246" s="119" t="str">
        <f t="shared" si="59"/>
        <v/>
      </c>
      <c r="AG246" s="126"/>
      <c r="AH246" s="126"/>
    </row>
    <row r="247" spans="1:34" x14ac:dyDescent="0.2">
      <c r="A247" s="126"/>
      <c r="B247" s="55" t="str">
        <f t="shared" si="47"/>
        <v>0411</v>
      </c>
      <c r="C247" s="56" t="str">
        <f>IF(N247&lt;10,"",IF(N247=10,O247,IF(N247=12,IF(LEN(X247)&gt;0,X247,DEC2OCT(VLOOKUP(F247,'PDP8'!$C$6:$D$12,2,0)+IF(LEN(G247)&gt;0,256,0)+W247+IF(LEN(V247)=0,0,_xlfn.BITAND(V247,127)),4)),IF(N247=13,DEC2OCT('PDP8'!$D$13+_xlfn.BITOR(VLOOKUP(O247,'PDP8'!$C$17:$D$52,2,0),_xlfn.BITOR(IF(S247&gt;1,VLOOKUP(P247,'PDP8'!$C$17:$D$52,2,0),0),_xlfn.BITOR(IF(S247&gt;2,VLOOKUP(Q247,'PDP8'!$C$17:$D$52,2,0),0),IF(S247&gt;3,VLOOKUP(R247,'PDP8'!$C$17:$D$52,2,0),0)))),4),IF(N247=14,DEC2OCT(_xlfn.BITOR('PDP8'!$D$13+256+VLOOKUP(O247,'PDP8'!$C$56:$D$75,2,0),_xlfn.BITOR(IF(S247&gt;1,VLOOKUP(P247,'PDP8'!$C$56:$D$75,2,0),0),_xlfn.BITOR(IF(S247&gt;2,VLOOKUP(Q247,'PDP8'!$C$56:$D$75,2,0),0),IF(S247&gt;3,VLOOKUP(R247,'PDP8'!$C$56:$D$75,2,0),0)))),4),IF(N247=15,DEC2OCT('PDP8'!$D$13+257+VLOOKUP(O247,'PDP8'!$C$80:$D$107,2,0)+IF(S247&gt;1,VLOOKUP(P247,'PDP8'!$C$80:$D$107,2,0),0)+IF(S247&gt;2,VLOOKUP(Q247,'PDP8'!$C$80:$D$107,2,0),0),4),IF(N247=20,VLOOKUP(F247,'PDP8'!$I$5:$J$389,2,0),"???")))))))</f>
        <v/>
      </c>
      <c r="D247" s="177"/>
      <c r="E247" s="118"/>
      <c r="F247" s="118"/>
      <c r="G247" s="76"/>
      <c r="H247" s="118"/>
      <c r="I247" s="179"/>
      <c r="J247" s="188" t="str">
        <f t="shared" si="48"/>
        <v/>
      </c>
      <c r="K247" s="211"/>
      <c r="L247" s="126"/>
      <c r="M247" s="119">
        <f>IF(LEN(F247)&lt;1,0,IF(OR(LEFT(F247)="/",F247="$"),0,IF(LEFT(F247)="*",1,IF(NOT(ISERR(VALUE(F247))),10,IF(LEFT(F247,4)="PAGE",2,IF(ISNA(VLOOKUP(F247,'PDP8'!$C$6:$C$11,1,0)),IF(ISNA(VLOOKUP(LEFT(F247,3),'PDP8'!$C$17:$C$52,1,0)),IF(ISNA(VLOOKUP(LEFT(F247,3),'PDP8'!$C$56:$C$75,1,0)),IF(ISNA(VLOOKUP(LEFT(F247,IF(OR(LEN(F247)=3,MID(F247,4,1)=" "),3,4)),'PDP8'!$C$80:$C$107,1,0)),IF(ISNA(VLOOKUP(F247,'PDP8'!$I$5:$I$389,1,0)),"???",20),15),14),13),12))))))</f>
        <v>0</v>
      </c>
      <c r="N247" s="119">
        <f>IF(AND(O247="CLA",S247&gt;1),IF(ISNA(VLOOKUP(P247,'PDP8'!$C$17:$C$52,1,0)),IF(ISNA(VLOOKUP(P247,'PDP8'!$C$56:$C$75,1,0)),15,14),13),IF(LEN(F247)=0,0,M247))</f>
        <v>0</v>
      </c>
      <c r="O247" s="119" t="str">
        <f t="shared" si="49"/>
        <v/>
      </c>
      <c r="P247" s="119" t="str">
        <f t="shared" si="50"/>
        <v/>
      </c>
      <c r="Q247" s="119" t="str">
        <f t="shared" si="51"/>
        <v/>
      </c>
      <c r="R247" s="119" t="str">
        <f t="shared" si="52"/>
        <v/>
      </c>
      <c r="S247" s="119">
        <f t="shared" si="53"/>
        <v>0</v>
      </c>
      <c r="T247" s="187" t="str">
        <f t="shared" si="54"/>
        <v/>
      </c>
      <c r="U247" s="119" t="str">
        <f t="shared" si="55"/>
        <v/>
      </c>
      <c r="V247" s="120" t="str">
        <f t="shared" si="56"/>
        <v/>
      </c>
      <c r="W247" s="124" t="str">
        <f t="shared" si="57"/>
        <v/>
      </c>
      <c r="X247" s="124" t="str">
        <f t="shared" si="58"/>
        <v/>
      </c>
      <c r="Y247" s="119" t="str">
        <f t="shared" si="45"/>
        <v/>
      </c>
      <c r="Z247" s="119">
        <f t="shared" si="46"/>
        <v>0</v>
      </c>
      <c r="AA247" s="119" t="str">
        <f>IF(N247=12,VLOOKUP(F247,'PDP8'!$C$6:$F$11,4,0),"")</f>
        <v/>
      </c>
      <c r="AB247" s="119" t="str">
        <f>IF(N247=13,IF(_xlfn.BITAND(OCT2DEC(C247),'PDP8'!$E$17)='PDP8'!$D$17,'PDP8'!$F$17,CONCATENATE(IF(ISNA(MATCH(_xlfn.BITAND(OCT2DEC(C247),'PDP8'!$E$18),'PDP8'!$D$18:$D$20,0)),"",VLOOKUP(_xlfn.BITAND(OCT2DEC(C247),'PDP8'!$E$18),'PDP8'!$D$18:$F$20,3,0)),IF(ISNA(MATCH(_xlfn.BITAND(OCT2DEC(C247),'PDP8'!$E$21),'PDP8'!$D$21:$D$52,0)),"",CONCATENATE(IF(ISNA(MATCH(_xlfn.BITAND(OCT2DEC(C247),'PDP8'!$E$18),'PDP8'!$D$18:$D$20,0)),"",", "),VLOOKUP(_xlfn.BITAND(OCT2DEC(C247),'PDP8'!$E$21),'PDP8'!$D$21:$F$52,3,0))))),"")</f>
        <v/>
      </c>
      <c r="AC247" s="119" t="str">
        <f>IF(N247=14,CONCATENATE(IF(ISNA(MATCH(_xlfn.BITAND(OCT2DEC(C247),'PDP8'!$E$56),'PDP8'!$D$56:$D$70,0)),"",VLOOKUP(_xlfn.BITAND(OCT2DEC(C247),'PDP8'!$E$56),'PDP8'!$D$56:$F$70,3,0)),IF(ISNA(MATCH(_xlfn.BITAND(OCT2DEC(C247),'PDP8'!$E$71),'PDP8'!$D$71:$D$73,0)),"",CONCATENATE(IF(ISNA(MATCH(_xlfn.BITAND(OCT2DEC(C247),'PDP8'!$E$56),'PDP8'!$D$56:$D$70,0)),"",", "),VLOOKUP(_xlfn.BITAND(OCT2DEC(C247),'PDP8'!$E$71),'PDP8'!$D$71:$F$73,3,0))),IF(_xlfn.BITAND(OCT2DEC(C247),'PDP8'!$E$75)='PDP8'!$D$75,CONCATENATE(IF(LEN(F247)&gt;4,", ",""),'PDP8'!$F$75,""),IF(_xlfn.BITAND(OCT2DEC(C247),'PDP8'!$E$74),"",'PDP8'!$F$74))),"")</f>
        <v/>
      </c>
      <c r="AD247" s="119" t="str">
        <f>IF(N247=15,VLOOKUP(Z247,'PDP8'!$D$111:$F$238,3,0),"")</f>
        <v/>
      </c>
      <c r="AE247" s="119" t="str">
        <f>IF(N247=20,CONCATENATE(VLOOKUP(F247,'PDP8'!$I$5:$M$389,3,0),": ",VLOOKUP(F247,'PDP8'!$I$5:$M$389,5,0)),"")</f>
        <v/>
      </c>
      <c r="AF247" s="119" t="str">
        <f t="shared" si="59"/>
        <v/>
      </c>
      <c r="AG247" s="126"/>
      <c r="AH247" s="126"/>
    </row>
    <row r="248" spans="1:34" x14ac:dyDescent="0.2">
      <c r="A248" s="126"/>
      <c r="B248" s="55" t="str">
        <f t="shared" si="47"/>
        <v>0411</v>
      </c>
      <c r="C248" s="56" t="str">
        <f>IF(N248&lt;10,"",IF(N248=10,O248,IF(N248=12,IF(LEN(X248)&gt;0,X248,DEC2OCT(VLOOKUP(F248,'PDP8'!$C$6:$D$12,2,0)+IF(LEN(G248)&gt;0,256,0)+W248+IF(LEN(V248)=0,0,_xlfn.BITAND(V248,127)),4)),IF(N248=13,DEC2OCT('PDP8'!$D$13+_xlfn.BITOR(VLOOKUP(O248,'PDP8'!$C$17:$D$52,2,0),_xlfn.BITOR(IF(S248&gt;1,VLOOKUP(P248,'PDP8'!$C$17:$D$52,2,0),0),_xlfn.BITOR(IF(S248&gt;2,VLOOKUP(Q248,'PDP8'!$C$17:$D$52,2,0),0),IF(S248&gt;3,VLOOKUP(R248,'PDP8'!$C$17:$D$52,2,0),0)))),4),IF(N248=14,DEC2OCT(_xlfn.BITOR('PDP8'!$D$13+256+VLOOKUP(O248,'PDP8'!$C$56:$D$75,2,0),_xlfn.BITOR(IF(S248&gt;1,VLOOKUP(P248,'PDP8'!$C$56:$D$75,2,0),0),_xlfn.BITOR(IF(S248&gt;2,VLOOKUP(Q248,'PDP8'!$C$56:$D$75,2,0),0),IF(S248&gt;3,VLOOKUP(R248,'PDP8'!$C$56:$D$75,2,0),0)))),4),IF(N248=15,DEC2OCT('PDP8'!$D$13+257+VLOOKUP(O248,'PDP8'!$C$80:$D$107,2,0)+IF(S248&gt;1,VLOOKUP(P248,'PDP8'!$C$80:$D$107,2,0),0)+IF(S248&gt;2,VLOOKUP(Q248,'PDP8'!$C$80:$D$107,2,0),0),4),IF(N248=20,VLOOKUP(F248,'PDP8'!$I$5:$J$389,2,0),"???")))))))</f>
        <v/>
      </c>
      <c r="D248" s="177"/>
      <c r="E248" s="118"/>
      <c r="F248" s="118"/>
      <c r="G248" s="76"/>
      <c r="H248" s="118"/>
      <c r="I248" s="179"/>
      <c r="J248" s="188" t="str">
        <f t="shared" si="48"/>
        <v/>
      </c>
      <c r="K248" s="211"/>
      <c r="L248" s="126"/>
      <c r="M248" s="119">
        <f>IF(LEN(F248)&lt;1,0,IF(OR(LEFT(F248)="/",F248="$"),0,IF(LEFT(F248)="*",1,IF(NOT(ISERR(VALUE(F248))),10,IF(LEFT(F248,4)="PAGE",2,IF(ISNA(VLOOKUP(F248,'PDP8'!$C$6:$C$11,1,0)),IF(ISNA(VLOOKUP(LEFT(F248,3),'PDP8'!$C$17:$C$52,1,0)),IF(ISNA(VLOOKUP(LEFT(F248,3),'PDP8'!$C$56:$C$75,1,0)),IF(ISNA(VLOOKUP(LEFT(F248,IF(OR(LEN(F248)=3,MID(F248,4,1)=" "),3,4)),'PDP8'!$C$80:$C$107,1,0)),IF(ISNA(VLOOKUP(F248,'PDP8'!$I$5:$I$389,1,0)),"???",20),15),14),13),12))))))</f>
        <v>0</v>
      </c>
      <c r="N248" s="119">
        <f>IF(AND(O248="CLA",S248&gt;1),IF(ISNA(VLOOKUP(P248,'PDP8'!$C$17:$C$52,1,0)),IF(ISNA(VLOOKUP(P248,'PDP8'!$C$56:$C$75,1,0)),15,14),13),IF(LEN(F248)=0,0,M248))</f>
        <v>0</v>
      </c>
      <c r="O248" s="119" t="str">
        <f t="shared" si="49"/>
        <v/>
      </c>
      <c r="P248" s="119" t="str">
        <f t="shared" si="50"/>
        <v/>
      </c>
      <c r="Q248" s="119" t="str">
        <f t="shared" si="51"/>
        <v/>
      </c>
      <c r="R248" s="119" t="str">
        <f t="shared" si="52"/>
        <v/>
      </c>
      <c r="S248" s="119">
        <f t="shared" si="53"/>
        <v>0</v>
      </c>
      <c r="T248" s="187" t="str">
        <f t="shared" si="54"/>
        <v/>
      </c>
      <c r="U248" s="119" t="str">
        <f t="shared" si="55"/>
        <v/>
      </c>
      <c r="V248" s="120" t="str">
        <f t="shared" si="56"/>
        <v/>
      </c>
      <c r="W248" s="124" t="str">
        <f t="shared" si="57"/>
        <v/>
      </c>
      <c r="X248" s="124" t="str">
        <f t="shared" si="58"/>
        <v/>
      </c>
      <c r="Y248" s="119" t="str">
        <f t="shared" si="45"/>
        <v/>
      </c>
      <c r="Z248" s="119">
        <f t="shared" si="46"/>
        <v>0</v>
      </c>
      <c r="AA248" s="119" t="str">
        <f>IF(N248=12,VLOOKUP(F248,'PDP8'!$C$6:$F$11,4,0),"")</f>
        <v/>
      </c>
      <c r="AB248" s="119" t="str">
        <f>IF(N248=13,IF(_xlfn.BITAND(OCT2DEC(C248),'PDP8'!$E$17)='PDP8'!$D$17,'PDP8'!$F$17,CONCATENATE(IF(ISNA(MATCH(_xlfn.BITAND(OCT2DEC(C248),'PDP8'!$E$18),'PDP8'!$D$18:$D$20,0)),"",VLOOKUP(_xlfn.BITAND(OCT2DEC(C248),'PDP8'!$E$18),'PDP8'!$D$18:$F$20,3,0)),IF(ISNA(MATCH(_xlfn.BITAND(OCT2DEC(C248),'PDP8'!$E$21),'PDP8'!$D$21:$D$52,0)),"",CONCATENATE(IF(ISNA(MATCH(_xlfn.BITAND(OCT2DEC(C248),'PDP8'!$E$18),'PDP8'!$D$18:$D$20,0)),"",", "),VLOOKUP(_xlfn.BITAND(OCT2DEC(C248),'PDP8'!$E$21),'PDP8'!$D$21:$F$52,3,0))))),"")</f>
        <v/>
      </c>
      <c r="AC248" s="119" t="str">
        <f>IF(N248=14,CONCATENATE(IF(ISNA(MATCH(_xlfn.BITAND(OCT2DEC(C248),'PDP8'!$E$56),'PDP8'!$D$56:$D$70,0)),"",VLOOKUP(_xlfn.BITAND(OCT2DEC(C248),'PDP8'!$E$56),'PDP8'!$D$56:$F$70,3,0)),IF(ISNA(MATCH(_xlfn.BITAND(OCT2DEC(C248),'PDP8'!$E$71),'PDP8'!$D$71:$D$73,0)),"",CONCATENATE(IF(ISNA(MATCH(_xlfn.BITAND(OCT2DEC(C248),'PDP8'!$E$56),'PDP8'!$D$56:$D$70,0)),"",", "),VLOOKUP(_xlfn.BITAND(OCT2DEC(C248),'PDP8'!$E$71),'PDP8'!$D$71:$F$73,3,0))),IF(_xlfn.BITAND(OCT2DEC(C248),'PDP8'!$E$75)='PDP8'!$D$75,CONCATENATE(IF(LEN(F248)&gt;4,", ",""),'PDP8'!$F$75,""),IF(_xlfn.BITAND(OCT2DEC(C248),'PDP8'!$E$74),"",'PDP8'!$F$74))),"")</f>
        <v/>
      </c>
      <c r="AD248" s="119" t="str">
        <f>IF(N248=15,VLOOKUP(Z248,'PDP8'!$D$111:$F$238,3,0),"")</f>
        <v/>
      </c>
      <c r="AE248" s="119" t="str">
        <f>IF(N248=20,CONCATENATE(VLOOKUP(F248,'PDP8'!$I$5:$M$389,3,0),": ",VLOOKUP(F248,'PDP8'!$I$5:$M$389,5,0)),"")</f>
        <v/>
      </c>
      <c r="AF248" s="119" t="str">
        <f t="shared" si="59"/>
        <v/>
      </c>
      <c r="AG248" s="126"/>
      <c r="AH248" s="126"/>
    </row>
    <row r="249" spans="1:34" x14ac:dyDescent="0.2">
      <c r="A249" s="126"/>
      <c r="B249" s="55" t="str">
        <f t="shared" si="47"/>
        <v>0411</v>
      </c>
      <c r="C249" s="56" t="str">
        <f>IF(N249&lt;10,"",IF(N249=10,O249,IF(N249=12,IF(LEN(X249)&gt;0,X249,DEC2OCT(VLOOKUP(F249,'PDP8'!$C$6:$D$12,2,0)+IF(LEN(G249)&gt;0,256,0)+W249+IF(LEN(V249)=0,0,_xlfn.BITAND(V249,127)),4)),IF(N249=13,DEC2OCT('PDP8'!$D$13+_xlfn.BITOR(VLOOKUP(O249,'PDP8'!$C$17:$D$52,2,0),_xlfn.BITOR(IF(S249&gt;1,VLOOKUP(P249,'PDP8'!$C$17:$D$52,2,0),0),_xlfn.BITOR(IF(S249&gt;2,VLOOKUP(Q249,'PDP8'!$C$17:$D$52,2,0),0),IF(S249&gt;3,VLOOKUP(R249,'PDP8'!$C$17:$D$52,2,0),0)))),4),IF(N249=14,DEC2OCT(_xlfn.BITOR('PDP8'!$D$13+256+VLOOKUP(O249,'PDP8'!$C$56:$D$75,2,0),_xlfn.BITOR(IF(S249&gt;1,VLOOKUP(P249,'PDP8'!$C$56:$D$75,2,0),0),_xlfn.BITOR(IF(S249&gt;2,VLOOKUP(Q249,'PDP8'!$C$56:$D$75,2,0),0),IF(S249&gt;3,VLOOKUP(R249,'PDP8'!$C$56:$D$75,2,0),0)))),4),IF(N249=15,DEC2OCT('PDP8'!$D$13+257+VLOOKUP(O249,'PDP8'!$C$80:$D$107,2,0)+IF(S249&gt;1,VLOOKUP(P249,'PDP8'!$C$80:$D$107,2,0),0)+IF(S249&gt;2,VLOOKUP(Q249,'PDP8'!$C$80:$D$107,2,0),0),4),IF(N249=20,VLOOKUP(F249,'PDP8'!$I$5:$J$389,2,0),"???")))))))</f>
        <v/>
      </c>
      <c r="D249" s="177"/>
      <c r="E249" s="118"/>
      <c r="F249" s="118"/>
      <c r="G249" s="76"/>
      <c r="H249" s="118"/>
      <c r="I249" s="179"/>
      <c r="J249" s="188" t="str">
        <f t="shared" si="48"/>
        <v/>
      </c>
      <c r="K249" s="211"/>
      <c r="L249" s="126"/>
      <c r="M249" s="119">
        <f>IF(LEN(F249)&lt;1,0,IF(OR(LEFT(F249)="/",F249="$"),0,IF(LEFT(F249)="*",1,IF(NOT(ISERR(VALUE(F249))),10,IF(LEFT(F249,4)="PAGE",2,IF(ISNA(VLOOKUP(F249,'PDP8'!$C$6:$C$11,1,0)),IF(ISNA(VLOOKUP(LEFT(F249,3),'PDP8'!$C$17:$C$52,1,0)),IF(ISNA(VLOOKUP(LEFT(F249,3),'PDP8'!$C$56:$C$75,1,0)),IF(ISNA(VLOOKUP(LEFT(F249,IF(OR(LEN(F249)=3,MID(F249,4,1)=" "),3,4)),'PDP8'!$C$80:$C$107,1,0)),IF(ISNA(VLOOKUP(F249,'PDP8'!$I$5:$I$389,1,0)),"???",20),15),14),13),12))))))</f>
        <v>0</v>
      </c>
      <c r="N249" s="119">
        <f>IF(AND(O249="CLA",S249&gt;1),IF(ISNA(VLOOKUP(P249,'PDP8'!$C$17:$C$52,1,0)),IF(ISNA(VLOOKUP(P249,'PDP8'!$C$56:$C$75,1,0)),15,14),13),IF(LEN(F249)=0,0,M249))</f>
        <v>0</v>
      </c>
      <c r="O249" s="119" t="str">
        <f t="shared" si="49"/>
        <v/>
      </c>
      <c r="P249" s="119" t="str">
        <f t="shared" si="50"/>
        <v/>
      </c>
      <c r="Q249" s="119" t="str">
        <f t="shared" si="51"/>
        <v/>
      </c>
      <c r="R249" s="119" t="str">
        <f t="shared" si="52"/>
        <v/>
      </c>
      <c r="S249" s="119">
        <f t="shared" si="53"/>
        <v>0</v>
      </c>
      <c r="T249" s="187" t="str">
        <f t="shared" si="54"/>
        <v/>
      </c>
      <c r="U249" s="119" t="str">
        <f t="shared" si="55"/>
        <v/>
      </c>
      <c r="V249" s="120" t="str">
        <f t="shared" si="56"/>
        <v/>
      </c>
      <c r="W249" s="124" t="str">
        <f t="shared" si="57"/>
        <v/>
      </c>
      <c r="X249" s="124" t="str">
        <f t="shared" si="58"/>
        <v/>
      </c>
      <c r="Y249" s="119" t="str">
        <f t="shared" si="45"/>
        <v/>
      </c>
      <c r="Z249" s="119">
        <f t="shared" si="46"/>
        <v>0</v>
      </c>
      <c r="AA249" s="119" t="str">
        <f>IF(N249=12,VLOOKUP(F249,'PDP8'!$C$6:$F$11,4,0),"")</f>
        <v/>
      </c>
      <c r="AB249" s="119" t="str">
        <f>IF(N249=13,IF(_xlfn.BITAND(OCT2DEC(C249),'PDP8'!$E$17)='PDP8'!$D$17,'PDP8'!$F$17,CONCATENATE(IF(ISNA(MATCH(_xlfn.BITAND(OCT2DEC(C249),'PDP8'!$E$18),'PDP8'!$D$18:$D$20,0)),"",VLOOKUP(_xlfn.BITAND(OCT2DEC(C249),'PDP8'!$E$18),'PDP8'!$D$18:$F$20,3,0)),IF(ISNA(MATCH(_xlfn.BITAND(OCT2DEC(C249),'PDP8'!$E$21),'PDP8'!$D$21:$D$52,0)),"",CONCATENATE(IF(ISNA(MATCH(_xlfn.BITAND(OCT2DEC(C249),'PDP8'!$E$18),'PDP8'!$D$18:$D$20,0)),"",", "),VLOOKUP(_xlfn.BITAND(OCT2DEC(C249),'PDP8'!$E$21),'PDP8'!$D$21:$F$52,3,0))))),"")</f>
        <v/>
      </c>
      <c r="AC249" s="119" t="str">
        <f>IF(N249=14,CONCATENATE(IF(ISNA(MATCH(_xlfn.BITAND(OCT2DEC(C249),'PDP8'!$E$56),'PDP8'!$D$56:$D$70,0)),"",VLOOKUP(_xlfn.BITAND(OCT2DEC(C249),'PDP8'!$E$56),'PDP8'!$D$56:$F$70,3,0)),IF(ISNA(MATCH(_xlfn.BITAND(OCT2DEC(C249),'PDP8'!$E$71),'PDP8'!$D$71:$D$73,0)),"",CONCATENATE(IF(ISNA(MATCH(_xlfn.BITAND(OCT2DEC(C249),'PDP8'!$E$56),'PDP8'!$D$56:$D$70,0)),"",", "),VLOOKUP(_xlfn.BITAND(OCT2DEC(C249),'PDP8'!$E$71),'PDP8'!$D$71:$F$73,3,0))),IF(_xlfn.BITAND(OCT2DEC(C249),'PDP8'!$E$75)='PDP8'!$D$75,CONCATENATE(IF(LEN(F249)&gt;4,", ",""),'PDP8'!$F$75,""),IF(_xlfn.BITAND(OCT2DEC(C249),'PDP8'!$E$74),"",'PDP8'!$F$74))),"")</f>
        <v/>
      </c>
      <c r="AD249" s="119" t="str">
        <f>IF(N249=15,VLOOKUP(Z249,'PDP8'!$D$111:$F$238,3,0),"")</f>
        <v/>
      </c>
      <c r="AE249" s="119" t="str">
        <f>IF(N249=20,CONCATENATE(VLOOKUP(F249,'PDP8'!$I$5:$M$389,3,0),": ",VLOOKUP(F249,'PDP8'!$I$5:$M$389,5,0)),"")</f>
        <v/>
      </c>
      <c r="AF249" s="119" t="str">
        <f t="shared" si="59"/>
        <v/>
      </c>
      <c r="AG249" s="126"/>
      <c r="AH249" s="126"/>
    </row>
    <row r="250" spans="1:34" x14ac:dyDescent="0.2">
      <c r="A250" s="126"/>
      <c r="B250" s="55" t="str">
        <f t="shared" si="47"/>
        <v>0411</v>
      </c>
      <c r="C250" s="56" t="str">
        <f>IF(N250&lt;10,"",IF(N250=10,O250,IF(N250=12,IF(LEN(X250)&gt;0,X250,DEC2OCT(VLOOKUP(F250,'PDP8'!$C$6:$D$12,2,0)+IF(LEN(G250)&gt;0,256,0)+W250+IF(LEN(V250)=0,0,_xlfn.BITAND(V250,127)),4)),IF(N250=13,DEC2OCT('PDP8'!$D$13+_xlfn.BITOR(VLOOKUP(O250,'PDP8'!$C$17:$D$52,2,0),_xlfn.BITOR(IF(S250&gt;1,VLOOKUP(P250,'PDP8'!$C$17:$D$52,2,0),0),_xlfn.BITOR(IF(S250&gt;2,VLOOKUP(Q250,'PDP8'!$C$17:$D$52,2,0),0),IF(S250&gt;3,VLOOKUP(R250,'PDP8'!$C$17:$D$52,2,0),0)))),4),IF(N250=14,DEC2OCT(_xlfn.BITOR('PDP8'!$D$13+256+VLOOKUP(O250,'PDP8'!$C$56:$D$75,2,0),_xlfn.BITOR(IF(S250&gt;1,VLOOKUP(P250,'PDP8'!$C$56:$D$75,2,0),0),_xlfn.BITOR(IF(S250&gt;2,VLOOKUP(Q250,'PDP8'!$C$56:$D$75,2,0),0),IF(S250&gt;3,VLOOKUP(R250,'PDP8'!$C$56:$D$75,2,0),0)))),4),IF(N250=15,DEC2OCT('PDP8'!$D$13+257+VLOOKUP(O250,'PDP8'!$C$80:$D$107,2,0)+IF(S250&gt;1,VLOOKUP(P250,'PDP8'!$C$80:$D$107,2,0),0)+IF(S250&gt;2,VLOOKUP(Q250,'PDP8'!$C$80:$D$107,2,0),0),4),IF(N250=20,VLOOKUP(F250,'PDP8'!$I$5:$J$389,2,0),"???")))))))</f>
        <v/>
      </c>
      <c r="D250" s="177"/>
      <c r="E250" s="118"/>
      <c r="F250" s="118"/>
      <c r="G250" s="76"/>
      <c r="H250" s="118"/>
      <c r="I250" s="179"/>
      <c r="J250" s="188" t="str">
        <f t="shared" si="48"/>
        <v/>
      </c>
      <c r="K250" s="211"/>
      <c r="L250" s="126"/>
      <c r="M250" s="119">
        <f>IF(LEN(F250)&lt;1,0,IF(OR(LEFT(F250)="/",F250="$"),0,IF(LEFT(F250)="*",1,IF(NOT(ISERR(VALUE(F250))),10,IF(LEFT(F250,4)="PAGE",2,IF(ISNA(VLOOKUP(F250,'PDP8'!$C$6:$C$11,1,0)),IF(ISNA(VLOOKUP(LEFT(F250,3),'PDP8'!$C$17:$C$52,1,0)),IF(ISNA(VLOOKUP(LEFT(F250,3),'PDP8'!$C$56:$C$75,1,0)),IF(ISNA(VLOOKUP(LEFT(F250,IF(OR(LEN(F250)=3,MID(F250,4,1)=" "),3,4)),'PDP8'!$C$80:$C$107,1,0)),IF(ISNA(VLOOKUP(F250,'PDP8'!$I$5:$I$389,1,0)),"???",20),15),14),13),12))))))</f>
        <v>0</v>
      </c>
      <c r="N250" s="119">
        <f>IF(AND(O250="CLA",S250&gt;1),IF(ISNA(VLOOKUP(P250,'PDP8'!$C$17:$C$52,1,0)),IF(ISNA(VLOOKUP(P250,'PDP8'!$C$56:$C$75,1,0)),15,14),13),IF(LEN(F250)=0,0,M250))</f>
        <v>0</v>
      </c>
      <c r="O250" s="119" t="str">
        <f t="shared" si="49"/>
        <v/>
      </c>
      <c r="P250" s="119" t="str">
        <f t="shared" si="50"/>
        <v/>
      </c>
      <c r="Q250" s="119" t="str">
        <f t="shared" si="51"/>
        <v/>
      </c>
      <c r="R250" s="119" t="str">
        <f t="shared" si="52"/>
        <v/>
      </c>
      <c r="S250" s="119">
        <f t="shared" si="53"/>
        <v>0</v>
      </c>
      <c r="T250" s="187" t="str">
        <f t="shared" si="54"/>
        <v/>
      </c>
      <c r="U250" s="119" t="str">
        <f t="shared" si="55"/>
        <v/>
      </c>
      <c r="V250" s="120" t="str">
        <f t="shared" si="56"/>
        <v/>
      </c>
      <c r="W250" s="124" t="str">
        <f t="shared" si="57"/>
        <v/>
      </c>
      <c r="X250" s="124" t="str">
        <f t="shared" si="58"/>
        <v/>
      </c>
      <c r="Y250" s="119" t="str">
        <f t="shared" si="45"/>
        <v/>
      </c>
      <c r="Z250" s="119">
        <f t="shared" si="46"/>
        <v>0</v>
      </c>
      <c r="AA250" s="119" t="str">
        <f>IF(N250=12,VLOOKUP(F250,'PDP8'!$C$6:$F$11,4,0),"")</f>
        <v/>
      </c>
      <c r="AB250" s="119" t="str">
        <f>IF(N250=13,IF(_xlfn.BITAND(OCT2DEC(C250),'PDP8'!$E$17)='PDP8'!$D$17,'PDP8'!$F$17,CONCATENATE(IF(ISNA(MATCH(_xlfn.BITAND(OCT2DEC(C250),'PDP8'!$E$18),'PDP8'!$D$18:$D$20,0)),"",VLOOKUP(_xlfn.BITAND(OCT2DEC(C250),'PDP8'!$E$18),'PDP8'!$D$18:$F$20,3,0)),IF(ISNA(MATCH(_xlfn.BITAND(OCT2DEC(C250),'PDP8'!$E$21),'PDP8'!$D$21:$D$52,0)),"",CONCATENATE(IF(ISNA(MATCH(_xlfn.BITAND(OCT2DEC(C250),'PDP8'!$E$18),'PDP8'!$D$18:$D$20,0)),"",", "),VLOOKUP(_xlfn.BITAND(OCT2DEC(C250),'PDP8'!$E$21),'PDP8'!$D$21:$F$52,3,0))))),"")</f>
        <v/>
      </c>
      <c r="AC250" s="119" t="str">
        <f>IF(N250=14,CONCATENATE(IF(ISNA(MATCH(_xlfn.BITAND(OCT2DEC(C250),'PDP8'!$E$56),'PDP8'!$D$56:$D$70,0)),"",VLOOKUP(_xlfn.BITAND(OCT2DEC(C250),'PDP8'!$E$56),'PDP8'!$D$56:$F$70,3,0)),IF(ISNA(MATCH(_xlfn.BITAND(OCT2DEC(C250),'PDP8'!$E$71),'PDP8'!$D$71:$D$73,0)),"",CONCATENATE(IF(ISNA(MATCH(_xlfn.BITAND(OCT2DEC(C250),'PDP8'!$E$56),'PDP8'!$D$56:$D$70,0)),"",", "),VLOOKUP(_xlfn.BITAND(OCT2DEC(C250),'PDP8'!$E$71),'PDP8'!$D$71:$F$73,3,0))),IF(_xlfn.BITAND(OCT2DEC(C250),'PDP8'!$E$75)='PDP8'!$D$75,CONCATENATE(IF(LEN(F250)&gt;4,", ",""),'PDP8'!$F$75,""),IF(_xlfn.BITAND(OCT2DEC(C250),'PDP8'!$E$74),"",'PDP8'!$F$74))),"")</f>
        <v/>
      </c>
      <c r="AD250" s="119" t="str">
        <f>IF(N250=15,VLOOKUP(Z250,'PDP8'!$D$111:$F$238,3,0),"")</f>
        <v/>
      </c>
      <c r="AE250" s="119" t="str">
        <f>IF(N250=20,CONCATENATE(VLOOKUP(F250,'PDP8'!$I$5:$M$389,3,0),": ",VLOOKUP(F250,'PDP8'!$I$5:$M$389,5,0)),"")</f>
        <v/>
      </c>
      <c r="AF250" s="119" t="str">
        <f t="shared" si="59"/>
        <v/>
      </c>
      <c r="AG250" s="126"/>
      <c r="AH250" s="126"/>
    </row>
    <row r="251" spans="1:34" x14ac:dyDescent="0.2">
      <c r="A251" s="126"/>
      <c r="B251" s="55" t="str">
        <f t="shared" si="47"/>
        <v>0411</v>
      </c>
      <c r="C251" s="56" t="str">
        <f>IF(N251&lt;10,"",IF(N251=10,O251,IF(N251=12,IF(LEN(X251)&gt;0,X251,DEC2OCT(VLOOKUP(F251,'PDP8'!$C$6:$D$12,2,0)+IF(LEN(G251)&gt;0,256,0)+W251+IF(LEN(V251)=0,0,_xlfn.BITAND(V251,127)),4)),IF(N251=13,DEC2OCT('PDP8'!$D$13+_xlfn.BITOR(VLOOKUP(O251,'PDP8'!$C$17:$D$52,2,0),_xlfn.BITOR(IF(S251&gt;1,VLOOKUP(P251,'PDP8'!$C$17:$D$52,2,0),0),_xlfn.BITOR(IF(S251&gt;2,VLOOKUP(Q251,'PDP8'!$C$17:$D$52,2,0),0),IF(S251&gt;3,VLOOKUP(R251,'PDP8'!$C$17:$D$52,2,0),0)))),4),IF(N251=14,DEC2OCT(_xlfn.BITOR('PDP8'!$D$13+256+VLOOKUP(O251,'PDP8'!$C$56:$D$75,2,0),_xlfn.BITOR(IF(S251&gt;1,VLOOKUP(P251,'PDP8'!$C$56:$D$75,2,0),0),_xlfn.BITOR(IF(S251&gt;2,VLOOKUP(Q251,'PDP8'!$C$56:$D$75,2,0),0),IF(S251&gt;3,VLOOKUP(R251,'PDP8'!$C$56:$D$75,2,0),0)))),4),IF(N251=15,DEC2OCT('PDP8'!$D$13+257+VLOOKUP(O251,'PDP8'!$C$80:$D$107,2,0)+IF(S251&gt;1,VLOOKUP(P251,'PDP8'!$C$80:$D$107,2,0),0)+IF(S251&gt;2,VLOOKUP(Q251,'PDP8'!$C$80:$D$107,2,0),0),4),IF(N251=20,VLOOKUP(F251,'PDP8'!$I$5:$J$389,2,0),"???")))))))</f>
        <v/>
      </c>
      <c r="D251" s="177"/>
      <c r="E251" s="118"/>
      <c r="F251" s="118"/>
      <c r="G251" s="76"/>
      <c r="H251" s="118"/>
      <c r="I251" s="179"/>
      <c r="J251" s="188" t="str">
        <f t="shared" si="48"/>
        <v/>
      </c>
      <c r="K251" s="211"/>
      <c r="L251" s="126"/>
      <c r="M251" s="119">
        <f>IF(LEN(F251)&lt;1,0,IF(OR(LEFT(F251)="/",F251="$"),0,IF(LEFT(F251)="*",1,IF(NOT(ISERR(VALUE(F251))),10,IF(LEFT(F251,4)="PAGE",2,IF(ISNA(VLOOKUP(F251,'PDP8'!$C$6:$C$11,1,0)),IF(ISNA(VLOOKUP(LEFT(F251,3),'PDP8'!$C$17:$C$52,1,0)),IF(ISNA(VLOOKUP(LEFT(F251,3),'PDP8'!$C$56:$C$75,1,0)),IF(ISNA(VLOOKUP(LEFT(F251,IF(OR(LEN(F251)=3,MID(F251,4,1)=" "),3,4)),'PDP8'!$C$80:$C$107,1,0)),IF(ISNA(VLOOKUP(F251,'PDP8'!$I$5:$I$389,1,0)),"???",20),15),14),13),12))))))</f>
        <v>0</v>
      </c>
      <c r="N251" s="119">
        <f>IF(AND(O251="CLA",S251&gt;1),IF(ISNA(VLOOKUP(P251,'PDP8'!$C$17:$C$52,1,0)),IF(ISNA(VLOOKUP(P251,'PDP8'!$C$56:$C$75,1,0)),15,14),13),IF(LEN(F251)=0,0,M251))</f>
        <v>0</v>
      </c>
      <c r="O251" s="119" t="str">
        <f t="shared" si="49"/>
        <v/>
      </c>
      <c r="P251" s="119" t="str">
        <f t="shared" si="50"/>
        <v/>
      </c>
      <c r="Q251" s="119" t="str">
        <f t="shared" si="51"/>
        <v/>
      </c>
      <c r="R251" s="119" t="str">
        <f t="shared" si="52"/>
        <v/>
      </c>
      <c r="S251" s="119">
        <f t="shared" si="53"/>
        <v>0</v>
      </c>
      <c r="T251" s="187" t="str">
        <f t="shared" si="54"/>
        <v/>
      </c>
      <c r="U251" s="119" t="str">
        <f t="shared" si="55"/>
        <v/>
      </c>
      <c r="V251" s="120" t="str">
        <f t="shared" si="56"/>
        <v/>
      </c>
      <c r="W251" s="124" t="str">
        <f t="shared" si="57"/>
        <v/>
      </c>
      <c r="X251" s="124" t="str">
        <f t="shared" si="58"/>
        <v/>
      </c>
      <c r="Y251" s="119" t="str">
        <f t="shared" si="45"/>
        <v/>
      </c>
      <c r="Z251" s="119">
        <f t="shared" si="46"/>
        <v>0</v>
      </c>
      <c r="AA251" s="119" t="str">
        <f>IF(N251=12,VLOOKUP(F251,'PDP8'!$C$6:$F$11,4,0),"")</f>
        <v/>
      </c>
      <c r="AB251" s="119" t="str">
        <f>IF(N251=13,IF(_xlfn.BITAND(OCT2DEC(C251),'PDP8'!$E$17)='PDP8'!$D$17,'PDP8'!$F$17,CONCATENATE(IF(ISNA(MATCH(_xlfn.BITAND(OCT2DEC(C251),'PDP8'!$E$18),'PDP8'!$D$18:$D$20,0)),"",VLOOKUP(_xlfn.BITAND(OCT2DEC(C251),'PDP8'!$E$18),'PDP8'!$D$18:$F$20,3,0)),IF(ISNA(MATCH(_xlfn.BITAND(OCT2DEC(C251),'PDP8'!$E$21),'PDP8'!$D$21:$D$52,0)),"",CONCATENATE(IF(ISNA(MATCH(_xlfn.BITAND(OCT2DEC(C251),'PDP8'!$E$18),'PDP8'!$D$18:$D$20,0)),"",", "),VLOOKUP(_xlfn.BITAND(OCT2DEC(C251),'PDP8'!$E$21),'PDP8'!$D$21:$F$52,3,0))))),"")</f>
        <v/>
      </c>
      <c r="AC251" s="119" t="str">
        <f>IF(N251=14,CONCATENATE(IF(ISNA(MATCH(_xlfn.BITAND(OCT2DEC(C251),'PDP8'!$E$56),'PDP8'!$D$56:$D$70,0)),"",VLOOKUP(_xlfn.BITAND(OCT2DEC(C251),'PDP8'!$E$56),'PDP8'!$D$56:$F$70,3,0)),IF(ISNA(MATCH(_xlfn.BITAND(OCT2DEC(C251),'PDP8'!$E$71),'PDP8'!$D$71:$D$73,0)),"",CONCATENATE(IF(ISNA(MATCH(_xlfn.BITAND(OCT2DEC(C251),'PDP8'!$E$56),'PDP8'!$D$56:$D$70,0)),"",", "),VLOOKUP(_xlfn.BITAND(OCT2DEC(C251),'PDP8'!$E$71),'PDP8'!$D$71:$F$73,3,0))),IF(_xlfn.BITAND(OCT2DEC(C251),'PDP8'!$E$75)='PDP8'!$D$75,CONCATENATE(IF(LEN(F251)&gt;4,", ",""),'PDP8'!$F$75,""),IF(_xlfn.BITAND(OCT2DEC(C251),'PDP8'!$E$74),"",'PDP8'!$F$74))),"")</f>
        <v/>
      </c>
      <c r="AD251" s="119" t="str">
        <f>IF(N251=15,VLOOKUP(Z251,'PDP8'!$D$111:$F$238,3,0),"")</f>
        <v/>
      </c>
      <c r="AE251" s="119" t="str">
        <f>IF(N251=20,CONCATENATE(VLOOKUP(F251,'PDP8'!$I$5:$M$389,3,0),": ",VLOOKUP(F251,'PDP8'!$I$5:$M$389,5,0)),"")</f>
        <v/>
      </c>
      <c r="AF251" s="119" t="str">
        <f t="shared" si="59"/>
        <v/>
      </c>
      <c r="AG251" s="126"/>
      <c r="AH251" s="126"/>
    </row>
    <row r="252" spans="1:34" x14ac:dyDescent="0.2">
      <c r="A252" s="126"/>
      <c r="B252" s="55" t="str">
        <f t="shared" si="47"/>
        <v>0411</v>
      </c>
      <c r="C252" s="56" t="str">
        <f>IF(N252&lt;10,"",IF(N252=10,O252,IF(N252=12,IF(LEN(X252)&gt;0,X252,DEC2OCT(VLOOKUP(F252,'PDP8'!$C$6:$D$12,2,0)+IF(LEN(G252)&gt;0,256,0)+W252+IF(LEN(V252)=0,0,_xlfn.BITAND(V252,127)),4)),IF(N252=13,DEC2OCT('PDP8'!$D$13+_xlfn.BITOR(VLOOKUP(O252,'PDP8'!$C$17:$D$52,2,0),_xlfn.BITOR(IF(S252&gt;1,VLOOKUP(P252,'PDP8'!$C$17:$D$52,2,0),0),_xlfn.BITOR(IF(S252&gt;2,VLOOKUP(Q252,'PDP8'!$C$17:$D$52,2,0),0),IF(S252&gt;3,VLOOKUP(R252,'PDP8'!$C$17:$D$52,2,0),0)))),4),IF(N252=14,DEC2OCT(_xlfn.BITOR('PDP8'!$D$13+256+VLOOKUP(O252,'PDP8'!$C$56:$D$75,2,0),_xlfn.BITOR(IF(S252&gt;1,VLOOKUP(P252,'PDP8'!$C$56:$D$75,2,0),0),_xlfn.BITOR(IF(S252&gt;2,VLOOKUP(Q252,'PDP8'!$C$56:$D$75,2,0),0),IF(S252&gt;3,VLOOKUP(R252,'PDP8'!$C$56:$D$75,2,0),0)))),4),IF(N252=15,DEC2OCT('PDP8'!$D$13+257+VLOOKUP(O252,'PDP8'!$C$80:$D$107,2,0)+IF(S252&gt;1,VLOOKUP(P252,'PDP8'!$C$80:$D$107,2,0),0)+IF(S252&gt;2,VLOOKUP(Q252,'PDP8'!$C$80:$D$107,2,0),0),4),IF(N252=20,VLOOKUP(F252,'PDP8'!$I$5:$J$389,2,0),"???")))))))</f>
        <v/>
      </c>
      <c r="D252" s="177"/>
      <c r="E252" s="118"/>
      <c r="F252" s="118"/>
      <c r="G252" s="76"/>
      <c r="H252" s="118"/>
      <c r="I252" s="179"/>
      <c r="J252" s="188" t="str">
        <f t="shared" si="48"/>
        <v/>
      </c>
      <c r="K252" s="211"/>
      <c r="L252" s="126"/>
      <c r="M252" s="119">
        <f>IF(LEN(F252)&lt;1,0,IF(OR(LEFT(F252)="/",F252="$"),0,IF(LEFT(F252)="*",1,IF(NOT(ISERR(VALUE(F252))),10,IF(LEFT(F252,4)="PAGE",2,IF(ISNA(VLOOKUP(F252,'PDP8'!$C$6:$C$11,1,0)),IF(ISNA(VLOOKUP(LEFT(F252,3),'PDP8'!$C$17:$C$52,1,0)),IF(ISNA(VLOOKUP(LEFT(F252,3),'PDP8'!$C$56:$C$75,1,0)),IF(ISNA(VLOOKUP(LEFT(F252,IF(OR(LEN(F252)=3,MID(F252,4,1)=" "),3,4)),'PDP8'!$C$80:$C$107,1,0)),IF(ISNA(VLOOKUP(F252,'PDP8'!$I$5:$I$389,1,0)),"???",20),15),14),13),12))))))</f>
        <v>0</v>
      </c>
      <c r="N252" s="119">
        <f>IF(AND(O252="CLA",S252&gt;1),IF(ISNA(VLOOKUP(P252,'PDP8'!$C$17:$C$52,1,0)),IF(ISNA(VLOOKUP(P252,'PDP8'!$C$56:$C$75,1,0)),15,14),13),IF(LEN(F252)=0,0,M252))</f>
        <v>0</v>
      </c>
      <c r="O252" s="119" t="str">
        <f t="shared" si="49"/>
        <v/>
      </c>
      <c r="P252" s="119" t="str">
        <f t="shared" si="50"/>
        <v/>
      </c>
      <c r="Q252" s="119" t="str">
        <f t="shared" si="51"/>
        <v/>
      </c>
      <c r="R252" s="119" t="str">
        <f t="shared" si="52"/>
        <v/>
      </c>
      <c r="S252" s="119">
        <f t="shared" si="53"/>
        <v>0</v>
      </c>
      <c r="T252" s="187" t="str">
        <f t="shared" si="54"/>
        <v/>
      </c>
      <c r="U252" s="119" t="str">
        <f t="shared" si="55"/>
        <v/>
      </c>
      <c r="V252" s="120" t="str">
        <f t="shared" si="56"/>
        <v/>
      </c>
      <c r="W252" s="124" t="str">
        <f t="shared" si="57"/>
        <v/>
      </c>
      <c r="X252" s="124" t="str">
        <f t="shared" si="58"/>
        <v/>
      </c>
      <c r="Y252" s="119" t="str">
        <f t="shared" si="45"/>
        <v/>
      </c>
      <c r="Z252" s="119">
        <f t="shared" si="46"/>
        <v>0</v>
      </c>
      <c r="AA252" s="119" t="str">
        <f>IF(N252=12,VLOOKUP(F252,'PDP8'!$C$6:$F$11,4,0),"")</f>
        <v/>
      </c>
      <c r="AB252" s="119" t="str">
        <f>IF(N252=13,IF(_xlfn.BITAND(OCT2DEC(C252),'PDP8'!$E$17)='PDP8'!$D$17,'PDP8'!$F$17,CONCATENATE(IF(ISNA(MATCH(_xlfn.BITAND(OCT2DEC(C252),'PDP8'!$E$18),'PDP8'!$D$18:$D$20,0)),"",VLOOKUP(_xlfn.BITAND(OCT2DEC(C252),'PDP8'!$E$18),'PDP8'!$D$18:$F$20,3,0)),IF(ISNA(MATCH(_xlfn.BITAND(OCT2DEC(C252),'PDP8'!$E$21),'PDP8'!$D$21:$D$52,0)),"",CONCATENATE(IF(ISNA(MATCH(_xlfn.BITAND(OCT2DEC(C252),'PDP8'!$E$18),'PDP8'!$D$18:$D$20,0)),"",", "),VLOOKUP(_xlfn.BITAND(OCT2DEC(C252),'PDP8'!$E$21),'PDP8'!$D$21:$F$52,3,0))))),"")</f>
        <v/>
      </c>
      <c r="AC252" s="119" t="str">
        <f>IF(N252=14,CONCATENATE(IF(ISNA(MATCH(_xlfn.BITAND(OCT2DEC(C252),'PDP8'!$E$56),'PDP8'!$D$56:$D$70,0)),"",VLOOKUP(_xlfn.BITAND(OCT2DEC(C252),'PDP8'!$E$56),'PDP8'!$D$56:$F$70,3,0)),IF(ISNA(MATCH(_xlfn.BITAND(OCT2DEC(C252),'PDP8'!$E$71),'PDP8'!$D$71:$D$73,0)),"",CONCATENATE(IF(ISNA(MATCH(_xlfn.BITAND(OCT2DEC(C252),'PDP8'!$E$56),'PDP8'!$D$56:$D$70,0)),"",", "),VLOOKUP(_xlfn.BITAND(OCT2DEC(C252),'PDP8'!$E$71),'PDP8'!$D$71:$F$73,3,0))),IF(_xlfn.BITAND(OCT2DEC(C252),'PDP8'!$E$75)='PDP8'!$D$75,CONCATENATE(IF(LEN(F252)&gt;4,", ",""),'PDP8'!$F$75,""),IF(_xlfn.BITAND(OCT2DEC(C252),'PDP8'!$E$74),"",'PDP8'!$F$74))),"")</f>
        <v/>
      </c>
      <c r="AD252" s="119" t="str">
        <f>IF(N252=15,VLOOKUP(Z252,'PDP8'!$D$111:$F$238,3,0),"")</f>
        <v/>
      </c>
      <c r="AE252" s="119" t="str">
        <f>IF(N252=20,CONCATENATE(VLOOKUP(F252,'PDP8'!$I$5:$M$389,3,0),": ",VLOOKUP(F252,'PDP8'!$I$5:$M$389,5,0)),"")</f>
        <v/>
      </c>
      <c r="AF252" s="119" t="str">
        <f t="shared" si="59"/>
        <v/>
      </c>
      <c r="AG252" s="126"/>
      <c r="AH252" s="126"/>
    </row>
    <row r="253" spans="1:34" x14ac:dyDescent="0.2">
      <c r="A253" s="126"/>
      <c r="B253" s="55" t="str">
        <f t="shared" si="47"/>
        <v>0411</v>
      </c>
      <c r="C253" s="56" t="str">
        <f>IF(N253&lt;10,"",IF(N253=10,O253,IF(N253=12,IF(LEN(X253)&gt;0,X253,DEC2OCT(VLOOKUP(F253,'PDP8'!$C$6:$D$12,2,0)+IF(LEN(G253)&gt;0,256,0)+W253+IF(LEN(V253)=0,0,_xlfn.BITAND(V253,127)),4)),IF(N253=13,DEC2OCT('PDP8'!$D$13+_xlfn.BITOR(VLOOKUP(O253,'PDP8'!$C$17:$D$52,2,0),_xlfn.BITOR(IF(S253&gt;1,VLOOKUP(P253,'PDP8'!$C$17:$D$52,2,0),0),_xlfn.BITOR(IF(S253&gt;2,VLOOKUP(Q253,'PDP8'!$C$17:$D$52,2,0),0),IF(S253&gt;3,VLOOKUP(R253,'PDP8'!$C$17:$D$52,2,0),0)))),4),IF(N253=14,DEC2OCT(_xlfn.BITOR('PDP8'!$D$13+256+VLOOKUP(O253,'PDP8'!$C$56:$D$75,2,0),_xlfn.BITOR(IF(S253&gt;1,VLOOKUP(P253,'PDP8'!$C$56:$D$75,2,0),0),_xlfn.BITOR(IF(S253&gt;2,VLOOKUP(Q253,'PDP8'!$C$56:$D$75,2,0),0),IF(S253&gt;3,VLOOKUP(R253,'PDP8'!$C$56:$D$75,2,0),0)))),4),IF(N253=15,DEC2OCT('PDP8'!$D$13+257+VLOOKUP(O253,'PDP8'!$C$80:$D$107,2,0)+IF(S253&gt;1,VLOOKUP(P253,'PDP8'!$C$80:$D$107,2,0),0)+IF(S253&gt;2,VLOOKUP(Q253,'PDP8'!$C$80:$D$107,2,0),0),4),IF(N253=20,VLOOKUP(F253,'PDP8'!$I$5:$J$389,2,0),"???")))))))</f>
        <v/>
      </c>
      <c r="D253" s="177"/>
      <c r="E253" s="118"/>
      <c r="F253" s="118"/>
      <c r="G253" s="76"/>
      <c r="H253" s="118"/>
      <c r="I253" s="179"/>
      <c r="J253" s="188" t="str">
        <f t="shared" si="48"/>
        <v/>
      </c>
      <c r="K253" s="211"/>
      <c r="L253" s="126"/>
      <c r="M253" s="119">
        <f>IF(LEN(F253)&lt;1,0,IF(OR(LEFT(F253)="/",F253="$"),0,IF(LEFT(F253)="*",1,IF(NOT(ISERR(VALUE(F253))),10,IF(LEFT(F253,4)="PAGE",2,IF(ISNA(VLOOKUP(F253,'PDP8'!$C$6:$C$11,1,0)),IF(ISNA(VLOOKUP(LEFT(F253,3),'PDP8'!$C$17:$C$52,1,0)),IF(ISNA(VLOOKUP(LEFT(F253,3),'PDP8'!$C$56:$C$75,1,0)),IF(ISNA(VLOOKUP(LEFT(F253,IF(OR(LEN(F253)=3,MID(F253,4,1)=" "),3,4)),'PDP8'!$C$80:$C$107,1,0)),IF(ISNA(VLOOKUP(F253,'PDP8'!$I$5:$I$389,1,0)),"???",20),15),14),13),12))))))</f>
        <v>0</v>
      </c>
      <c r="N253" s="119">
        <f>IF(AND(O253="CLA",S253&gt;1),IF(ISNA(VLOOKUP(P253,'PDP8'!$C$17:$C$52,1,0)),IF(ISNA(VLOOKUP(P253,'PDP8'!$C$56:$C$75,1,0)),15,14),13),IF(LEN(F253)=0,0,M253))</f>
        <v>0</v>
      </c>
      <c r="O253" s="119" t="str">
        <f t="shared" si="49"/>
        <v/>
      </c>
      <c r="P253" s="119" t="str">
        <f t="shared" si="50"/>
        <v/>
      </c>
      <c r="Q253" s="119" t="str">
        <f t="shared" si="51"/>
        <v/>
      </c>
      <c r="R253" s="119" t="str">
        <f t="shared" si="52"/>
        <v/>
      </c>
      <c r="S253" s="119">
        <f t="shared" si="53"/>
        <v>0</v>
      </c>
      <c r="T253" s="187" t="str">
        <f t="shared" si="54"/>
        <v/>
      </c>
      <c r="U253" s="119" t="str">
        <f t="shared" si="55"/>
        <v/>
      </c>
      <c r="V253" s="120" t="str">
        <f t="shared" si="56"/>
        <v/>
      </c>
      <c r="W253" s="124" t="str">
        <f t="shared" si="57"/>
        <v/>
      </c>
      <c r="X253" s="124" t="str">
        <f t="shared" si="58"/>
        <v/>
      </c>
      <c r="Y253" s="119" t="str">
        <f t="shared" si="45"/>
        <v/>
      </c>
      <c r="Z253" s="119">
        <f t="shared" si="46"/>
        <v>0</v>
      </c>
      <c r="AA253" s="119" t="str">
        <f>IF(N253=12,VLOOKUP(F253,'PDP8'!$C$6:$F$11,4,0),"")</f>
        <v/>
      </c>
      <c r="AB253" s="119" t="str">
        <f>IF(N253=13,IF(_xlfn.BITAND(OCT2DEC(C253),'PDP8'!$E$17)='PDP8'!$D$17,'PDP8'!$F$17,CONCATENATE(IF(ISNA(MATCH(_xlfn.BITAND(OCT2DEC(C253),'PDP8'!$E$18),'PDP8'!$D$18:$D$20,0)),"",VLOOKUP(_xlfn.BITAND(OCT2DEC(C253),'PDP8'!$E$18),'PDP8'!$D$18:$F$20,3,0)),IF(ISNA(MATCH(_xlfn.BITAND(OCT2DEC(C253),'PDP8'!$E$21),'PDP8'!$D$21:$D$52,0)),"",CONCATENATE(IF(ISNA(MATCH(_xlfn.BITAND(OCT2DEC(C253),'PDP8'!$E$18),'PDP8'!$D$18:$D$20,0)),"",", "),VLOOKUP(_xlfn.BITAND(OCT2DEC(C253),'PDP8'!$E$21),'PDP8'!$D$21:$F$52,3,0))))),"")</f>
        <v/>
      </c>
      <c r="AC253" s="119" t="str">
        <f>IF(N253=14,CONCATENATE(IF(ISNA(MATCH(_xlfn.BITAND(OCT2DEC(C253),'PDP8'!$E$56),'PDP8'!$D$56:$D$70,0)),"",VLOOKUP(_xlfn.BITAND(OCT2DEC(C253),'PDP8'!$E$56),'PDP8'!$D$56:$F$70,3,0)),IF(ISNA(MATCH(_xlfn.BITAND(OCT2DEC(C253),'PDP8'!$E$71),'PDP8'!$D$71:$D$73,0)),"",CONCATENATE(IF(ISNA(MATCH(_xlfn.BITAND(OCT2DEC(C253),'PDP8'!$E$56),'PDP8'!$D$56:$D$70,0)),"",", "),VLOOKUP(_xlfn.BITAND(OCT2DEC(C253),'PDP8'!$E$71),'PDP8'!$D$71:$F$73,3,0))),IF(_xlfn.BITAND(OCT2DEC(C253),'PDP8'!$E$75)='PDP8'!$D$75,CONCATENATE(IF(LEN(F253)&gt;4,", ",""),'PDP8'!$F$75,""),IF(_xlfn.BITAND(OCT2DEC(C253),'PDP8'!$E$74),"",'PDP8'!$F$74))),"")</f>
        <v/>
      </c>
      <c r="AD253" s="119" t="str">
        <f>IF(N253=15,VLOOKUP(Z253,'PDP8'!$D$111:$F$238,3,0),"")</f>
        <v/>
      </c>
      <c r="AE253" s="119" t="str">
        <f>IF(N253=20,CONCATENATE(VLOOKUP(F253,'PDP8'!$I$5:$M$389,3,0),": ",VLOOKUP(F253,'PDP8'!$I$5:$M$389,5,0)),"")</f>
        <v/>
      </c>
      <c r="AF253" s="119" t="str">
        <f t="shared" si="59"/>
        <v/>
      </c>
      <c r="AG253" s="126"/>
      <c r="AH253" s="126"/>
    </row>
    <row r="254" spans="1:34" x14ac:dyDescent="0.2">
      <c r="A254" s="126"/>
      <c r="B254" s="55" t="str">
        <f t="shared" si="47"/>
        <v>0411</v>
      </c>
      <c r="C254" s="56" t="str">
        <f>IF(N254&lt;10,"",IF(N254=10,O254,IF(N254=12,IF(LEN(X254)&gt;0,X254,DEC2OCT(VLOOKUP(F254,'PDP8'!$C$6:$D$12,2,0)+IF(LEN(G254)&gt;0,256,0)+W254+IF(LEN(V254)=0,0,_xlfn.BITAND(V254,127)),4)),IF(N254=13,DEC2OCT('PDP8'!$D$13+_xlfn.BITOR(VLOOKUP(O254,'PDP8'!$C$17:$D$52,2,0),_xlfn.BITOR(IF(S254&gt;1,VLOOKUP(P254,'PDP8'!$C$17:$D$52,2,0),0),_xlfn.BITOR(IF(S254&gt;2,VLOOKUP(Q254,'PDP8'!$C$17:$D$52,2,0),0),IF(S254&gt;3,VLOOKUP(R254,'PDP8'!$C$17:$D$52,2,0),0)))),4),IF(N254=14,DEC2OCT(_xlfn.BITOR('PDP8'!$D$13+256+VLOOKUP(O254,'PDP8'!$C$56:$D$75,2,0),_xlfn.BITOR(IF(S254&gt;1,VLOOKUP(P254,'PDP8'!$C$56:$D$75,2,0),0),_xlfn.BITOR(IF(S254&gt;2,VLOOKUP(Q254,'PDP8'!$C$56:$D$75,2,0),0),IF(S254&gt;3,VLOOKUP(R254,'PDP8'!$C$56:$D$75,2,0),0)))),4),IF(N254=15,DEC2OCT('PDP8'!$D$13+257+VLOOKUP(O254,'PDP8'!$C$80:$D$107,2,0)+IF(S254&gt;1,VLOOKUP(P254,'PDP8'!$C$80:$D$107,2,0),0)+IF(S254&gt;2,VLOOKUP(Q254,'PDP8'!$C$80:$D$107,2,0),0),4),IF(N254=20,VLOOKUP(F254,'PDP8'!$I$5:$J$389,2,0),"???")))))))</f>
        <v/>
      </c>
      <c r="D254" s="177"/>
      <c r="E254" s="118"/>
      <c r="F254" s="118"/>
      <c r="G254" s="76"/>
      <c r="H254" s="118"/>
      <c r="I254" s="179"/>
      <c r="J254" s="188" t="str">
        <f t="shared" si="48"/>
        <v/>
      </c>
      <c r="K254" s="211"/>
      <c r="L254" s="126"/>
      <c r="M254" s="119">
        <f>IF(LEN(F254)&lt;1,0,IF(OR(LEFT(F254)="/",F254="$"),0,IF(LEFT(F254)="*",1,IF(NOT(ISERR(VALUE(F254))),10,IF(LEFT(F254,4)="PAGE",2,IF(ISNA(VLOOKUP(F254,'PDP8'!$C$6:$C$11,1,0)),IF(ISNA(VLOOKUP(LEFT(F254,3),'PDP8'!$C$17:$C$52,1,0)),IF(ISNA(VLOOKUP(LEFT(F254,3),'PDP8'!$C$56:$C$75,1,0)),IF(ISNA(VLOOKUP(LEFT(F254,IF(OR(LEN(F254)=3,MID(F254,4,1)=" "),3,4)),'PDP8'!$C$80:$C$107,1,0)),IF(ISNA(VLOOKUP(F254,'PDP8'!$I$5:$I$389,1,0)),"???",20),15),14),13),12))))))</f>
        <v>0</v>
      </c>
      <c r="N254" s="119">
        <f>IF(AND(O254="CLA",S254&gt;1),IF(ISNA(VLOOKUP(P254,'PDP8'!$C$17:$C$52,1,0)),IF(ISNA(VLOOKUP(P254,'PDP8'!$C$56:$C$75,1,0)),15,14),13),IF(LEN(F254)=0,0,M254))</f>
        <v>0</v>
      </c>
      <c r="O254" s="119" t="str">
        <f t="shared" si="49"/>
        <v/>
      </c>
      <c r="P254" s="119" t="str">
        <f t="shared" si="50"/>
        <v/>
      </c>
      <c r="Q254" s="119" t="str">
        <f t="shared" si="51"/>
        <v/>
      </c>
      <c r="R254" s="119" t="str">
        <f t="shared" si="52"/>
        <v/>
      </c>
      <c r="S254" s="119">
        <f t="shared" si="53"/>
        <v>0</v>
      </c>
      <c r="T254" s="187" t="str">
        <f t="shared" si="54"/>
        <v/>
      </c>
      <c r="U254" s="119" t="str">
        <f t="shared" si="55"/>
        <v/>
      </c>
      <c r="V254" s="120" t="str">
        <f t="shared" si="56"/>
        <v/>
      </c>
      <c r="W254" s="124" t="str">
        <f t="shared" si="57"/>
        <v/>
      </c>
      <c r="X254" s="124" t="str">
        <f t="shared" si="58"/>
        <v/>
      </c>
      <c r="Y254" s="119" t="str">
        <f t="shared" si="45"/>
        <v/>
      </c>
      <c r="Z254" s="119">
        <f t="shared" si="46"/>
        <v>0</v>
      </c>
      <c r="AA254" s="119" t="str">
        <f>IF(N254=12,VLOOKUP(F254,'PDP8'!$C$6:$F$11,4,0),"")</f>
        <v/>
      </c>
      <c r="AB254" s="119" t="str">
        <f>IF(N254=13,IF(_xlfn.BITAND(OCT2DEC(C254),'PDP8'!$E$17)='PDP8'!$D$17,'PDP8'!$F$17,CONCATENATE(IF(ISNA(MATCH(_xlfn.BITAND(OCT2DEC(C254),'PDP8'!$E$18),'PDP8'!$D$18:$D$20,0)),"",VLOOKUP(_xlfn.BITAND(OCT2DEC(C254),'PDP8'!$E$18),'PDP8'!$D$18:$F$20,3,0)),IF(ISNA(MATCH(_xlfn.BITAND(OCT2DEC(C254),'PDP8'!$E$21),'PDP8'!$D$21:$D$52,0)),"",CONCATENATE(IF(ISNA(MATCH(_xlfn.BITAND(OCT2DEC(C254),'PDP8'!$E$18),'PDP8'!$D$18:$D$20,0)),"",", "),VLOOKUP(_xlfn.BITAND(OCT2DEC(C254),'PDP8'!$E$21),'PDP8'!$D$21:$F$52,3,0))))),"")</f>
        <v/>
      </c>
      <c r="AC254" s="119" t="str">
        <f>IF(N254=14,CONCATENATE(IF(ISNA(MATCH(_xlfn.BITAND(OCT2DEC(C254),'PDP8'!$E$56),'PDP8'!$D$56:$D$70,0)),"",VLOOKUP(_xlfn.BITAND(OCT2DEC(C254),'PDP8'!$E$56),'PDP8'!$D$56:$F$70,3,0)),IF(ISNA(MATCH(_xlfn.BITAND(OCT2DEC(C254),'PDP8'!$E$71),'PDP8'!$D$71:$D$73,0)),"",CONCATENATE(IF(ISNA(MATCH(_xlfn.BITAND(OCT2DEC(C254),'PDP8'!$E$56),'PDP8'!$D$56:$D$70,0)),"",", "),VLOOKUP(_xlfn.BITAND(OCT2DEC(C254),'PDP8'!$E$71),'PDP8'!$D$71:$F$73,3,0))),IF(_xlfn.BITAND(OCT2DEC(C254),'PDP8'!$E$75)='PDP8'!$D$75,CONCATENATE(IF(LEN(F254)&gt;4,", ",""),'PDP8'!$F$75,""),IF(_xlfn.BITAND(OCT2DEC(C254),'PDP8'!$E$74),"",'PDP8'!$F$74))),"")</f>
        <v/>
      </c>
      <c r="AD254" s="119" t="str">
        <f>IF(N254=15,VLOOKUP(Z254,'PDP8'!$D$111:$F$238,3,0),"")</f>
        <v/>
      </c>
      <c r="AE254" s="119" t="str">
        <f>IF(N254=20,CONCATENATE(VLOOKUP(F254,'PDP8'!$I$5:$M$389,3,0),": ",VLOOKUP(F254,'PDP8'!$I$5:$M$389,5,0)),"")</f>
        <v/>
      </c>
      <c r="AF254" s="119" t="str">
        <f t="shared" si="59"/>
        <v/>
      </c>
      <c r="AG254" s="126"/>
      <c r="AH254" s="126"/>
    </row>
    <row r="255" spans="1:34" x14ac:dyDescent="0.2">
      <c r="A255" s="126"/>
      <c r="B255" s="55" t="str">
        <f t="shared" si="47"/>
        <v>0411</v>
      </c>
      <c r="C255" s="56" t="str">
        <f>IF(N255&lt;10,"",IF(N255=10,O255,IF(N255=12,IF(LEN(X255)&gt;0,X255,DEC2OCT(VLOOKUP(F255,'PDP8'!$C$6:$D$12,2,0)+IF(LEN(G255)&gt;0,256,0)+W255+IF(LEN(V255)=0,0,_xlfn.BITAND(V255,127)),4)),IF(N255=13,DEC2OCT('PDP8'!$D$13+_xlfn.BITOR(VLOOKUP(O255,'PDP8'!$C$17:$D$52,2,0),_xlfn.BITOR(IF(S255&gt;1,VLOOKUP(P255,'PDP8'!$C$17:$D$52,2,0),0),_xlfn.BITOR(IF(S255&gt;2,VLOOKUP(Q255,'PDP8'!$C$17:$D$52,2,0),0),IF(S255&gt;3,VLOOKUP(R255,'PDP8'!$C$17:$D$52,2,0),0)))),4),IF(N255=14,DEC2OCT(_xlfn.BITOR('PDP8'!$D$13+256+VLOOKUP(O255,'PDP8'!$C$56:$D$75,2,0),_xlfn.BITOR(IF(S255&gt;1,VLOOKUP(P255,'PDP8'!$C$56:$D$75,2,0),0),_xlfn.BITOR(IF(S255&gt;2,VLOOKUP(Q255,'PDP8'!$C$56:$D$75,2,0),0),IF(S255&gt;3,VLOOKUP(R255,'PDP8'!$C$56:$D$75,2,0),0)))),4),IF(N255=15,DEC2OCT('PDP8'!$D$13+257+VLOOKUP(O255,'PDP8'!$C$80:$D$107,2,0)+IF(S255&gt;1,VLOOKUP(P255,'PDP8'!$C$80:$D$107,2,0),0)+IF(S255&gt;2,VLOOKUP(Q255,'PDP8'!$C$80:$D$107,2,0),0),4),IF(N255=20,VLOOKUP(F255,'PDP8'!$I$5:$J$389,2,0),"???")))))))</f>
        <v/>
      </c>
      <c r="D255" s="177"/>
      <c r="E255" s="118"/>
      <c r="F255" s="118"/>
      <c r="G255" s="76"/>
      <c r="H255" s="118"/>
      <c r="I255" s="179"/>
      <c r="J255" s="188" t="str">
        <f t="shared" si="48"/>
        <v/>
      </c>
      <c r="K255" s="211"/>
      <c r="L255" s="126"/>
      <c r="M255" s="119">
        <f>IF(LEN(F255)&lt;1,0,IF(OR(LEFT(F255)="/",F255="$"),0,IF(LEFT(F255)="*",1,IF(NOT(ISERR(VALUE(F255))),10,IF(LEFT(F255,4)="PAGE",2,IF(ISNA(VLOOKUP(F255,'PDP8'!$C$6:$C$11,1,0)),IF(ISNA(VLOOKUP(LEFT(F255,3),'PDP8'!$C$17:$C$52,1,0)),IF(ISNA(VLOOKUP(LEFT(F255,3),'PDP8'!$C$56:$C$75,1,0)),IF(ISNA(VLOOKUP(LEFT(F255,IF(OR(LEN(F255)=3,MID(F255,4,1)=" "),3,4)),'PDP8'!$C$80:$C$107,1,0)),IF(ISNA(VLOOKUP(F255,'PDP8'!$I$5:$I$389,1,0)),"???",20),15),14),13),12))))))</f>
        <v>0</v>
      </c>
      <c r="N255" s="119">
        <f>IF(AND(O255="CLA",S255&gt;1),IF(ISNA(VLOOKUP(P255,'PDP8'!$C$17:$C$52,1,0)),IF(ISNA(VLOOKUP(P255,'PDP8'!$C$56:$C$75,1,0)),15,14),13),IF(LEN(F255)=0,0,M255))</f>
        <v>0</v>
      </c>
      <c r="O255" s="119" t="str">
        <f t="shared" si="49"/>
        <v/>
      </c>
      <c r="P255" s="119" t="str">
        <f t="shared" si="50"/>
        <v/>
      </c>
      <c r="Q255" s="119" t="str">
        <f t="shared" si="51"/>
        <v/>
      </c>
      <c r="R255" s="119" t="str">
        <f t="shared" si="52"/>
        <v/>
      </c>
      <c r="S255" s="119">
        <f t="shared" si="53"/>
        <v>0</v>
      </c>
      <c r="T255" s="187" t="str">
        <f t="shared" si="54"/>
        <v/>
      </c>
      <c r="U255" s="119" t="str">
        <f t="shared" si="55"/>
        <v/>
      </c>
      <c r="V255" s="120" t="str">
        <f t="shared" si="56"/>
        <v/>
      </c>
      <c r="W255" s="124" t="str">
        <f t="shared" si="57"/>
        <v/>
      </c>
      <c r="X255" s="124" t="str">
        <f t="shared" si="58"/>
        <v/>
      </c>
      <c r="Y255" s="119" t="str">
        <f t="shared" si="45"/>
        <v/>
      </c>
      <c r="Z255" s="119">
        <f t="shared" si="46"/>
        <v>0</v>
      </c>
      <c r="AA255" s="119" t="str">
        <f>IF(N255=12,VLOOKUP(F255,'PDP8'!$C$6:$F$11,4,0),"")</f>
        <v/>
      </c>
      <c r="AB255" s="119" t="str">
        <f>IF(N255=13,IF(_xlfn.BITAND(OCT2DEC(C255),'PDP8'!$E$17)='PDP8'!$D$17,'PDP8'!$F$17,CONCATENATE(IF(ISNA(MATCH(_xlfn.BITAND(OCT2DEC(C255),'PDP8'!$E$18),'PDP8'!$D$18:$D$20,0)),"",VLOOKUP(_xlfn.BITAND(OCT2DEC(C255),'PDP8'!$E$18),'PDP8'!$D$18:$F$20,3,0)),IF(ISNA(MATCH(_xlfn.BITAND(OCT2DEC(C255),'PDP8'!$E$21),'PDP8'!$D$21:$D$52,0)),"",CONCATENATE(IF(ISNA(MATCH(_xlfn.BITAND(OCT2DEC(C255),'PDP8'!$E$18),'PDP8'!$D$18:$D$20,0)),"",", "),VLOOKUP(_xlfn.BITAND(OCT2DEC(C255),'PDP8'!$E$21),'PDP8'!$D$21:$F$52,3,0))))),"")</f>
        <v/>
      </c>
      <c r="AC255" s="119" t="str">
        <f>IF(N255=14,CONCATENATE(IF(ISNA(MATCH(_xlfn.BITAND(OCT2DEC(C255),'PDP8'!$E$56),'PDP8'!$D$56:$D$70,0)),"",VLOOKUP(_xlfn.BITAND(OCT2DEC(C255),'PDP8'!$E$56),'PDP8'!$D$56:$F$70,3,0)),IF(ISNA(MATCH(_xlfn.BITAND(OCT2DEC(C255),'PDP8'!$E$71),'PDP8'!$D$71:$D$73,0)),"",CONCATENATE(IF(ISNA(MATCH(_xlfn.BITAND(OCT2DEC(C255),'PDP8'!$E$56),'PDP8'!$D$56:$D$70,0)),"",", "),VLOOKUP(_xlfn.BITAND(OCT2DEC(C255),'PDP8'!$E$71),'PDP8'!$D$71:$F$73,3,0))),IF(_xlfn.BITAND(OCT2DEC(C255),'PDP8'!$E$75)='PDP8'!$D$75,CONCATENATE(IF(LEN(F255)&gt;4,", ",""),'PDP8'!$F$75,""),IF(_xlfn.BITAND(OCT2DEC(C255),'PDP8'!$E$74),"",'PDP8'!$F$74))),"")</f>
        <v/>
      </c>
      <c r="AD255" s="119" t="str">
        <f>IF(N255=15,VLOOKUP(Z255,'PDP8'!$D$111:$F$238,3,0),"")</f>
        <v/>
      </c>
      <c r="AE255" s="119" t="str">
        <f>IF(N255=20,CONCATENATE(VLOOKUP(F255,'PDP8'!$I$5:$M$389,3,0),": ",VLOOKUP(F255,'PDP8'!$I$5:$M$389,5,0)),"")</f>
        <v/>
      </c>
      <c r="AF255" s="119" t="str">
        <f t="shared" si="59"/>
        <v/>
      </c>
      <c r="AG255" s="126"/>
      <c r="AH255" s="126"/>
    </row>
    <row r="256" spans="1:34" x14ac:dyDescent="0.2">
      <c r="A256" s="126"/>
      <c r="B256" s="55" t="str">
        <f t="shared" si="47"/>
        <v>0411</v>
      </c>
      <c r="C256" s="56" t="str">
        <f>IF(N256&lt;10,"",IF(N256=10,O256,IF(N256=12,IF(LEN(X256)&gt;0,X256,DEC2OCT(VLOOKUP(F256,'PDP8'!$C$6:$D$12,2,0)+IF(LEN(G256)&gt;0,256,0)+W256+IF(LEN(V256)=0,0,_xlfn.BITAND(V256,127)),4)),IF(N256=13,DEC2OCT('PDP8'!$D$13+_xlfn.BITOR(VLOOKUP(O256,'PDP8'!$C$17:$D$52,2,0),_xlfn.BITOR(IF(S256&gt;1,VLOOKUP(P256,'PDP8'!$C$17:$D$52,2,0),0),_xlfn.BITOR(IF(S256&gt;2,VLOOKUP(Q256,'PDP8'!$C$17:$D$52,2,0),0),IF(S256&gt;3,VLOOKUP(R256,'PDP8'!$C$17:$D$52,2,0),0)))),4),IF(N256=14,DEC2OCT(_xlfn.BITOR('PDP8'!$D$13+256+VLOOKUP(O256,'PDP8'!$C$56:$D$75,2,0),_xlfn.BITOR(IF(S256&gt;1,VLOOKUP(P256,'PDP8'!$C$56:$D$75,2,0),0),_xlfn.BITOR(IF(S256&gt;2,VLOOKUP(Q256,'PDP8'!$C$56:$D$75,2,0),0),IF(S256&gt;3,VLOOKUP(R256,'PDP8'!$C$56:$D$75,2,0),0)))),4),IF(N256=15,DEC2OCT('PDP8'!$D$13+257+VLOOKUP(O256,'PDP8'!$C$80:$D$107,2,0)+IF(S256&gt;1,VLOOKUP(P256,'PDP8'!$C$80:$D$107,2,0),0)+IF(S256&gt;2,VLOOKUP(Q256,'PDP8'!$C$80:$D$107,2,0),0),4),IF(N256=20,VLOOKUP(F256,'PDP8'!$I$5:$J$389,2,0),"???")))))))</f>
        <v/>
      </c>
      <c r="D256" s="177"/>
      <c r="E256" s="118"/>
      <c r="F256" s="118"/>
      <c r="G256" s="76"/>
      <c r="H256" s="118"/>
      <c r="I256" s="179"/>
      <c r="J256" s="188" t="str">
        <f t="shared" si="48"/>
        <v/>
      </c>
      <c r="K256" s="211"/>
      <c r="L256" s="126"/>
      <c r="M256" s="119">
        <f>IF(LEN(F256)&lt;1,0,IF(OR(LEFT(F256)="/",F256="$"),0,IF(LEFT(F256)="*",1,IF(NOT(ISERR(VALUE(F256))),10,IF(LEFT(F256,4)="PAGE",2,IF(ISNA(VLOOKUP(F256,'PDP8'!$C$6:$C$11,1,0)),IF(ISNA(VLOOKUP(LEFT(F256,3),'PDP8'!$C$17:$C$52,1,0)),IF(ISNA(VLOOKUP(LEFT(F256,3),'PDP8'!$C$56:$C$75,1,0)),IF(ISNA(VLOOKUP(LEFT(F256,IF(OR(LEN(F256)=3,MID(F256,4,1)=" "),3,4)),'PDP8'!$C$80:$C$107,1,0)),IF(ISNA(VLOOKUP(F256,'PDP8'!$I$5:$I$389,1,0)),"???",20),15),14),13),12))))))</f>
        <v>0</v>
      </c>
      <c r="N256" s="119">
        <f>IF(AND(O256="CLA",S256&gt;1),IF(ISNA(VLOOKUP(P256,'PDP8'!$C$17:$C$52,1,0)),IF(ISNA(VLOOKUP(P256,'PDP8'!$C$56:$C$75,1,0)),15,14),13),IF(LEN(F256)=0,0,M256))</f>
        <v>0</v>
      </c>
      <c r="O256" s="119" t="str">
        <f t="shared" si="49"/>
        <v/>
      </c>
      <c r="P256" s="119" t="str">
        <f t="shared" si="50"/>
        <v/>
      </c>
      <c r="Q256" s="119" t="str">
        <f t="shared" si="51"/>
        <v/>
      </c>
      <c r="R256" s="119" t="str">
        <f t="shared" si="52"/>
        <v/>
      </c>
      <c r="S256" s="119">
        <f t="shared" si="53"/>
        <v>0</v>
      </c>
      <c r="T256" s="187" t="str">
        <f t="shared" si="54"/>
        <v/>
      </c>
      <c r="U256" s="119" t="str">
        <f t="shared" si="55"/>
        <v/>
      </c>
      <c r="V256" s="120" t="str">
        <f t="shared" si="56"/>
        <v/>
      </c>
      <c r="W256" s="124" t="str">
        <f t="shared" si="57"/>
        <v/>
      </c>
      <c r="X256" s="124" t="str">
        <f t="shared" si="58"/>
        <v/>
      </c>
      <c r="Y256" s="119" t="str">
        <f t="shared" si="45"/>
        <v/>
      </c>
      <c r="Z256" s="119">
        <f t="shared" si="46"/>
        <v>0</v>
      </c>
      <c r="AA256" s="119" t="str">
        <f>IF(N256=12,VLOOKUP(F256,'PDP8'!$C$6:$F$11,4,0),"")</f>
        <v/>
      </c>
      <c r="AB256" s="119" t="str">
        <f>IF(N256=13,IF(_xlfn.BITAND(OCT2DEC(C256),'PDP8'!$E$17)='PDP8'!$D$17,'PDP8'!$F$17,CONCATENATE(IF(ISNA(MATCH(_xlfn.BITAND(OCT2DEC(C256),'PDP8'!$E$18),'PDP8'!$D$18:$D$20,0)),"",VLOOKUP(_xlfn.BITAND(OCT2DEC(C256),'PDP8'!$E$18),'PDP8'!$D$18:$F$20,3,0)),IF(ISNA(MATCH(_xlfn.BITAND(OCT2DEC(C256),'PDP8'!$E$21),'PDP8'!$D$21:$D$52,0)),"",CONCATENATE(IF(ISNA(MATCH(_xlfn.BITAND(OCT2DEC(C256),'PDP8'!$E$18),'PDP8'!$D$18:$D$20,0)),"",", "),VLOOKUP(_xlfn.BITAND(OCT2DEC(C256),'PDP8'!$E$21),'PDP8'!$D$21:$F$52,3,0))))),"")</f>
        <v/>
      </c>
      <c r="AC256" s="119" t="str">
        <f>IF(N256=14,CONCATENATE(IF(ISNA(MATCH(_xlfn.BITAND(OCT2DEC(C256),'PDP8'!$E$56),'PDP8'!$D$56:$D$70,0)),"",VLOOKUP(_xlfn.BITAND(OCT2DEC(C256),'PDP8'!$E$56),'PDP8'!$D$56:$F$70,3,0)),IF(ISNA(MATCH(_xlfn.BITAND(OCT2DEC(C256),'PDP8'!$E$71),'PDP8'!$D$71:$D$73,0)),"",CONCATENATE(IF(ISNA(MATCH(_xlfn.BITAND(OCT2DEC(C256),'PDP8'!$E$56),'PDP8'!$D$56:$D$70,0)),"",", "),VLOOKUP(_xlfn.BITAND(OCT2DEC(C256),'PDP8'!$E$71),'PDP8'!$D$71:$F$73,3,0))),IF(_xlfn.BITAND(OCT2DEC(C256),'PDP8'!$E$75)='PDP8'!$D$75,CONCATENATE(IF(LEN(F256)&gt;4,", ",""),'PDP8'!$F$75,""),IF(_xlfn.BITAND(OCT2DEC(C256),'PDP8'!$E$74),"",'PDP8'!$F$74))),"")</f>
        <v/>
      </c>
      <c r="AD256" s="119" t="str">
        <f>IF(N256=15,VLOOKUP(Z256,'PDP8'!$D$111:$F$238,3,0),"")</f>
        <v/>
      </c>
      <c r="AE256" s="119" t="str">
        <f>IF(N256=20,CONCATENATE(VLOOKUP(F256,'PDP8'!$I$5:$M$389,3,0),": ",VLOOKUP(F256,'PDP8'!$I$5:$M$389,5,0)),"")</f>
        <v/>
      </c>
      <c r="AF256" s="119" t="str">
        <f t="shared" si="59"/>
        <v/>
      </c>
      <c r="AG256" s="126"/>
      <c r="AH256" s="126"/>
    </row>
    <row r="257" spans="1:34" x14ac:dyDescent="0.2">
      <c r="A257" s="126"/>
      <c r="B257" s="55" t="str">
        <f t="shared" si="47"/>
        <v>0411</v>
      </c>
      <c r="C257" s="56" t="str">
        <f>IF(N257&lt;10,"",IF(N257=10,O257,IF(N257=12,IF(LEN(X257)&gt;0,X257,DEC2OCT(VLOOKUP(F257,'PDP8'!$C$6:$D$12,2,0)+IF(LEN(G257)&gt;0,256,0)+W257+IF(LEN(V257)=0,0,_xlfn.BITAND(V257,127)),4)),IF(N257=13,DEC2OCT('PDP8'!$D$13+_xlfn.BITOR(VLOOKUP(O257,'PDP8'!$C$17:$D$52,2,0),_xlfn.BITOR(IF(S257&gt;1,VLOOKUP(P257,'PDP8'!$C$17:$D$52,2,0),0),_xlfn.BITOR(IF(S257&gt;2,VLOOKUP(Q257,'PDP8'!$C$17:$D$52,2,0),0),IF(S257&gt;3,VLOOKUP(R257,'PDP8'!$C$17:$D$52,2,0),0)))),4),IF(N257=14,DEC2OCT(_xlfn.BITOR('PDP8'!$D$13+256+VLOOKUP(O257,'PDP8'!$C$56:$D$75,2,0),_xlfn.BITOR(IF(S257&gt;1,VLOOKUP(P257,'PDP8'!$C$56:$D$75,2,0),0),_xlfn.BITOR(IF(S257&gt;2,VLOOKUP(Q257,'PDP8'!$C$56:$D$75,2,0),0),IF(S257&gt;3,VLOOKUP(R257,'PDP8'!$C$56:$D$75,2,0),0)))),4),IF(N257=15,DEC2OCT('PDP8'!$D$13+257+VLOOKUP(O257,'PDP8'!$C$80:$D$107,2,0)+IF(S257&gt;1,VLOOKUP(P257,'PDP8'!$C$80:$D$107,2,0),0)+IF(S257&gt;2,VLOOKUP(Q257,'PDP8'!$C$80:$D$107,2,0),0),4),IF(N257=20,VLOOKUP(F257,'PDP8'!$I$5:$J$389,2,0),"???")))))))</f>
        <v/>
      </c>
      <c r="D257" s="177"/>
      <c r="E257" s="118"/>
      <c r="F257" s="118"/>
      <c r="G257" s="76"/>
      <c r="H257" s="118"/>
      <c r="I257" s="179"/>
      <c r="J257" s="188" t="str">
        <f t="shared" si="48"/>
        <v/>
      </c>
      <c r="K257" s="211"/>
      <c r="L257" s="126"/>
      <c r="M257" s="119">
        <f>IF(LEN(F257)&lt;1,0,IF(OR(LEFT(F257)="/",F257="$"),0,IF(LEFT(F257)="*",1,IF(NOT(ISERR(VALUE(F257))),10,IF(LEFT(F257,4)="PAGE",2,IF(ISNA(VLOOKUP(F257,'PDP8'!$C$6:$C$11,1,0)),IF(ISNA(VLOOKUP(LEFT(F257,3),'PDP8'!$C$17:$C$52,1,0)),IF(ISNA(VLOOKUP(LEFT(F257,3),'PDP8'!$C$56:$C$75,1,0)),IF(ISNA(VLOOKUP(LEFT(F257,IF(OR(LEN(F257)=3,MID(F257,4,1)=" "),3,4)),'PDP8'!$C$80:$C$107,1,0)),IF(ISNA(VLOOKUP(F257,'PDP8'!$I$5:$I$389,1,0)),"???",20),15),14),13),12))))))</f>
        <v>0</v>
      </c>
      <c r="N257" s="119">
        <f>IF(AND(O257="CLA",S257&gt;1),IF(ISNA(VLOOKUP(P257,'PDP8'!$C$17:$C$52,1,0)),IF(ISNA(VLOOKUP(P257,'PDP8'!$C$56:$C$75,1,0)),15,14),13),IF(LEN(F257)=0,0,M257))</f>
        <v>0</v>
      </c>
      <c r="O257" s="119" t="str">
        <f t="shared" si="49"/>
        <v/>
      </c>
      <c r="P257" s="119" t="str">
        <f t="shared" si="50"/>
        <v/>
      </c>
      <c r="Q257" s="119" t="str">
        <f t="shared" si="51"/>
        <v/>
      </c>
      <c r="R257" s="119" t="str">
        <f t="shared" si="52"/>
        <v/>
      </c>
      <c r="S257" s="119">
        <f t="shared" si="53"/>
        <v>0</v>
      </c>
      <c r="T257" s="187" t="str">
        <f t="shared" si="54"/>
        <v/>
      </c>
      <c r="U257" s="119" t="str">
        <f t="shared" si="55"/>
        <v/>
      </c>
      <c r="V257" s="120" t="str">
        <f t="shared" si="56"/>
        <v/>
      </c>
      <c r="W257" s="124" t="str">
        <f t="shared" si="57"/>
        <v/>
      </c>
      <c r="X257" s="124" t="str">
        <f t="shared" si="58"/>
        <v/>
      </c>
      <c r="Y257" s="119" t="str">
        <f t="shared" si="45"/>
        <v/>
      </c>
      <c r="Z257" s="119">
        <f t="shared" si="46"/>
        <v>0</v>
      </c>
      <c r="AA257" s="119" t="str">
        <f>IF(N257=12,VLOOKUP(F257,'PDP8'!$C$6:$F$11,4,0),"")</f>
        <v/>
      </c>
      <c r="AB257" s="119" t="str">
        <f>IF(N257=13,IF(_xlfn.BITAND(OCT2DEC(C257),'PDP8'!$E$17)='PDP8'!$D$17,'PDP8'!$F$17,CONCATENATE(IF(ISNA(MATCH(_xlfn.BITAND(OCT2DEC(C257),'PDP8'!$E$18),'PDP8'!$D$18:$D$20,0)),"",VLOOKUP(_xlfn.BITAND(OCT2DEC(C257),'PDP8'!$E$18),'PDP8'!$D$18:$F$20,3,0)),IF(ISNA(MATCH(_xlfn.BITAND(OCT2DEC(C257),'PDP8'!$E$21),'PDP8'!$D$21:$D$52,0)),"",CONCATENATE(IF(ISNA(MATCH(_xlfn.BITAND(OCT2DEC(C257),'PDP8'!$E$18),'PDP8'!$D$18:$D$20,0)),"",", "),VLOOKUP(_xlfn.BITAND(OCT2DEC(C257),'PDP8'!$E$21),'PDP8'!$D$21:$F$52,3,0))))),"")</f>
        <v/>
      </c>
      <c r="AC257" s="119" t="str">
        <f>IF(N257=14,CONCATENATE(IF(ISNA(MATCH(_xlfn.BITAND(OCT2DEC(C257),'PDP8'!$E$56),'PDP8'!$D$56:$D$70,0)),"",VLOOKUP(_xlfn.BITAND(OCT2DEC(C257),'PDP8'!$E$56),'PDP8'!$D$56:$F$70,3,0)),IF(ISNA(MATCH(_xlfn.BITAND(OCT2DEC(C257),'PDP8'!$E$71),'PDP8'!$D$71:$D$73,0)),"",CONCATENATE(IF(ISNA(MATCH(_xlfn.BITAND(OCT2DEC(C257),'PDP8'!$E$56),'PDP8'!$D$56:$D$70,0)),"",", "),VLOOKUP(_xlfn.BITAND(OCT2DEC(C257),'PDP8'!$E$71),'PDP8'!$D$71:$F$73,3,0))),IF(_xlfn.BITAND(OCT2DEC(C257),'PDP8'!$E$75)='PDP8'!$D$75,CONCATENATE(IF(LEN(F257)&gt;4,", ",""),'PDP8'!$F$75,""),IF(_xlfn.BITAND(OCT2DEC(C257),'PDP8'!$E$74),"",'PDP8'!$F$74))),"")</f>
        <v/>
      </c>
      <c r="AD257" s="119" t="str">
        <f>IF(N257=15,VLOOKUP(Z257,'PDP8'!$D$111:$F$238,3,0),"")</f>
        <v/>
      </c>
      <c r="AE257" s="119" t="str">
        <f>IF(N257=20,CONCATENATE(VLOOKUP(F257,'PDP8'!$I$5:$M$389,3,0),": ",VLOOKUP(F257,'PDP8'!$I$5:$M$389,5,0)),"")</f>
        <v/>
      </c>
      <c r="AF257" s="119" t="str">
        <f t="shared" si="59"/>
        <v/>
      </c>
      <c r="AG257" s="126"/>
      <c r="AH257" s="126"/>
    </row>
    <row r="258" spans="1:34" x14ac:dyDescent="0.2">
      <c r="A258" s="126"/>
      <c r="B258" s="55" t="str">
        <f t="shared" si="47"/>
        <v>0411</v>
      </c>
      <c r="C258" s="56" t="str">
        <f>IF(N258&lt;10,"",IF(N258=10,O258,IF(N258=12,IF(LEN(X258)&gt;0,X258,DEC2OCT(VLOOKUP(F258,'PDP8'!$C$6:$D$12,2,0)+IF(LEN(G258)&gt;0,256,0)+W258+IF(LEN(V258)=0,0,_xlfn.BITAND(V258,127)),4)),IF(N258=13,DEC2OCT('PDP8'!$D$13+_xlfn.BITOR(VLOOKUP(O258,'PDP8'!$C$17:$D$52,2,0),_xlfn.BITOR(IF(S258&gt;1,VLOOKUP(P258,'PDP8'!$C$17:$D$52,2,0),0),_xlfn.BITOR(IF(S258&gt;2,VLOOKUP(Q258,'PDP8'!$C$17:$D$52,2,0),0),IF(S258&gt;3,VLOOKUP(R258,'PDP8'!$C$17:$D$52,2,0),0)))),4),IF(N258=14,DEC2OCT(_xlfn.BITOR('PDP8'!$D$13+256+VLOOKUP(O258,'PDP8'!$C$56:$D$75,2,0),_xlfn.BITOR(IF(S258&gt;1,VLOOKUP(P258,'PDP8'!$C$56:$D$75,2,0),0),_xlfn.BITOR(IF(S258&gt;2,VLOOKUP(Q258,'PDP8'!$C$56:$D$75,2,0),0),IF(S258&gt;3,VLOOKUP(R258,'PDP8'!$C$56:$D$75,2,0),0)))),4),IF(N258=15,DEC2OCT('PDP8'!$D$13+257+VLOOKUP(O258,'PDP8'!$C$80:$D$107,2,0)+IF(S258&gt;1,VLOOKUP(P258,'PDP8'!$C$80:$D$107,2,0),0)+IF(S258&gt;2,VLOOKUP(Q258,'PDP8'!$C$80:$D$107,2,0),0),4),IF(N258=20,VLOOKUP(F258,'PDP8'!$I$5:$J$389,2,0),"???")))))))</f>
        <v/>
      </c>
      <c r="D258" s="177"/>
      <c r="E258" s="118"/>
      <c r="F258" s="118"/>
      <c r="G258" s="76"/>
      <c r="H258" s="118"/>
      <c r="I258" s="179"/>
      <c r="J258" s="188" t="str">
        <f t="shared" si="48"/>
        <v/>
      </c>
      <c r="K258" s="211"/>
      <c r="L258" s="126"/>
      <c r="M258" s="119">
        <f>IF(LEN(F258)&lt;1,0,IF(OR(LEFT(F258)="/",F258="$"),0,IF(LEFT(F258)="*",1,IF(NOT(ISERR(VALUE(F258))),10,IF(LEFT(F258,4)="PAGE",2,IF(ISNA(VLOOKUP(F258,'PDP8'!$C$6:$C$11,1,0)),IF(ISNA(VLOOKUP(LEFT(F258,3),'PDP8'!$C$17:$C$52,1,0)),IF(ISNA(VLOOKUP(LEFT(F258,3),'PDP8'!$C$56:$C$75,1,0)),IF(ISNA(VLOOKUP(LEFT(F258,IF(OR(LEN(F258)=3,MID(F258,4,1)=" "),3,4)),'PDP8'!$C$80:$C$107,1,0)),IF(ISNA(VLOOKUP(F258,'PDP8'!$I$5:$I$389,1,0)),"???",20),15),14),13),12))))))</f>
        <v>0</v>
      </c>
      <c r="N258" s="119">
        <f>IF(AND(O258="CLA",S258&gt;1),IF(ISNA(VLOOKUP(P258,'PDP8'!$C$17:$C$52,1,0)),IF(ISNA(VLOOKUP(P258,'PDP8'!$C$56:$C$75,1,0)),15,14),13),IF(LEN(F258)=0,0,M258))</f>
        <v>0</v>
      </c>
      <c r="O258" s="119" t="str">
        <f t="shared" si="49"/>
        <v/>
      </c>
      <c r="P258" s="119" t="str">
        <f t="shared" si="50"/>
        <v/>
      </c>
      <c r="Q258" s="119" t="str">
        <f t="shared" si="51"/>
        <v/>
      </c>
      <c r="R258" s="119" t="str">
        <f t="shared" si="52"/>
        <v/>
      </c>
      <c r="S258" s="119">
        <f t="shared" si="53"/>
        <v>0</v>
      </c>
      <c r="T258" s="187" t="str">
        <f t="shared" si="54"/>
        <v/>
      </c>
      <c r="U258" s="119" t="str">
        <f t="shared" si="55"/>
        <v/>
      </c>
      <c r="V258" s="120" t="str">
        <f t="shared" si="56"/>
        <v/>
      </c>
      <c r="W258" s="124" t="str">
        <f t="shared" si="57"/>
        <v/>
      </c>
      <c r="X258" s="124" t="str">
        <f t="shared" si="58"/>
        <v/>
      </c>
      <c r="Y258" s="119" t="str">
        <f t="shared" si="45"/>
        <v/>
      </c>
      <c r="Z258" s="119">
        <f t="shared" si="46"/>
        <v>0</v>
      </c>
      <c r="AA258" s="119" t="str">
        <f>IF(N258=12,VLOOKUP(F258,'PDP8'!$C$6:$F$11,4,0),"")</f>
        <v/>
      </c>
      <c r="AB258" s="119" t="str">
        <f>IF(N258=13,IF(_xlfn.BITAND(OCT2DEC(C258),'PDP8'!$E$17)='PDP8'!$D$17,'PDP8'!$F$17,CONCATENATE(IF(ISNA(MATCH(_xlfn.BITAND(OCT2DEC(C258),'PDP8'!$E$18),'PDP8'!$D$18:$D$20,0)),"",VLOOKUP(_xlfn.BITAND(OCT2DEC(C258),'PDP8'!$E$18),'PDP8'!$D$18:$F$20,3,0)),IF(ISNA(MATCH(_xlfn.BITAND(OCT2DEC(C258),'PDP8'!$E$21),'PDP8'!$D$21:$D$52,0)),"",CONCATENATE(IF(ISNA(MATCH(_xlfn.BITAND(OCT2DEC(C258),'PDP8'!$E$18),'PDP8'!$D$18:$D$20,0)),"",", "),VLOOKUP(_xlfn.BITAND(OCT2DEC(C258),'PDP8'!$E$21),'PDP8'!$D$21:$F$52,3,0))))),"")</f>
        <v/>
      </c>
      <c r="AC258" s="119" t="str">
        <f>IF(N258=14,CONCATENATE(IF(ISNA(MATCH(_xlfn.BITAND(OCT2DEC(C258),'PDP8'!$E$56),'PDP8'!$D$56:$D$70,0)),"",VLOOKUP(_xlfn.BITAND(OCT2DEC(C258),'PDP8'!$E$56),'PDP8'!$D$56:$F$70,3,0)),IF(ISNA(MATCH(_xlfn.BITAND(OCT2DEC(C258),'PDP8'!$E$71),'PDP8'!$D$71:$D$73,0)),"",CONCATENATE(IF(ISNA(MATCH(_xlfn.BITAND(OCT2DEC(C258),'PDP8'!$E$56),'PDP8'!$D$56:$D$70,0)),"",", "),VLOOKUP(_xlfn.BITAND(OCT2DEC(C258),'PDP8'!$E$71),'PDP8'!$D$71:$F$73,3,0))),IF(_xlfn.BITAND(OCT2DEC(C258),'PDP8'!$E$75)='PDP8'!$D$75,CONCATENATE(IF(LEN(F258)&gt;4,", ",""),'PDP8'!$F$75,""),IF(_xlfn.BITAND(OCT2DEC(C258),'PDP8'!$E$74),"",'PDP8'!$F$74))),"")</f>
        <v/>
      </c>
      <c r="AD258" s="119" t="str">
        <f>IF(N258=15,VLOOKUP(Z258,'PDP8'!$D$111:$F$238,3,0),"")</f>
        <v/>
      </c>
      <c r="AE258" s="119" t="str">
        <f>IF(N258=20,CONCATENATE(VLOOKUP(F258,'PDP8'!$I$5:$M$389,3,0),": ",VLOOKUP(F258,'PDP8'!$I$5:$M$389,5,0)),"")</f>
        <v/>
      </c>
      <c r="AF258" s="119" t="str">
        <f t="shared" si="59"/>
        <v/>
      </c>
      <c r="AG258" s="126"/>
      <c r="AH258" s="126"/>
    </row>
    <row r="259" spans="1:34" x14ac:dyDescent="0.2">
      <c r="A259" s="126"/>
      <c r="B259" s="55" t="str">
        <f t="shared" si="47"/>
        <v>0411</v>
      </c>
      <c r="C259" s="56" t="str">
        <f>IF(N259&lt;10,"",IF(N259=10,O259,IF(N259=12,IF(LEN(X259)&gt;0,X259,DEC2OCT(VLOOKUP(F259,'PDP8'!$C$6:$D$12,2,0)+IF(LEN(G259)&gt;0,256,0)+W259+IF(LEN(V259)=0,0,_xlfn.BITAND(V259,127)),4)),IF(N259=13,DEC2OCT('PDP8'!$D$13+_xlfn.BITOR(VLOOKUP(O259,'PDP8'!$C$17:$D$52,2,0),_xlfn.BITOR(IF(S259&gt;1,VLOOKUP(P259,'PDP8'!$C$17:$D$52,2,0),0),_xlfn.BITOR(IF(S259&gt;2,VLOOKUP(Q259,'PDP8'!$C$17:$D$52,2,0),0),IF(S259&gt;3,VLOOKUP(R259,'PDP8'!$C$17:$D$52,2,0),0)))),4),IF(N259=14,DEC2OCT(_xlfn.BITOR('PDP8'!$D$13+256+VLOOKUP(O259,'PDP8'!$C$56:$D$75,2,0),_xlfn.BITOR(IF(S259&gt;1,VLOOKUP(P259,'PDP8'!$C$56:$D$75,2,0),0),_xlfn.BITOR(IF(S259&gt;2,VLOOKUP(Q259,'PDP8'!$C$56:$D$75,2,0),0),IF(S259&gt;3,VLOOKUP(R259,'PDP8'!$C$56:$D$75,2,0),0)))),4),IF(N259=15,DEC2OCT('PDP8'!$D$13+257+VLOOKUP(O259,'PDP8'!$C$80:$D$107,2,0)+IF(S259&gt;1,VLOOKUP(P259,'PDP8'!$C$80:$D$107,2,0),0)+IF(S259&gt;2,VLOOKUP(Q259,'PDP8'!$C$80:$D$107,2,0),0),4),IF(N259=20,VLOOKUP(F259,'PDP8'!$I$5:$J$389,2,0),"???")))))))</f>
        <v/>
      </c>
      <c r="D259" s="177"/>
      <c r="E259" s="118"/>
      <c r="F259" s="118"/>
      <c r="G259" s="76"/>
      <c r="H259" s="118"/>
      <c r="I259" s="179"/>
      <c r="J259" s="188" t="str">
        <f t="shared" si="48"/>
        <v/>
      </c>
      <c r="K259" s="211"/>
      <c r="L259" s="126"/>
      <c r="M259" s="119">
        <f>IF(LEN(F259)&lt;1,0,IF(OR(LEFT(F259)="/",F259="$"),0,IF(LEFT(F259)="*",1,IF(NOT(ISERR(VALUE(F259))),10,IF(LEFT(F259,4)="PAGE",2,IF(ISNA(VLOOKUP(F259,'PDP8'!$C$6:$C$11,1,0)),IF(ISNA(VLOOKUP(LEFT(F259,3),'PDP8'!$C$17:$C$52,1,0)),IF(ISNA(VLOOKUP(LEFT(F259,3),'PDP8'!$C$56:$C$75,1,0)),IF(ISNA(VLOOKUP(LEFT(F259,IF(OR(LEN(F259)=3,MID(F259,4,1)=" "),3,4)),'PDP8'!$C$80:$C$107,1,0)),IF(ISNA(VLOOKUP(F259,'PDP8'!$I$5:$I$389,1,0)),"???",20),15),14),13),12))))))</f>
        <v>0</v>
      </c>
      <c r="N259" s="119">
        <f>IF(AND(O259="CLA",S259&gt;1),IF(ISNA(VLOOKUP(P259,'PDP8'!$C$17:$C$52,1,0)),IF(ISNA(VLOOKUP(P259,'PDP8'!$C$56:$C$75,1,0)),15,14),13),IF(LEN(F259)=0,0,M259))</f>
        <v>0</v>
      </c>
      <c r="O259" s="119" t="str">
        <f t="shared" si="49"/>
        <v/>
      </c>
      <c r="P259" s="119" t="str">
        <f t="shared" si="50"/>
        <v/>
      </c>
      <c r="Q259" s="119" t="str">
        <f t="shared" si="51"/>
        <v/>
      </c>
      <c r="R259" s="119" t="str">
        <f t="shared" si="52"/>
        <v/>
      </c>
      <c r="S259" s="119">
        <f t="shared" si="53"/>
        <v>0</v>
      </c>
      <c r="T259" s="187" t="str">
        <f t="shared" si="54"/>
        <v/>
      </c>
      <c r="U259" s="119" t="str">
        <f t="shared" si="55"/>
        <v/>
      </c>
      <c r="V259" s="120" t="str">
        <f t="shared" si="56"/>
        <v/>
      </c>
      <c r="W259" s="124" t="str">
        <f t="shared" si="57"/>
        <v/>
      </c>
      <c r="X259" s="124" t="str">
        <f t="shared" si="58"/>
        <v/>
      </c>
      <c r="Y259" s="119" t="str">
        <f t="shared" si="45"/>
        <v/>
      </c>
      <c r="Z259" s="119">
        <f t="shared" si="46"/>
        <v>0</v>
      </c>
      <c r="AA259" s="119" t="str">
        <f>IF(N259=12,VLOOKUP(F259,'PDP8'!$C$6:$F$11,4,0),"")</f>
        <v/>
      </c>
      <c r="AB259" s="119" t="str">
        <f>IF(N259=13,IF(_xlfn.BITAND(OCT2DEC(C259),'PDP8'!$E$17)='PDP8'!$D$17,'PDP8'!$F$17,CONCATENATE(IF(ISNA(MATCH(_xlfn.BITAND(OCT2DEC(C259),'PDP8'!$E$18),'PDP8'!$D$18:$D$20,0)),"",VLOOKUP(_xlfn.BITAND(OCT2DEC(C259),'PDP8'!$E$18),'PDP8'!$D$18:$F$20,3,0)),IF(ISNA(MATCH(_xlfn.BITAND(OCT2DEC(C259),'PDP8'!$E$21),'PDP8'!$D$21:$D$52,0)),"",CONCATENATE(IF(ISNA(MATCH(_xlfn.BITAND(OCT2DEC(C259),'PDP8'!$E$18),'PDP8'!$D$18:$D$20,0)),"",", "),VLOOKUP(_xlfn.BITAND(OCT2DEC(C259),'PDP8'!$E$21),'PDP8'!$D$21:$F$52,3,0))))),"")</f>
        <v/>
      </c>
      <c r="AC259" s="119" t="str">
        <f>IF(N259=14,CONCATENATE(IF(ISNA(MATCH(_xlfn.BITAND(OCT2DEC(C259),'PDP8'!$E$56),'PDP8'!$D$56:$D$70,0)),"",VLOOKUP(_xlfn.BITAND(OCT2DEC(C259),'PDP8'!$E$56),'PDP8'!$D$56:$F$70,3,0)),IF(ISNA(MATCH(_xlfn.BITAND(OCT2DEC(C259),'PDP8'!$E$71),'PDP8'!$D$71:$D$73,0)),"",CONCATENATE(IF(ISNA(MATCH(_xlfn.BITAND(OCT2DEC(C259),'PDP8'!$E$56),'PDP8'!$D$56:$D$70,0)),"",", "),VLOOKUP(_xlfn.BITAND(OCT2DEC(C259),'PDP8'!$E$71),'PDP8'!$D$71:$F$73,3,0))),IF(_xlfn.BITAND(OCT2DEC(C259),'PDP8'!$E$75)='PDP8'!$D$75,CONCATENATE(IF(LEN(F259)&gt;4,", ",""),'PDP8'!$F$75,""),IF(_xlfn.BITAND(OCT2DEC(C259),'PDP8'!$E$74),"",'PDP8'!$F$74))),"")</f>
        <v/>
      </c>
      <c r="AD259" s="119" t="str">
        <f>IF(N259=15,VLOOKUP(Z259,'PDP8'!$D$111:$F$238,3,0),"")</f>
        <v/>
      </c>
      <c r="AE259" s="119" t="str">
        <f>IF(N259=20,CONCATENATE(VLOOKUP(F259,'PDP8'!$I$5:$M$389,3,0),": ",VLOOKUP(F259,'PDP8'!$I$5:$M$389,5,0)),"")</f>
        <v/>
      </c>
      <c r="AF259" s="119" t="str">
        <f t="shared" si="59"/>
        <v/>
      </c>
      <c r="AG259" s="126"/>
      <c r="AH259" s="126"/>
    </row>
    <row r="260" spans="1:34" x14ac:dyDescent="0.2">
      <c r="A260" s="126"/>
      <c r="B260" s="55" t="str">
        <f t="shared" si="47"/>
        <v>0411</v>
      </c>
      <c r="C260" s="56" t="str">
        <f>IF(N260&lt;10,"",IF(N260=10,O260,IF(N260=12,IF(LEN(X260)&gt;0,X260,DEC2OCT(VLOOKUP(F260,'PDP8'!$C$6:$D$12,2,0)+IF(LEN(G260)&gt;0,256,0)+W260+IF(LEN(V260)=0,0,_xlfn.BITAND(V260,127)),4)),IF(N260=13,DEC2OCT('PDP8'!$D$13+_xlfn.BITOR(VLOOKUP(O260,'PDP8'!$C$17:$D$52,2,0),_xlfn.BITOR(IF(S260&gt;1,VLOOKUP(P260,'PDP8'!$C$17:$D$52,2,0),0),_xlfn.BITOR(IF(S260&gt;2,VLOOKUP(Q260,'PDP8'!$C$17:$D$52,2,0),0),IF(S260&gt;3,VLOOKUP(R260,'PDP8'!$C$17:$D$52,2,0),0)))),4),IF(N260=14,DEC2OCT(_xlfn.BITOR('PDP8'!$D$13+256+VLOOKUP(O260,'PDP8'!$C$56:$D$75,2,0),_xlfn.BITOR(IF(S260&gt;1,VLOOKUP(P260,'PDP8'!$C$56:$D$75,2,0),0),_xlfn.BITOR(IF(S260&gt;2,VLOOKUP(Q260,'PDP8'!$C$56:$D$75,2,0),0),IF(S260&gt;3,VLOOKUP(R260,'PDP8'!$C$56:$D$75,2,0),0)))),4),IF(N260=15,DEC2OCT('PDP8'!$D$13+257+VLOOKUP(O260,'PDP8'!$C$80:$D$107,2,0)+IF(S260&gt;1,VLOOKUP(P260,'PDP8'!$C$80:$D$107,2,0),0)+IF(S260&gt;2,VLOOKUP(Q260,'PDP8'!$C$80:$D$107,2,0),0),4),IF(N260=20,VLOOKUP(F260,'PDP8'!$I$5:$J$389,2,0),"???")))))))</f>
        <v/>
      </c>
      <c r="D260" s="177"/>
      <c r="E260" s="118"/>
      <c r="F260" s="118"/>
      <c r="G260" s="76"/>
      <c r="H260" s="118"/>
      <c r="I260" s="179"/>
      <c r="J260" s="188" t="str">
        <f t="shared" si="48"/>
        <v/>
      </c>
      <c r="K260" s="211"/>
      <c r="L260" s="126"/>
      <c r="M260" s="119">
        <f>IF(LEN(F260)&lt;1,0,IF(OR(LEFT(F260)="/",F260="$"),0,IF(LEFT(F260)="*",1,IF(NOT(ISERR(VALUE(F260))),10,IF(LEFT(F260,4)="PAGE",2,IF(ISNA(VLOOKUP(F260,'PDP8'!$C$6:$C$11,1,0)),IF(ISNA(VLOOKUP(LEFT(F260,3),'PDP8'!$C$17:$C$52,1,0)),IF(ISNA(VLOOKUP(LEFT(F260,3),'PDP8'!$C$56:$C$75,1,0)),IF(ISNA(VLOOKUP(LEFT(F260,IF(OR(LEN(F260)=3,MID(F260,4,1)=" "),3,4)),'PDP8'!$C$80:$C$107,1,0)),IF(ISNA(VLOOKUP(F260,'PDP8'!$I$5:$I$389,1,0)),"???",20),15),14),13),12))))))</f>
        <v>0</v>
      </c>
      <c r="N260" s="119">
        <f>IF(AND(O260="CLA",S260&gt;1),IF(ISNA(VLOOKUP(P260,'PDP8'!$C$17:$C$52,1,0)),IF(ISNA(VLOOKUP(P260,'PDP8'!$C$56:$C$75,1,0)),15,14),13),IF(LEN(F260)=0,0,M260))</f>
        <v>0</v>
      </c>
      <c r="O260" s="119" t="str">
        <f t="shared" si="49"/>
        <v/>
      </c>
      <c r="P260" s="119" t="str">
        <f t="shared" si="50"/>
        <v/>
      </c>
      <c r="Q260" s="119" t="str">
        <f t="shared" si="51"/>
        <v/>
      </c>
      <c r="R260" s="119" t="str">
        <f t="shared" si="52"/>
        <v/>
      </c>
      <c r="S260" s="119">
        <f t="shared" si="53"/>
        <v>0</v>
      </c>
      <c r="T260" s="187" t="str">
        <f t="shared" si="54"/>
        <v/>
      </c>
      <c r="U260" s="119" t="str">
        <f t="shared" si="55"/>
        <v/>
      </c>
      <c r="V260" s="120" t="str">
        <f t="shared" si="56"/>
        <v/>
      </c>
      <c r="W260" s="124" t="str">
        <f t="shared" si="57"/>
        <v/>
      </c>
      <c r="X260" s="124" t="str">
        <f t="shared" si="58"/>
        <v/>
      </c>
      <c r="Y260" s="119" t="str">
        <f t="shared" si="45"/>
        <v/>
      </c>
      <c r="Z260" s="119">
        <f t="shared" si="46"/>
        <v>0</v>
      </c>
      <c r="AA260" s="119" t="str">
        <f>IF(N260=12,VLOOKUP(F260,'PDP8'!$C$6:$F$11,4,0),"")</f>
        <v/>
      </c>
      <c r="AB260" s="119" t="str">
        <f>IF(N260=13,IF(_xlfn.BITAND(OCT2DEC(C260),'PDP8'!$E$17)='PDP8'!$D$17,'PDP8'!$F$17,CONCATENATE(IF(ISNA(MATCH(_xlfn.BITAND(OCT2DEC(C260),'PDP8'!$E$18),'PDP8'!$D$18:$D$20,0)),"",VLOOKUP(_xlfn.BITAND(OCT2DEC(C260),'PDP8'!$E$18),'PDP8'!$D$18:$F$20,3,0)),IF(ISNA(MATCH(_xlfn.BITAND(OCT2DEC(C260),'PDP8'!$E$21),'PDP8'!$D$21:$D$52,0)),"",CONCATENATE(IF(ISNA(MATCH(_xlfn.BITAND(OCT2DEC(C260),'PDP8'!$E$18),'PDP8'!$D$18:$D$20,0)),"",", "),VLOOKUP(_xlfn.BITAND(OCT2DEC(C260),'PDP8'!$E$21),'PDP8'!$D$21:$F$52,3,0))))),"")</f>
        <v/>
      </c>
      <c r="AC260" s="119" t="str">
        <f>IF(N260=14,CONCATENATE(IF(ISNA(MATCH(_xlfn.BITAND(OCT2DEC(C260),'PDP8'!$E$56),'PDP8'!$D$56:$D$70,0)),"",VLOOKUP(_xlfn.BITAND(OCT2DEC(C260),'PDP8'!$E$56),'PDP8'!$D$56:$F$70,3,0)),IF(ISNA(MATCH(_xlfn.BITAND(OCT2DEC(C260),'PDP8'!$E$71),'PDP8'!$D$71:$D$73,0)),"",CONCATENATE(IF(ISNA(MATCH(_xlfn.BITAND(OCT2DEC(C260),'PDP8'!$E$56),'PDP8'!$D$56:$D$70,0)),"",", "),VLOOKUP(_xlfn.BITAND(OCT2DEC(C260),'PDP8'!$E$71),'PDP8'!$D$71:$F$73,3,0))),IF(_xlfn.BITAND(OCT2DEC(C260),'PDP8'!$E$75)='PDP8'!$D$75,CONCATENATE(IF(LEN(F260)&gt;4,", ",""),'PDP8'!$F$75,""),IF(_xlfn.BITAND(OCT2DEC(C260),'PDP8'!$E$74),"",'PDP8'!$F$74))),"")</f>
        <v/>
      </c>
      <c r="AD260" s="119" t="str">
        <f>IF(N260=15,VLOOKUP(Z260,'PDP8'!$D$111:$F$238,3,0),"")</f>
        <v/>
      </c>
      <c r="AE260" s="119" t="str">
        <f>IF(N260=20,CONCATENATE(VLOOKUP(F260,'PDP8'!$I$5:$M$389,3,0),": ",VLOOKUP(F260,'PDP8'!$I$5:$M$389,5,0)),"")</f>
        <v/>
      </c>
      <c r="AF260" s="119" t="str">
        <f t="shared" si="59"/>
        <v/>
      </c>
      <c r="AG260" s="126"/>
      <c r="AH260" s="126"/>
    </row>
    <row r="261" spans="1:34" x14ac:dyDescent="0.2">
      <c r="A261" s="126"/>
      <c r="B261" s="55" t="str">
        <f t="shared" si="47"/>
        <v>0411</v>
      </c>
      <c r="C261" s="56" t="str">
        <f>IF(N261&lt;10,"",IF(N261=10,O261,IF(N261=12,IF(LEN(X261)&gt;0,X261,DEC2OCT(VLOOKUP(F261,'PDP8'!$C$6:$D$12,2,0)+IF(LEN(G261)&gt;0,256,0)+W261+IF(LEN(V261)=0,0,_xlfn.BITAND(V261,127)),4)),IF(N261=13,DEC2OCT('PDP8'!$D$13+_xlfn.BITOR(VLOOKUP(O261,'PDP8'!$C$17:$D$52,2,0),_xlfn.BITOR(IF(S261&gt;1,VLOOKUP(P261,'PDP8'!$C$17:$D$52,2,0),0),_xlfn.BITOR(IF(S261&gt;2,VLOOKUP(Q261,'PDP8'!$C$17:$D$52,2,0),0),IF(S261&gt;3,VLOOKUP(R261,'PDP8'!$C$17:$D$52,2,0),0)))),4),IF(N261=14,DEC2OCT(_xlfn.BITOR('PDP8'!$D$13+256+VLOOKUP(O261,'PDP8'!$C$56:$D$75,2,0),_xlfn.BITOR(IF(S261&gt;1,VLOOKUP(P261,'PDP8'!$C$56:$D$75,2,0),0),_xlfn.BITOR(IF(S261&gt;2,VLOOKUP(Q261,'PDP8'!$C$56:$D$75,2,0),0),IF(S261&gt;3,VLOOKUP(R261,'PDP8'!$C$56:$D$75,2,0),0)))),4),IF(N261=15,DEC2OCT('PDP8'!$D$13+257+VLOOKUP(O261,'PDP8'!$C$80:$D$107,2,0)+IF(S261&gt;1,VLOOKUP(P261,'PDP8'!$C$80:$D$107,2,0),0)+IF(S261&gt;2,VLOOKUP(Q261,'PDP8'!$C$80:$D$107,2,0),0),4),IF(N261=20,VLOOKUP(F261,'PDP8'!$I$5:$J$389,2,0),"???")))))))</f>
        <v/>
      </c>
      <c r="D261" s="177"/>
      <c r="E261" s="118"/>
      <c r="F261" s="118"/>
      <c r="G261" s="76"/>
      <c r="H261" s="118"/>
      <c r="I261" s="179"/>
      <c r="J261" s="188" t="str">
        <f t="shared" si="48"/>
        <v/>
      </c>
      <c r="K261" s="211"/>
      <c r="L261" s="126"/>
      <c r="M261" s="119">
        <f>IF(LEN(F261)&lt;1,0,IF(OR(LEFT(F261)="/",F261="$"),0,IF(LEFT(F261)="*",1,IF(NOT(ISERR(VALUE(F261))),10,IF(LEFT(F261,4)="PAGE",2,IF(ISNA(VLOOKUP(F261,'PDP8'!$C$6:$C$11,1,0)),IF(ISNA(VLOOKUP(LEFT(F261,3),'PDP8'!$C$17:$C$52,1,0)),IF(ISNA(VLOOKUP(LEFT(F261,3),'PDP8'!$C$56:$C$75,1,0)),IF(ISNA(VLOOKUP(LEFT(F261,IF(OR(LEN(F261)=3,MID(F261,4,1)=" "),3,4)),'PDP8'!$C$80:$C$107,1,0)),IF(ISNA(VLOOKUP(F261,'PDP8'!$I$5:$I$389,1,0)),"???",20),15),14),13),12))))))</f>
        <v>0</v>
      </c>
      <c r="N261" s="119">
        <f>IF(AND(O261="CLA",S261&gt;1),IF(ISNA(VLOOKUP(P261,'PDP8'!$C$17:$C$52,1,0)),IF(ISNA(VLOOKUP(P261,'PDP8'!$C$56:$C$75,1,0)),15,14),13),IF(LEN(F261)=0,0,M261))</f>
        <v>0</v>
      </c>
      <c r="O261" s="119" t="str">
        <f t="shared" si="49"/>
        <v/>
      </c>
      <c r="P261" s="119" t="str">
        <f t="shared" si="50"/>
        <v/>
      </c>
      <c r="Q261" s="119" t="str">
        <f t="shared" si="51"/>
        <v/>
      </c>
      <c r="R261" s="119" t="str">
        <f t="shared" si="52"/>
        <v/>
      </c>
      <c r="S261" s="119">
        <f t="shared" si="53"/>
        <v>0</v>
      </c>
      <c r="T261" s="187" t="str">
        <f t="shared" si="54"/>
        <v/>
      </c>
      <c r="U261" s="119" t="str">
        <f t="shared" si="55"/>
        <v/>
      </c>
      <c r="V261" s="120" t="str">
        <f t="shared" si="56"/>
        <v/>
      </c>
      <c r="W261" s="124" t="str">
        <f t="shared" si="57"/>
        <v/>
      </c>
      <c r="X261" s="124" t="str">
        <f t="shared" si="58"/>
        <v/>
      </c>
      <c r="Y261" s="119" t="str">
        <f t="shared" si="45"/>
        <v/>
      </c>
      <c r="Z261" s="119">
        <f t="shared" si="46"/>
        <v>0</v>
      </c>
      <c r="AA261" s="119" t="str">
        <f>IF(N261=12,VLOOKUP(F261,'PDP8'!$C$6:$F$11,4,0),"")</f>
        <v/>
      </c>
      <c r="AB261" s="119" t="str">
        <f>IF(N261=13,IF(_xlfn.BITAND(OCT2DEC(C261),'PDP8'!$E$17)='PDP8'!$D$17,'PDP8'!$F$17,CONCATENATE(IF(ISNA(MATCH(_xlfn.BITAND(OCT2DEC(C261),'PDP8'!$E$18),'PDP8'!$D$18:$D$20,0)),"",VLOOKUP(_xlfn.BITAND(OCT2DEC(C261),'PDP8'!$E$18),'PDP8'!$D$18:$F$20,3,0)),IF(ISNA(MATCH(_xlfn.BITAND(OCT2DEC(C261),'PDP8'!$E$21),'PDP8'!$D$21:$D$52,0)),"",CONCATENATE(IF(ISNA(MATCH(_xlfn.BITAND(OCT2DEC(C261),'PDP8'!$E$18),'PDP8'!$D$18:$D$20,0)),"",", "),VLOOKUP(_xlfn.BITAND(OCT2DEC(C261),'PDP8'!$E$21),'PDP8'!$D$21:$F$52,3,0))))),"")</f>
        <v/>
      </c>
      <c r="AC261" s="119" t="str">
        <f>IF(N261=14,CONCATENATE(IF(ISNA(MATCH(_xlfn.BITAND(OCT2DEC(C261),'PDP8'!$E$56),'PDP8'!$D$56:$D$70,0)),"",VLOOKUP(_xlfn.BITAND(OCT2DEC(C261),'PDP8'!$E$56),'PDP8'!$D$56:$F$70,3,0)),IF(ISNA(MATCH(_xlfn.BITAND(OCT2DEC(C261),'PDP8'!$E$71),'PDP8'!$D$71:$D$73,0)),"",CONCATENATE(IF(ISNA(MATCH(_xlfn.BITAND(OCT2DEC(C261),'PDP8'!$E$56),'PDP8'!$D$56:$D$70,0)),"",", "),VLOOKUP(_xlfn.BITAND(OCT2DEC(C261),'PDP8'!$E$71),'PDP8'!$D$71:$F$73,3,0))),IF(_xlfn.BITAND(OCT2DEC(C261),'PDP8'!$E$75)='PDP8'!$D$75,CONCATENATE(IF(LEN(F261)&gt;4,", ",""),'PDP8'!$F$75,""),IF(_xlfn.BITAND(OCT2DEC(C261),'PDP8'!$E$74),"",'PDP8'!$F$74))),"")</f>
        <v/>
      </c>
      <c r="AD261" s="119" t="str">
        <f>IF(N261=15,VLOOKUP(Z261,'PDP8'!$D$111:$F$238,3,0),"")</f>
        <v/>
      </c>
      <c r="AE261" s="119" t="str">
        <f>IF(N261=20,CONCATENATE(VLOOKUP(F261,'PDP8'!$I$5:$M$389,3,0),": ",VLOOKUP(F261,'PDP8'!$I$5:$M$389,5,0)),"")</f>
        <v/>
      </c>
      <c r="AF261" s="119" t="str">
        <f t="shared" si="59"/>
        <v/>
      </c>
      <c r="AG261" s="126"/>
      <c r="AH261" s="126"/>
    </row>
    <row r="262" spans="1:34" x14ac:dyDescent="0.2">
      <c r="A262" s="126"/>
      <c r="B262" s="55" t="str">
        <f t="shared" si="47"/>
        <v>0411</v>
      </c>
      <c r="C262" s="56" t="str">
        <f>IF(N262&lt;10,"",IF(N262=10,O262,IF(N262=12,IF(LEN(X262)&gt;0,X262,DEC2OCT(VLOOKUP(F262,'PDP8'!$C$6:$D$12,2,0)+IF(LEN(G262)&gt;0,256,0)+W262+IF(LEN(V262)=0,0,_xlfn.BITAND(V262,127)),4)),IF(N262=13,DEC2OCT('PDP8'!$D$13+_xlfn.BITOR(VLOOKUP(O262,'PDP8'!$C$17:$D$52,2,0),_xlfn.BITOR(IF(S262&gt;1,VLOOKUP(P262,'PDP8'!$C$17:$D$52,2,0),0),_xlfn.BITOR(IF(S262&gt;2,VLOOKUP(Q262,'PDP8'!$C$17:$D$52,2,0),0),IF(S262&gt;3,VLOOKUP(R262,'PDP8'!$C$17:$D$52,2,0),0)))),4),IF(N262=14,DEC2OCT(_xlfn.BITOR('PDP8'!$D$13+256+VLOOKUP(O262,'PDP8'!$C$56:$D$75,2,0),_xlfn.BITOR(IF(S262&gt;1,VLOOKUP(P262,'PDP8'!$C$56:$D$75,2,0),0),_xlfn.BITOR(IF(S262&gt;2,VLOOKUP(Q262,'PDP8'!$C$56:$D$75,2,0),0),IF(S262&gt;3,VLOOKUP(R262,'PDP8'!$C$56:$D$75,2,0),0)))),4),IF(N262=15,DEC2OCT('PDP8'!$D$13+257+VLOOKUP(O262,'PDP8'!$C$80:$D$107,2,0)+IF(S262&gt;1,VLOOKUP(P262,'PDP8'!$C$80:$D$107,2,0),0)+IF(S262&gt;2,VLOOKUP(Q262,'PDP8'!$C$80:$D$107,2,0),0),4),IF(N262=20,VLOOKUP(F262,'PDP8'!$I$5:$J$389,2,0),"???")))))))</f>
        <v/>
      </c>
      <c r="D262" s="177"/>
      <c r="E262" s="118"/>
      <c r="F262" s="118"/>
      <c r="G262" s="76"/>
      <c r="H262" s="118"/>
      <c r="I262" s="179"/>
      <c r="J262" s="188" t="str">
        <f t="shared" si="48"/>
        <v/>
      </c>
      <c r="K262" s="211"/>
      <c r="L262" s="126"/>
      <c r="M262" s="119">
        <f>IF(LEN(F262)&lt;1,0,IF(OR(LEFT(F262)="/",F262="$"),0,IF(LEFT(F262)="*",1,IF(NOT(ISERR(VALUE(F262))),10,IF(LEFT(F262,4)="PAGE",2,IF(ISNA(VLOOKUP(F262,'PDP8'!$C$6:$C$11,1,0)),IF(ISNA(VLOOKUP(LEFT(F262,3),'PDP8'!$C$17:$C$52,1,0)),IF(ISNA(VLOOKUP(LEFT(F262,3),'PDP8'!$C$56:$C$75,1,0)),IF(ISNA(VLOOKUP(LEFT(F262,IF(OR(LEN(F262)=3,MID(F262,4,1)=" "),3,4)),'PDP8'!$C$80:$C$107,1,0)),IF(ISNA(VLOOKUP(F262,'PDP8'!$I$5:$I$389,1,0)),"???",20),15),14),13),12))))))</f>
        <v>0</v>
      </c>
      <c r="N262" s="119">
        <f>IF(AND(O262="CLA",S262&gt;1),IF(ISNA(VLOOKUP(P262,'PDP8'!$C$17:$C$52,1,0)),IF(ISNA(VLOOKUP(P262,'PDP8'!$C$56:$C$75,1,0)),15,14),13),IF(LEN(F262)=0,0,M262))</f>
        <v>0</v>
      </c>
      <c r="O262" s="119" t="str">
        <f t="shared" si="49"/>
        <v/>
      </c>
      <c r="P262" s="119" t="str">
        <f t="shared" si="50"/>
        <v/>
      </c>
      <c r="Q262" s="119" t="str">
        <f t="shared" si="51"/>
        <v/>
      </c>
      <c r="R262" s="119" t="str">
        <f t="shared" si="52"/>
        <v/>
      </c>
      <c r="S262" s="119">
        <f t="shared" si="53"/>
        <v>0</v>
      </c>
      <c r="T262" s="187" t="str">
        <f t="shared" si="54"/>
        <v/>
      </c>
      <c r="U262" s="119" t="str">
        <f t="shared" si="55"/>
        <v/>
      </c>
      <c r="V262" s="120" t="str">
        <f t="shared" si="56"/>
        <v/>
      </c>
      <c r="W262" s="124" t="str">
        <f t="shared" si="57"/>
        <v/>
      </c>
      <c r="X262" s="124" t="str">
        <f t="shared" si="58"/>
        <v/>
      </c>
      <c r="Y262" s="119" t="str">
        <f t="shared" si="45"/>
        <v/>
      </c>
      <c r="Z262" s="119">
        <f t="shared" si="46"/>
        <v>0</v>
      </c>
      <c r="AA262" s="119" t="str">
        <f>IF(N262=12,VLOOKUP(F262,'PDP8'!$C$6:$F$11,4,0),"")</f>
        <v/>
      </c>
      <c r="AB262" s="119" t="str">
        <f>IF(N262=13,IF(_xlfn.BITAND(OCT2DEC(C262),'PDP8'!$E$17)='PDP8'!$D$17,'PDP8'!$F$17,CONCATENATE(IF(ISNA(MATCH(_xlfn.BITAND(OCT2DEC(C262),'PDP8'!$E$18),'PDP8'!$D$18:$D$20,0)),"",VLOOKUP(_xlfn.BITAND(OCT2DEC(C262),'PDP8'!$E$18),'PDP8'!$D$18:$F$20,3,0)),IF(ISNA(MATCH(_xlfn.BITAND(OCT2DEC(C262),'PDP8'!$E$21),'PDP8'!$D$21:$D$52,0)),"",CONCATENATE(IF(ISNA(MATCH(_xlfn.BITAND(OCT2DEC(C262),'PDP8'!$E$18),'PDP8'!$D$18:$D$20,0)),"",", "),VLOOKUP(_xlfn.BITAND(OCT2DEC(C262),'PDP8'!$E$21),'PDP8'!$D$21:$F$52,3,0))))),"")</f>
        <v/>
      </c>
      <c r="AC262" s="119" t="str">
        <f>IF(N262=14,CONCATENATE(IF(ISNA(MATCH(_xlfn.BITAND(OCT2DEC(C262),'PDP8'!$E$56),'PDP8'!$D$56:$D$70,0)),"",VLOOKUP(_xlfn.BITAND(OCT2DEC(C262),'PDP8'!$E$56),'PDP8'!$D$56:$F$70,3,0)),IF(ISNA(MATCH(_xlfn.BITAND(OCT2DEC(C262),'PDP8'!$E$71),'PDP8'!$D$71:$D$73,0)),"",CONCATENATE(IF(ISNA(MATCH(_xlfn.BITAND(OCT2DEC(C262),'PDP8'!$E$56),'PDP8'!$D$56:$D$70,0)),"",", "),VLOOKUP(_xlfn.BITAND(OCT2DEC(C262),'PDP8'!$E$71),'PDP8'!$D$71:$F$73,3,0))),IF(_xlfn.BITAND(OCT2DEC(C262),'PDP8'!$E$75)='PDP8'!$D$75,CONCATENATE(IF(LEN(F262)&gt;4,", ",""),'PDP8'!$F$75,""),IF(_xlfn.BITAND(OCT2DEC(C262),'PDP8'!$E$74),"",'PDP8'!$F$74))),"")</f>
        <v/>
      </c>
      <c r="AD262" s="119" t="str">
        <f>IF(N262=15,VLOOKUP(Z262,'PDP8'!$D$111:$F$238,3,0),"")</f>
        <v/>
      </c>
      <c r="AE262" s="119" t="str">
        <f>IF(N262=20,CONCATENATE(VLOOKUP(F262,'PDP8'!$I$5:$M$389,3,0),": ",VLOOKUP(F262,'PDP8'!$I$5:$M$389,5,0)),"")</f>
        <v/>
      </c>
      <c r="AF262" s="119" t="str">
        <f t="shared" si="59"/>
        <v/>
      </c>
      <c r="AG262" s="126"/>
      <c r="AH262" s="126"/>
    </row>
    <row r="263" spans="1:34" x14ac:dyDescent="0.2">
      <c r="A263" s="126"/>
      <c r="B263" s="55" t="str">
        <f t="shared" si="47"/>
        <v>0411</v>
      </c>
      <c r="C263" s="56" t="str">
        <f>IF(N263&lt;10,"",IF(N263=10,O263,IF(N263=12,IF(LEN(X263)&gt;0,X263,DEC2OCT(VLOOKUP(F263,'PDP8'!$C$6:$D$12,2,0)+IF(LEN(G263)&gt;0,256,0)+W263+IF(LEN(V263)=0,0,_xlfn.BITAND(V263,127)),4)),IF(N263=13,DEC2OCT('PDP8'!$D$13+_xlfn.BITOR(VLOOKUP(O263,'PDP8'!$C$17:$D$52,2,0),_xlfn.BITOR(IF(S263&gt;1,VLOOKUP(P263,'PDP8'!$C$17:$D$52,2,0),0),_xlfn.BITOR(IF(S263&gt;2,VLOOKUP(Q263,'PDP8'!$C$17:$D$52,2,0),0),IF(S263&gt;3,VLOOKUP(R263,'PDP8'!$C$17:$D$52,2,0),0)))),4),IF(N263=14,DEC2OCT(_xlfn.BITOR('PDP8'!$D$13+256+VLOOKUP(O263,'PDP8'!$C$56:$D$75,2,0),_xlfn.BITOR(IF(S263&gt;1,VLOOKUP(P263,'PDP8'!$C$56:$D$75,2,0),0),_xlfn.BITOR(IF(S263&gt;2,VLOOKUP(Q263,'PDP8'!$C$56:$D$75,2,0),0),IF(S263&gt;3,VLOOKUP(R263,'PDP8'!$C$56:$D$75,2,0),0)))),4),IF(N263=15,DEC2OCT('PDP8'!$D$13+257+VLOOKUP(O263,'PDP8'!$C$80:$D$107,2,0)+IF(S263&gt;1,VLOOKUP(P263,'PDP8'!$C$80:$D$107,2,0),0)+IF(S263&gt;2,VLOOKUP(Q263,'PDP8'!$C$80:$D$107,2,0),0),4),IF(N263=20,VLOOKUP(F263,'PDP8'!$I$5:$J$389,2,0),"???")))))))</f>
        <v/>
      </c>
      <c r="D263" s="177"/>
      <c r="E263" s="118"/>
      <c r="F263" s="118"/>
      <c r="G263" s="76"/>
      <c r="H263" s="118"/>
      <c r="I263" s="179"/>
      <c r="J263" s="188" t="str">
        <f t="shared" si="48"/>
        <v/>
      </c>
      <c r="K263" s="211"/>
      <c r="L263" s="126"/>
      <c r="M263" s="119">
        <f>IF(LEN(F263)&lt;1,0,IF(OR(LEFT(F263)="/",F263="$"),0,IF(LEFT(F263)="*",1,IF(NOT(ISERR(VALUE(F263))),10,IF(LEFT(F263,4)="PAGE",2,IF(ISNA(VLOOKUP(F263,'PDP8'!$C$6:$C$11,1,0)),IF(ISNA(VLOOKUP(LEFT(F263,3),'PDP8'!$C$17:$C$52,1,0)),IF(ISNA(VLOOKUP(LEFT(F263,3),'PDP8'!$C$56:$C$75,1,0)),IF(ISNA(VLOOKUP(LEFT(F263,IF(OR(LEN(F263)=3,MID(F263,4,1)=" "),3,4)),'PDP8'!$C$80:$C$107,1,0)),IF(ISNA(VLOOKUP(F263,'PDP8'!$I$5:$I$389,1,0)),"???",20),15),14),13),12))))))</f>
        <v>0</v>
      </c>
      <c r="N263" s="119">
        <f>IF(AND(O263="CLA",S263&gt;1),IF(ISNA(VLOOKUP(P263,'PDP8'!$C$17:$C$52,1,0)),IF(ISNA(VLOOKUP(P263,'PDP8'!$C$56:$C$75,1,0)),15,14),13),IF(LEN(F263)=0,0,M263))</f>
        <v>0</v>
      </c>
      <c r="O263" s="119" t="str">
        <f t="shared" si="49"/>
        <v/>
      </c>
      <c r="P263" s="119" t="str">
        <f t="shared" si="50"/>
        <v/>
      </c>
      <c r="Q263" s="119" t="str">
        <f t="shared" si="51"/>
        <v/>
      </c>
      <c r="R263" s="119" t="str">
        <f t="shared" si="52"/>
        <v/>
      </c>
      <c r="S263" s="119">
        <f t="shared" si="53"/>
        <v>0</v>
      </c>
      <c r="T263" s="187" t="str">
        <f t="shared" si="54"/>
        <v/>
      </c>
      <c r="U263" s="119" t="str">
        <f t="shared" si="55"/>
        <v/>
      </c>
      <c r="V263" s="120" t="str">
        <f t="shared" si="56"/>
        <v/>
      </c>
      <c r="W263" s="124" t="str">
        <f t="shared" si="57"/>
        <v/>
      </c>
      <c r="X263" s="124" t="str">
        <f t="shared" si="58"/>
        <v/>
      </c>
      <c r="Y263" s="119" t="str">
        <f t="shared" si="45"/>
        <v/>
      </c>
      <c r="Z263" s="119">
        <f t="shared" si="46"/>
        <v>0</v>
      </c>
      <c r="AA263" s="119" t="str">
        <f>IF(N263=12,VLOOKUP(F263,'PDP8'!$C$6:$F$11,4,0),"")</f>
        <v/>
      </c>
      <c r="AB263" s="119" t="str">
        <f>IF(N263=13,IF(_xlfn.BITAND(OCT2DEC(C263),'PDP8'!$E$17)='PDP8'!$D$17,'PDP8'!$F$17,CONCATENATE(IF(ISNA(MATCH(_xlfn.BITAND(OCT2DEC(C263),'PDP8'!$E$18),'PDP8'!$D$18:$D$20,0)),"",VLOOKUP(_xlfn.BITAND(OCT2DEC(C263),'PDP8'!$E$18),'PDP8'!$D$18:$F$20,3,0)),IF(ISNA(MATCH(_xlfn.BITAND(OCT2DEC(C263),'PDP8'!$E$21),'PDP8'!$D$21:$D$52,0)),"",CONCATENATE(IF(ISNA(MATCH(_xlfn.BITAND(OCT2DEC(C263),'PDP8'!$E$18),'PDP8'!$D$18:$D$20,0)),"",", "),VLOOKUP(_xlfn.BITAND(OCT2DEC(C263),'PDP8'!$E$21),'PDP8'!$D$21:$F$52,3,0))))),"")</f>
        <v/>
      </c>
      <c r="AC263" s="119" t="str">
        <f>IF(N263=14,CONCATENATE(IF(ISNA(MATCH(_xlfn.BITAND(OCT2DEC(C263),'PDP8'!$E$56),'PDP8'!$D$56:$D$70,0)),"",VLOOKUP(_xlfn.BITAND(OCT2DEC(C263),'PDP8'!$E$56),'PDP8'!$D$56:$F$70,3,0)),IF(ISNA(MATCH(_xlfn.BITAND(OCT2DEC(C263),'PDP8'!$E$71),'PDP8'!$D$71:$D$73,0)),"",CONCATENATE(IF(ISNA(MATCH(_xlfn.BITAND(OCT2DEC(C263),'PDP8'!$E$56),'PDP8'!$D$56:$D$70,0)),"",", "),VLOOKUP(_xlfn.BITAND(OCT2DEC(C263),'PDP8'!$E$71),'PDP8'!$D$71:$F$73,3,0))),IF(_xlfn.BITAND(OCT2DEC(C263),'PDP8'!$E$75)='PDP8'!$D$75,CONCATENATE(IF(LEN(F263)&gt;4,", ",""),'PDP8'!$F$75,""),IF(_xlfn.BITAND(OCT2DEC(C263),'PDP8'!$E$74),"",'PDP8'!$F$74))),"")</f>
        <v/>
      </c>
      <c r="AD263" s="119" t="str">
        <f>IF(N263=15,VLOOKUP(Z263,'PDP8'!$D$111:$F$238,3,0),"")</f>
        <v/>
      </c>
      <c r="AE263" s="119" t="str">
        <f>IF(N263=20,CONCATENATE(VLOOKUP(F263,'PDP8'!$I$5:$M$389,3,0),": ",VLOOKUP(F263,'PDP8'!$I$5:$M$389,5,0)),"")</f>
        <v/>
      </c>
      <c r="AF263" s="119" t="str">
        <f t="shared" si="59"/>
        <v/>
      </c>
      <c r="AG263" s="126"/>
      <c r="AH263" s="126"/>
    </row>
    <row r="264" spans="1:34" x14ac:dyDescent="0.2">
      <c r="A264" s="126"/>
      <c r="B264" s="55" t="str">
        <f t="shared" si="47"/>
        <v>0411</v>
      </c>
      <c r="C264" s="56" t="str">
        <f>IF(N264&lt;10,"",IF(N264=10,O264,IF(N264=12,IF(LEN(X264)&gt;0,X264,DEC2OCT(VLOOKUP(F264,'PDP8'!$C$6:$D$12,2,0)+IF(LEN(G264)&gt;0,256,0)+W264+IF(LEN(V264)=0,0,_xlfn.BITAND(V264,127)),4)),IF(N264=13,DEC2OCT('PDP8'!$D$13+_xlfn.BITOR(VLOOKUP(O264,'PDP8'!$C$17:$D$52,2,0),_xlfn.BITOR(IF(S264&gt;1,VLOOKUP(P264,'PDP8'!$C$17:$D$52,2,0),0),_xlfn.BITOR(IF(S264&gt;2,VLOOKUP(Q264,'PDP8'!$C$17:$D$52,2,0),0),IF(S264&gt;3,VLOOKUP(R264,'PDP8'!$C$17:$D$52,2,0),0)))),4),IF(N264=14,DEC2OCT(_xlfn.BITOR('PDP8'!$D$13+256+VLOOKUP(O264,'PDP8'!$C$56:$D$75,2,0),_xlfn.BITOR(IF(S264&gt;1,VLOOKUP(P264,'PDP8'!$C$56:$D$75,2,0),0),_xlfn.BITOR(IF(S264&gt;2,VLOOKUP(Q264,'PDP8'!$C$56:$D$75,2,0),0),IF(S264&gt;3,VLOOKUP(R264,'PDP8'!$C$56:$D$75,2,0),0)))),4),IF(N264=15,DEC2OCT('PDP8'!$D$13+257+VLOOKUP(O264,'PDP8'!$C$80:$D$107,2,0)+IF(S264&gt;1,VLOOKUP(P264,'PDP8'!$C$80:$D$107,2,0),0)+IF(S264&gt;2,VLOOKUP(Q264,'PDP8'!$C$80:$D$107,2,0),0),4),IF(N264=20,VLOOKUP(F264,'PDP8'!$I$5:$J$389,2,0),"???")))))))</f>
        <v/>
      </c>
      <c r="D264" s="177"/>
      <c r="E264" s="118"/>
      <c r="F264" s="118"/>
      <c r="G264" s="76"/>
      <c r="H264" s="118"/>
      <c r="I264" s="179"/>
      <c r="J264" s="188" t="str">
        <f t="shared" si="48"/>
        <v/>
      </c>
      <c r="K264" s="211"/>
      <c r="L264" s="126"/>
      <c r="M264" s="119">
        <f>IF(LEN(F264)&lt;1,0,IF(OR(LEFT(F264)="/",F264="$"),0,IF(LEFT(F264)="*",1,IF(NOT(ISERR(VALUE(F264))),10,IF(LEFT(F264,4)="PAGE",2,IF(ISNA(VLOOKUP(F264,'PDP8'!$C$6:$C$11,1,0)),IF(ISNA(VLOOKUP(LEFT(F264,3),'PDP8'!$C$17:$C$52,1,0)),IF(ISNA(VLOOKUP(LEFT(F264,3),'PDP8'!$C$56:$C$75,1,0)),IF(ISNA(VLOOKUP(LEFT(F264,IF(OR(LEN(F264)=3,MID(F264,4,1)=" "),3,4)),'PDP8'!$C$80:$C$107,1,0)),IF(ISNA(VLOOKUP(F264,'PDP8'!$I$5:$I$389,1,0)),"???",20),15),14),13),12))))))</f>
        <v>0</v>
      </c>
      <c r="N264" s="119">
        <f>IF(AND(O264="CLA",S264&gt;1),IF(ISNA(VLOOKUP(P264,'PDP8'!$C$17:$C$52,1,0)),IF(ISNA(VLOOKUP(P264,'PDP8'!$C$56:$C$75,1,0)),15,14),13),IF(LEN(F264)=0,0,M264))</f>
        <v>0</v>
      </c>
      <c r="O264" s="119" t="str">
        <f t="shared" si="49"/>
        <v/>
      </c>
      <c r="P264" s="119" t="str">
        <f t="shared" si="50"/>
        <v/>
      </c>
      <c r="Q264" s="119" t="str">
        <f t="shared" si="51"/>
        <v/>
      </c>
      <c r="R264" s="119" t="str">
        <f t="shared" si="52"/>
        <v/>
      </c>
      <c r="S264" s="119">
        <f t="shared" si="53"/>
        <v>0</v>
      </c>
      <c r="T264" s="187" t="str">
        <f t="shared" si="54"/>
        <v/>
      </c>
      <c r="U264" s="119" t="str">
        <f t="shared" si="55"/>
        <v/>
      </c>
      <c r="V264" s="120" t="str">
        <f t="shared" si="56"/>
        <v/>
      </c>
      <c r="W264" s="124" t="str">
        <f t="shared" si="57"/>
        <v/>
      </c>
      <c r="X264" s="124" t="str">
        <f t="shared" si="58"/>
        <v/>
      </c>
      <c r="Y264" s="119" t="str">
        <f t="shared" si="45"/>
        <v/>
      </c>
      <c r="Z264" s="119">
        <f t="shared" si="46"/>
        <v>0</v>
      </c>
      <c r="AA264" s="119" t="str">
        <f>IF(N264=12,VLOOKUP(F264,'PDP8'!$C$6:$F$11,4,0),"")</f>
        <v/>
      </c>
      <c r="AB264" s="119" t="str">
        <f>IF(N264=13,IF(_xlfn.BITAND(OCT2DEC(C264),'PDP8'!$E$17)='PDP8'!$D$17,'PDP8'!$F$17,CONCATENATE(IF(ISNA(MATCH(_xlfn.BITAND(OCT2DEC(C264),'PDP8'!$E$18),'PDP8'!$D$18:$D$20,0)),"",VLOOKUP(_xlfn.BITAND(OCT2DEC(C264),'PDP8'!$E$18),'PDP8'!$D$18:$F$20,3,0)),IF(ISNA(MATCH(_xlfn.BITAND(OCT2DEC(C264),'PDP8'!$E$21),'PDP8'!$D$21:$D$52,0)),"",CONCATENATE(IF(ISNA(MATCH(_xlfn.BITAND(OCT2DEC(C264),'PDP8'!$E$18),'PDP8'!$D$18:$D$20,0)),"",", "),VLOOKUP(_xlfn.BITAND(OCT2DEC(C264),'PDP8'!$E$21),'PDP8'!$D$21:$F$52,3,0))))),"")</f>
        <v/>
      </c>
      <c r="AC264" s="119" t="str">
        <f>IF(N264=14,CONCATENATE(IF(ISNA(MATCH(_xlfn.BITAND(OCT2DEC(C264),'PDP8'!$E$56),'PDP8'!$D$56:$D$70,0)),"",VLOOKUP(_xlfn.BITAND(OCT2DEC(C264),'PDP8'!$E$56),'PDP8'!$D$56:$F$70,3,0)),IF(ISNA(MATCH(_xlfn.BITAND(OCT2DEC(C264),'PDP8'!$E$71),'PDP8'!$D$71:$D$73,0)),"",CONCATENATE(IF(ISNA(MATCH(_xlfn.BITAND(OCT2DEC(C264),'PDP8'!$E$56),'PDP8'!$D$56:$D$70,0)),"",", "),VLOOKUP(_xlfn.BITAND(OCT2DEC(C264),'PDP8'!$E$71),'PDP8'!$D$71:$F$73,3,0))),IF(_xlfn.BITAND(OCT2DEC(C264),'PDP8'!$E$75)='PDP8'!$D$75,CONCATENATE(IF(LEN(F264)&gt;4,", ",""),'PDP8'!$F$75,""),IF(_xlfn.BITAND(OCT2DEC(C264),'PDP8'!$E$74),"",'PDP8'!$F$74))),"")</f>
        <v/>
      </c>
      <c r="AD264" s="119" t="str">
        <f>IF(N264=15,VLOOKUP(Z264,'PDP8'!$D$111:$F$238,3,0),"")</f>
        <v/>
      </c>
      <c r="AE264" s="119" t="str">
        <f>IF(N264=20,CONCATENATE(VLOOKUP(F264,'PDP8'!$I$5:$M$389,3,0),": ",VLOOKUP(F264,'PDP8'!$I$5:$M$389,5,0)),"")</f>
        <v/>
      </c>
      <c r="AF264" s="119" t="str">
        <f t="shared" si="59"/>
        <v/>
      </c>
      <c r="AG264" s="126"/>
      <c r="AH264" s="126"/>
    </row>
    <row r="265" spans="1:34" x14ac:dyDescent="0.2">
      <c r="A265" s="126"/>
      <c r="B265" s="55" t="str">
        <f t="shared" si="47"/>
        <v>0411</v>
      </c>
      <c r="C265" s="56" t="str">
        <f>IF(N265&lt;10,"",IF(N265=10,O265,IF(N265=12,IF(LEN(X265)&gt;0,X265,DEC2OCT(VLOOKUP(F265,'PDP8'!$C$6:$D$12,2,0)+IF(LEN(G265)&gt;0,256,0)+W265+IF(LEN(V265)=0,0,_xlfn.BITAND(V265,127)),4)),IF(N265=13,DEC2OCT('PDP8'!$D$13+_xlfn.BITOR(VLOOKUP(O265,'PDP8'!$C$17:$D$52,2,0),_xlfn.BITOR(IF(S265&gt;1,VLOOKUP(P265,'PDP8'!$C$17:$D$52,2,0),0),_xlfn.BITOR(IF(S265&gt;2,VLOOKUP(Q265,'PDP8'!$C$17:$D$52,2,0),0),IF(S265&gt;3,VLOOKUP(R265,'PDP8'!$C$17:$D$52,2,0),0)))),4),IF(N265=14,DEC2OCT(_xlfn.BITOR('PDP8'!$D$13+256+VLOOKUP(O265,'PDP8'!$C$56:$D$75,2,0),_xlfn.BITOR(IF(S265&gt;1,VLOOKUP(P265,'PDP8'!$C$56:$D$75,2,0),0),_xlfn.BITOR(IF(S265&gt;2,VLOOKUP(Q265,'PDP8'!$C$56:$D$75,2,0),0),IF(S265&gt;3,VLOOKUP(R265,'PDP8'!$C$56:$D$75,2,0),0)))),4),IF(N265=15,DEC2OCT('PDP8'!$D$13+257+VLOOKUP(O265,'PDP8'!$C$80:$D$107,2,0)+IF(S265&gt;1,VLOOKUP(P265,'PDP8'!$C$80:$D$107,2,0),0)+IF(S265&gt;2,VLOOKUP(Q265,'PDP8'!$C$80:$D$107,2,0),0),4),IF(N265=20,VLOOKUP(F265,'PDP8'!$I$5:$J$389,2,0),"???")))))))</f>
        <v/>
      </c>
      <c r="D265" s="177"/>
      <c r="E265" s="118"/>
      <c r="F265" s="118"/>
      <c r="G265" s="76"/>
      <c r="H265" s="118"/>
      <c r="I265" s="179"/>
      <c r="J265" s="188" t="str">
        <f t="shared" si="48"/>
        <v/>
      </c>
      <c r="K265" s="211"/>
      <c r="L265" s="126"/>
      <c r="M265" s="119">
        <f>IF(LEN(F265)&lt;1,0,IF(OR(LEFT(F265)="/",F265="$"),0,IF(LEFT(F265)="*",1,IF(NOT(ISERR(VALUE(F265))),10,IF(LEFT(F265,4)="PAGE",2,IF(ISNA(VLOOKUP(F265,'PDP8'!$C$6:$C$11,1,0)),IF(ISNA(VLOOKUP(LEFT(F265,3),'PDP8'!$C$17:$C$52,1,0)),IF(ISNA(VLOOKUP(LEFT(F265,3),'PDP8'!$C$56:$C$75,1,0)),IF(ISNA(VLOOKUP(LEFT(F265,IF(OR(LEN(F265)=3,MID(F265,4,1)=" "),3,4)),'PDP8'!$C$80:$C$107,1,0)),IF(ISNA(VLOOKUP(F265,'PDP8'!$I$5:$I$389,1,0)),"???",20),15),14),13),12))))))</f>
        <v>0</v>
      </c>
      <c r="N265" s="119">
        <f>IF(AND(O265="CLA",S265&gt;1),IF(ISNA(VLOOKUP(P265,'PDP8'!$C$17:$C$52,1,0)),IF(ISNA(VLOOKUP(P265,'PDP8'!$C$56:$C$75,1,0)),15,14),13),IF(LEN(F265)=0,0,M265))</f>
        <v>0</v>
      </c>
      <c r="O265" s="119" t="str">
        <f t="shared" si="49"/>
        <v/>
      </c>
      <c r="P265" s="119" t="str">
        <f t="shared" si="50"/>
        <v/>
      </c>
      <c r="Q265" s="119" t="str">
        <f t="shared" si="51"/>
        <v/>
      </c>
      <c r="R265" s="119" t="str">
        <f t="shared" si="52"/>
        <v/>
      </c>
      <c r="S265" s="119">
        <f t="shared" si="53"/>
        <v>0</v>
      </c>
      <c r="T265" s="187" t="str">
        <f t="shared" si="54"/>
        <v/>
      </c>
      <c r="U265" s="119" t="str">
        <f t="shared" si="55"/>
        <v/>
      </c>
      <c r="V265" s="120" t="str">
        <f t="shared" si="56"/>
        <v/>
      </c>
      <c r="W265" s="124" t="str">
        <f t="shared" si="57"/>
        <v/>
      </c>
      <c r="X265" s="124" t="str">
        <f t="shared" si="58"/>
        <v/>
      </c>
      <c r="Y265" s="119" t="str">
        <f t="shared" si="45"/>
        <v/>
      </c>
      <c r="Z265" s="119">
        <f t="shared" si="46"/>
        <v>0</v>
      </c>
      <c r="AA265" s="119" t="str">
        <f>IF(N265=12,VLOOKUP(F265,'PDP8'!$C$6:$F$11,4,0),"")</f>
        <v/>
      </c>
      <c r="AB265" s="119" t="str">
        <f>IF(N265=13,IF(_xlfn.BITAND(OCT2DEC(C265),'PDP8'!$E$17)='PDP8'!$D$17,'PDP8'!$F$17,CONCATENATE(IF(ISNA(MATCH(_xlfn.BITAND(OCT2DEC(C265),'PDP8'!$E$18),'PDP8'!$D$18:$D$20,0)),"",VLOOKUP(_xlfn.BITAND(OCT2DEC(C265),'PDP8'!$E$18),'PDP8'!$D$18:$F$20,3,0)),IF(ISNA(MATCH(_xlfn.BITAND(OCT2DEC(C265),'PDP8'!$E$21),'PDP8'!$D$21:$D$52,0)),"",CONCATENATE(IF(ISNA(MATCH(_xlfn.BITAND(OCT2DEC(C265),'PDP8'!$E$18),'PDP8'!$D$18:$D$20,0)),"",", "),VLOOKUP(_xlfn.BITAND(OCT2DEC(C265),'PDP8'!$E$21),'PDP8'!$D$21:$F$52,3,0))))),"")</f>
        <v/>
      </c>
      <c r="AC265" s="119" t="str">
        <f>IF(N265=14,CONCATENATE(IF(ISNA(MATCH(_xlfn.BITAND(OCT2DEC(C265),'PDP8'!$E$56),'PDP8'!$D$56:$D$70,0)),"",VLOOKUP(_xlfn.BITAND(OCT2DEC(C265),'PDP8'!$E$56),'PDP8'!$D$56:$F$70,3,0)),IF(ISNA(MATCH(_xlfn.BITAND(OCT2DEC(C265),'PDP8'!$E$71),'PDP8'!$D$71:$D$73,0)),"",CONCATENATE(IF(ISNA(MATCH(_xlfn.BITAND(OCT2DEC(C265),'PDP8'!$E$56),'PDP8'!$D$56:$D$70,0)),"",", "),VLOOKUP(_xlfn.BITAND(OCT2DEC(C265),'PDP8'!$E$71),'PDP8'!$D$71:$F$73,3,0))),IF(_xlfn.BITAND(OCT2DEC(C265),'PDP8'!$E$75)='PDP8'!$D$75,CONCATENATE(IF(LEN(F265)&gt;4,", ",""),'PDP8'!$F$75,""),IF(_xlfn.BITAND(OCT2DEC(C265),'PDP8'!$E$74),"",'PDP8'!$F$74))),"")</f>
        <v/>
      </c>
      <c r="AD265" s="119" t="str">
        <f>IF(N265=15,VLOOKUP(Z265,'PDP8'!$D$111:$F$238,3,0),"")</f>
        <v/>
      </c>
      <c r="AE265" s="119" t="str">
        <f>IF(N265=20,CONCATENATE(VLOOKUP(F265,'PDP8'!$I$5:$M$389,3,0),": ",VLOOKUP(F265,'PDP8'!$I$5:$M$389,5,0)),"")</f>
        <v/>
      </c>
      <c r="AF265" s="119" t="str">
        <f t="shared" si="59"/>
        <v/>
      </c>
      <c r="AG265" s="126"/>
      <c r="AH265" s="126"/>
    </row>
    <row r="266" spans="1:34" x14ac:dyDescent="0.2">
      <c r="A266" s="126"/>
      <c r="B266" s="55" t="str">
        <f t="shared" si="47"/>
        <v>0411</v>
      </c>
      <c r="C266" s="56" t="str">
        <f>IF(N266&lt;10,"",IF(N266=10,O266,IF(N266=12,IF(LEN(X266)&gt;0,X266,DEC2OCT(VLOOKUP(F266,'PDP8'!$C$6:$D$12,2,0)+IF(LEN(G266)&gt;0,256,0)+W266+IF(LEN(V266)=0,0,_xlfn.BITAND(V266,127)),4)),IF(N266=13,DEC2OCT('PDP8'!$D$13+_xlfn.BITOR(VLOOKUP(O266,'PDP8'!$C$17:$D$52,2,0),_xlfn.BITOR(IF(S266&gt;1,VLOOKUP(P266,'PDP8'!$C$17:$D$52,2,0),0),_xlfn.BITOR(IF(S266&gt;2,VLOOKUP(Q266,'PDP8'!$C$17:$D$52,2,0),0),IF(S266&gt;3,VLOOKUP(R266,'PDP8'!$C$17:$D$52,2,0),0)))),4),IF(N266=14,DEC2OCT(_xlfn.BITOR('PDP8'!$D$13+256+VLOOKUP(O266,'PDP8'!$C$56:$D$75,2,0),_xlfn.BITOR(IF(S266&gt;1,VLOOKUP(P266,'PDP8'!$C$56:$D$75,2,0),0),_xlfn.BITOR(IF(S266&gt;2,VLOOKUP(Q266,'PDP8'!$C$56:$D$75,2,0),0),IF(S266&gt;3,VLOOKUP(R266,'PDP8'!$C$56:$D$75,2,0),0)))),4),IF(N266=15,DEC2OCT('PDP8'!$D$13+257+VLOOKUP(O266,'PDP8'!$C$80:$D$107,2,0)+IF(S266&gt;1,VLOOKUP(P266,'PDP8'!$C$80:$D$107,2,0),0)+IF(S266&gt;2,VLOOKUP(Q266,'PDP8'!$C$80:$D$107,2,0),0),4),IF(N266=20,VLOOKUP(F266,'PDP8'!$I$5:$J$389,2,0),"???")))))))</f>
        <v/>
      </c>
      <c r="D266" s="177"/>
      <c r="E266" s="118"/>
      <c r="F266" s="118"/>
      <c r="G266" s="76"/>
      <c r="H266" s="118"/>
      <c r="I266" s="179"/>
      <c r="J266" s="188" t="str">
        <f t="shared" si="48"/>
        <v/>
      </c>
      <c r="K266" s="211"/>
      <c r="L266" s="126"/>
      <c r="M266" s="119">
        <f>IF(LEN(F266)&lt;1,0,IF(OR(LEFT(F266)="/",F266="$"),0,IF(LEFT(F266)="*",1,IF(NOT(ISERR(VALUE(F266))),10,IF(LEFT(F266,4)="PAGE",2,IF(ISNA(VLOOKUP(F266,'PDP8'!$C$6:$C$11,1,0)),IF(ISNA(VLOOKUP(LEFT(F266,3),'PDP8'!$C$17:$C$52,1,0)),IF(ISNA(VLOOKUP(LEFT(F266,3),'PDP8'!$C$56:$C$75,1,0)),IF(ISNA(VLOOKUP(LEFT(F266,IF(OR(LEN(F266)=3,MID(F266,4,1)=" "),3,4)),'PDP8'!$C$80:$C$107,1,0)),IF(ISNA(VLOOKUP(F266,'PDP8'!$I$5:$I$389,1,0)),"???",20),15),14),13),12))))))</f>
        <v>0</v>
      </c>
      <c r="N266" s="119">
        <f>IF(AND(O266="CLA",S266&gt;1),IF(ISNA(VLOOKUP(P266,'PDP8'!$C$17:$C$52,1,0)),IF(ISNA(VLOOKUP(P266,'PDP8'!$C$56:$C$75,1,0)),15,14),13),IF(LEN(F266)=0,0,M266))</f>
        <v>0</v>
      </c>
      <c r="O266" s="119" t="str">
        <f t="shared" si="49"/>
        <v/>
      </c>
      <c r="P266" s="119" t="str">
        <f t="shared" si="50"/>
        <v/>
      </c>
      <c r="Q266" s="119" t="str">
        <f t="shared" si="51"/>
        <v/>
      </c>
      <c r="R266" s="119" t="str">
        <f t="shared" si="52"/>
        <v/>
      </c>
      <c r="S266" s="119">
        <f t="shared" si="53"/>
        <v>0</v>
      </c>
      <c r="T266" s="187" t="str">
        <f t="shared" si="54"/>
        <v/>
      </c>
      <c r="U266" s="119" t="str">
        <f t="shared" si="55"/>
        <v/>
      </c>
      <c r="V266" s="120" t="str">
        <f t="shared" si="56"/>
        <v/>
      </c>
      <c r="W266" s="124" t="str">
        <f t="shared" si="57"/>
        <v/>
      </c>
      <c r="X266" s="124" t="str">
        <f t="shared" si="58"/>
        <v/>
      </c>
      <c r="Y266" s="119" t="str">
        <f t="shared" ref="Y266:Y267" si="60">IF(LEN(E266)=0,"",IF(RIGHT(E266,1)=",",LEFT(E266,LEN(E266)-1),E266))</f>
        <v/>
      </c>
      <c r="Z266" s="119">
        <f t="shared" ref="Z266:Z267" si="61">OCT2DEC(C266)</f>
        <v>0</v>
      </c>
      <c r="AA266" s="119" t="str">
        <f>IF(N266=12,VLOOKUP(F266,'PDP8'!$C$6:$F$11,4,0),"")</f>
        <v/>
      </c>
      <c r="AB266" s="119" t="str">
        <f>IF(N266=13,IF(_xlfn.BITAND(OCT2DEC(C266),'PDP8'!$E$17)='PDP8'!$D$17,'PDP8'!$F$17,CONCATENATE(IF(ISNA(MATCH(_xlfn.BITAND(OCT2DEC(C266),'PDP8'!$E$18),'PDP8'!$D$18:$D$20,0)),"",VLOOKUP(_xlfn.BITAND(OCT2DEC(C266),'PDP8'!$E$18),'PDP8'!$D$18:$F$20,3,0)),IF(ISNA(MATCH(_xlfn.BITAND(OCT2DEC(C266),'PDP8'!$E$21),'PDP8'!$D$21:$D$52,0)),"",CONCATENATE(IF(ISNA(MATCH(_xlfn.BITAND(OCT2DEC(C266),'PDP8'!$E$18),'PDP8'!$D$18:$D$20,0)),"",", "),VLOOKUP(_xlfn.BITAND(OCT2DEC(C266),'PDP8'!$E$21),'PDP8'!$D$21:$F$52,3,0))))),"")</f>
        <v/>
      </c>
      <c r="AC266" s="119" t="str">
        <f>IF(N266=14,CONCATENATE(IF(ISNA(MATCH(_xlfn.BITAND(OCT2DEC(C266),'PDP8'!$E$56),'PDP8'!$D$56:$D$70,0)),"",VLOOKUP(_xlfn.BITAND(OCT2DEC(C266),'PDP8'!$E$56),'PDP8'!$D$56:$F$70,3,0)),IF(ISNA(MATCH(_xlfn.BITAND(OCT2DEC(C266),'PDP8'!$E$71),'PDP8'!$D$71:$D$73,0)),"",CONCATENATE(IF(ISNA(MATCH(_xlfn.BITAND(OCT2DEC(C266),'PDP8'!$E$56),'PDP8'!$D$56:$D$70,0)),"",", "),VLOOKUP(_xlfn.BITAND(OCT2DEC(C266),'PDP8'!$E$71),'PDP8'!$D$71:$F$73,3,0))),IF(_xlfn.BITAND(OCT2DEC(C266),'PDP8'!$E$75)='PDP8'!$D$75,CONCATENATE(IF(LEN(F266)&gt;4,", ",""),'PDP8'!$F$75,""),IF(_xlfn.BITAND(OCT2DEC(C266),'PDP8'!$E$74),"",'PDP8'!$F$74))),"")</f>
        <v/>
      </c>
      <c r="AD266" s="119" t="str">
        <f>IF(N266=15,VLOOKUP(Z266,'PDP8'!$D$111:$F$238,3,0),"")</f>
        <v/>
      </c>
      <c r="AE266" s="119" t="str">
        <f>IF(N266=20,CONCATENATE(VLOOKUP(F266,'PDP8'!$I$5:$M$389,3,0),": ",VLOOKUP(F266,'PDP8'!$I$5:$M$389,5,0)),"")</f>
        <v/>
      </c>
      <c r="AF266" s="119" t="str">
        <f t="shared" si="59"/>
        <v/>
      </c>
      <c r="AG266" s="126"/>
      <c r="AH266" s="126"/>
    </row>
    <row r="267" spans="1:34" x14ac:dyDescent="0.2">
      <c r="A267" s="126"/>
      <c r="B267" s="55" t="str">
        <f t="shared" ref="B267:B330" si="62">IF(M267=1,DEC2OCT(IF(RIGHT(F267,1)=".",VALUE(MID(F267,2,LEN(F267)-2)),OCT2DEC(RIGHT(F267,LEN(F267)-1))),4),IF(M267=2,DEC2OCT(OCT2DEC(RIGHT(F267,LEN(F267)-5))*128,4),IF(M266&lt;10,B266,DEC2OCT(IF(B266="7777",0,OCT2DEC(B266)+1),4))))</f>
        <v>0411</v>
      </c>
      <c r="C267" s="56" t="str">
        <f>IF(N267&lt;10,"",IF(N267=10,O267,IF(N267=12,IF(LEN(X267)&gt;0,X267,DEC2OCT(VLOOKUP(F267,'PDP8'!$C$6:$D$12,2,0)+IF(LEN(G267)&gt;0,256,0)+W267+IF(LEN(V267)=0,0,_xlfn.BITAND(V267,127)),4)),IF(N267=13,DEC2OCT('PDP8'!$D$13+_xlfn.BITOR(VLOOKUP(O267,'PDP8'!$C$17:$D$52,2,0),_xlfn.BITOR(IF(S267&gt;1,VLOOKUP(P267,'PDP8'!$C$17:$D$52,2,0),0),_xlfn.BITOR(IF(S267&gt;2,VLOOKUP(Q267,'PDP8'!$C$17:$D$52,2,0),0),IF(S267&gt;3,VLOOKUP(R267,'PDP8'!$C$17:$D$52,2,0),0)))),4),IF(N267=14,DEC2OCT(_xlfn.BITOR('PDP8'!$D$13+256+VLOOKUP(O267,'PDP8'!$C$56:$D$75,2,0),_xlfn.BITOR(IF(S267&gt;1,VLOOKUP(P267,'PDP8'!$C$56:$D$75,2,0),0),_xlfn.BITOR(IF(S267&gt;2,VLOOKUP(Q267,'PDP8'!$C$56:$D$75,2,0),0),IF(S267&gt;3,VLOOKUP(R267,'PDP8'!$C$56:$D$75,2,0),0)))),4),IF(N267=15,DEC2OCT('PDP8'!$D$13+257+VLOOKUP(O267,'PDP8'!$C$80:$D$107,2,0)+IF(S267&gt;1,VLOOKUP(P267,'PDP8'!$C$80:$D$107,2,0),0)+IF(S267&gt;2,VLOOKUP(Q267,'PDP8'!$C$80:$D$107,2,0),0),4),IF(N267=20,VLOOKUP(F267,'PDP8'!$I$5:$J$389,2,0),"???")))))))</f>
        <v/>
      </c>
      <c r="D267" s="177"/>
      <c r="E267" s="118"/>
      <c r="F267" s="118"/>
      <c r="G267" s="76"/>
      <c r="H267" s="118"/>
      <c r="I267" s="179"/>
      <c r="J267" s="188" t="str">
        <f t="shared" ref="J267:J330" si="63">IF(LEN(AF267)=0,"",CONCATENATE("/",IF(RIGHT(AF267,2)=", ",LEFT(AF267,LEN(AF267)-2),AF267),IF(AND(N267=12,_xlfn.BITAND(OCT2DEC(C267),376)=264)," [Auto pre-increment]","")))</f>
        <v/>
      </c>
      <c r="K267" s="211"/>
      <c r="L267" s="126"/>
      <c r="M267" s="119">
        <f>IF(LEN(F267)&lt;1,0,IF(OR(LEFT(F267)="/",F267="$"),0,IF(LEFT(F267)="*",1,IF(NOT(ISERR(VALUE(F267))),10,IF(LEFT(F267,4)="PAGE",2,IF(ISNA(VLOOKUP(F267,'PDP8'!$C$6:$C$11,1,0)),IF(ISNA(VLOOKUP(LEFT(F267,3),'PDP8'!$C$17:$C$52,1,0)),IF(ISNA(VLOOKUP(LEFT(F267,3),'PDP8'!$C$56:$C$75,1,0)),IF(ISNA(VLOOKUP(LEFT(F267,IF(OR(LEN(F267)=3,MID(F267,4,1)=" "),3,4)),'PDP8'!$C$80:$C$107,1,0)),IF(ISNA(VLOOKUP(F267,'PDP8'!$I$5:$I$389,1,0)),"???",20),15),14),13),12))))))</f>
        <v>0</v>
      </c>
      <c r="N267" s="119">
        <f>IF(AND(O267="CLA",S267&gt;1),IF(ISNA(VLOOKUP(P267,'PDP8'!$C$17:$C$52,1,0)),IF(ISNA(VLOOKUP(P267,'PDP8'!$C$56:$C$75,1,0)),15,14),13),IF(LEN(F267)=0,0,M267))</f>
        <v>0</v>
      </c>
      <c r="O267" s="119" t="str">
        <f t="shared" ref="O267:O289" si="64">IF(M267=10,IF(RIGHT(F267,1)=".",IF(VALUE(F267)&lt;0,DEC2OCT(_xlfn.BITXOR(-F267,4095)+1,4),DEC2OCT(F267,4)),IF(VALUE(F267)&lt;0,DEC2OCT(_xlfn.BITXOR(OCT2DEC(-F267),4095)+1,4),TEXT(F267,"0000"))),CONCATENATE(LEFT(F267,3),IF(OR(LEN(F267)=3,MID(F267,4,1)=" "),"",MID(F267,4,1))))</f>
        <v/>
      </c>
      <c r="P267" s="119" t="str">
        <f t="shared" ref="P267:P289" si="65">CONCATENATE(MID(F267,LEN(O267)+2,3),IF(OR(LEN(F267)=LEN(O267)+4,MID(F267,LEN(O267)+5,1)=" "),"",MID(F267,LEN(O267)+5,1)))</f>
        <v/>
      </c>
      <c r="Q267" s="119" t="str">
        <f t="shared" ref="Q267:Q289" si="66">CONCATENATE(MID(F267,LEN(O267)+LEN(P267)+3,3),IF(OR(LEN(F267)=LEN(O267)+LEN(P267)+5,MID(F267,LEN(O267)+LEN(P267)+6,1)=" "),"",MID(F267,LEN(O267)+LEN(P267)+6,1)))</f>
        <v/>
      </c>
      <c r="R267" s="119" t="str">
        <f t="shared" ref="R267:R289" si="67">CONCATENATE(MID(F267,LEN(O267)+LEN(P267)+LEN(Q267)+4,3),IF(OR(LEN(F267)=LEN(O267)+LEN(P267)+LEN(Q267)+6,MID(F267,LEN(O267)+LEN(P267)+LEN(Q267)+7,1)=" "),"",MID(F267,LEN(O267)+LEN(P267)+LEN(Q267)+7,1)))</f>
        <v/>
      </c>
      <c r="S267" s="119">
        <f t="shared" ref="S267:S289" si="68">IF(LEN(O267)=0,0,1)+IF(LEN(P267)=0,0,1)+IF(LEN(Q267)=0,0,1)+IF(LEN(R267)=0,0,1)</f>
        <v>0</v>
      </c>
      <c r="T267" s="187" t="str">
        <f t="shared" ref="T267:T289" si="69">IF(OR(LEFT(H267,2)=".-",LEFT(H267,2)=".+"),RIGHT(H267,LEN(H267)-2),IF(LEN(H267)=0,"",H267))</f>
        <v/>
      </c>
      <c r="U267" s="119" t="str">
        <f t="shared" ref="U267:U289" si="70">IF(LEN(T267)=0,"",IF(ISERR(VALUE(T267)),OCT2DEC(INDEX($B$10:$E$262,MATCH(T267,$Y$10:$Y$262,0),1)),IF(RIGHT(T267,1)=".",IF(VALUE(T267)&lt;0,_xlfn.BITXOR(VALUE(-T267),127)+1,T267),IF(VALUE(T267)&lt;0,_xlfn.BITXOR(OCT2DEC(-T267),127)+1,OCT2DEC(T267)))))</f>
        <v/>
      </c>
      <c r="V267" s="120" t="str">
        <f t="shared" ref="V267:V289" si="71">IF(LEFT(H267,2)=".-",OCT2DEC(B267)-U267,IF(LEFT(H267,2)=".+",OCT2DEC(B267)+U267,IF(T267=".",OCT2DEC(B267),U267)))</f>
        <v/>
      </c>
      <c r="W267" s="124" t="str">
        <f t="shared" ref="W267:W289" si="72">IF(LEN(V267)&gt;0,IF(_xlfn.BITAND(V267,3968)=0,0,128),"")</f>
        <v/>
      </c>
      <c r="X267" s="124" t="str">
        <f t="shared" ref="X267:X289" si="73">IF(ISNA(V267),"UNDEFINED",IF(LEN(V267)=0,IF(AND(M267=12,LEN(H267)=0),"UNDEFINED",""),IF(AND($W267=128,_xlfn.BITAND($V267,3968)&lt;&gt;_xlfn.BITAND(OCT2DEC($B267),3968)),"RANGE!","")))</f>
        <v/>
      </c>
      <c r="Y267" s="119" t="str">
        <f t="shared" si="60"/>
        <v/>
      </c>
      <c r="Z267" s="119">
        <f t="shared" si="61"/>
        <v>0</v>
      </c>
      <c r="AA267" s="119" t="str">
        <f>IF(N267=12,VLOOKUP(F267,'PDP8'!$C$6:$F$11,4,0),"")</f>
        <v/>
      </c>
      <c r="AB267" s="119" t="str">
        <f>IF(N267=13,IF(_xlfn.BITAND(OCT2DEC(C267),'PDP8'!$E$17)='PDP8'!$D$17,'PDP8'!$F$17,CONCATENATE(IF(ISNA(MATCH(_xlfn.BITAND(OCT2DEC(C267),'PDP8'!$E$18),'PDP8'!$D$18:$D$20,0)),"",VLOOKUP(_xlfn.BITAND(OCT2DEC(C267),'PDP8'!$E$18),'PDP8'!$D$18:$F$20,3,0)),IF(ISNA(MATCH(_xlfn.BITAND(OCT2DEC(C267),'PDP8'!$E$21),'PDP8'!$D$21:$D$52,0)),"",CONCATENATE(IF(ISNA(MATCH(_xlfn.BITAND(OCT2DEC(C267),'PDP8'!$E$18),'PDP8'!$D$18:$D$20,0)),"",", "),VLOOKUP(_xlfn.BITAND(OCT2DEC(C267),'PDP8'!$E$21),'PDP8'!$D$21:$F$52,3,0))))),"")</f>
        <v/>
      </c>
      <c r="AC267" s="119" t="str">
        <f>IF(N267=14,CONCATENATE(IF(ISNA(MATCH(_xlfn.BITAND(OCT2DEC(C267),'PDP8'!$E$56),'PDP8'!$D$56:$D$70,0)),"",VLOOKUP(_xlfn.BITAND(OCT2DEC(C267),'PDP8'!$E$56),'PDP8'!$D$56:$F$70,3,0)),IF(ISNA(MATCH(_xlfn.BITAND(OCT2DEC(C267),'PDP8'!$E$71),'PDP8'!$D$71:$D$73,0)),"",CONCATENATE(IF(ISNA(MATCH(_xlfn.BITAND(OCT2DEC(C267),'PDP8'!$E$56),'PDP8'!$D$56:$D$70,0)),"",", "),VLOOKUP(_xlfn.BITAND(OCT2DEC(C267),'PDP8'!$E$71),'PDP8'!$D$71:$F$73,3,0))),IF(_xlfn.BITAND(OCT2DEC(C267),'PDP8'!$E$75)='PDP8'!$D$75,CONCATENATE(IF(LEN(F267)&gt;4,", ",""),'PDP8'!$F$75,""),IF(_xlfn.BITAND(OCT2DEC(C267),'PDP8'!$E$74),"",'PDP8'!$F$74))),"")</f>
        <v/>
      </c>
      <c r="AD267" s="119" t="str">
        <f>IF(N267=15,VLOOKUP(Z267,'PDP8'!$D$111:$F$238,3,0),"")</f>
        <v/>
      </c>
      <c r="AE267" s="119" t="str">
        <f>IF(N267=20,CONCATENATE(VLOOKUP(F267,'PDP8'!$I$5:$M$389,3,0),": ",VLOOKUP(F267,'PDP8'!$I$5:$M$389,5,0)),"")</f>
        <v/>
      </c>
      <c r="AF267" s="119" t="str">
        <f t="shared" ref="AF267:AF289" si="74">CONCATENATE(AA267,AB267,AC267,AD267,AE267)</f>
        <v/>
      </c>
      <c r="AG267" s="126"/>
      <c r="AH267" s="126"/>
    </row>
    <row r="268" spans="1:34" x14ac:dyDescent="0.2">
      <c r="A268" s="126"/>
      <c r="B268" s="55" t="str">
        <f t="shared" si="62"/>
        <v>0411</v>
      </c>
      <c r="C268" s="56" t="str">
        <f>IF(N268&lt;10,"",IF(N268=10,O268,IF(N268=12,IF(LEN(X268)&gt;0,X268,DEC2OCT(VLOOKUP(F268,'PDP8'!$C$6:$D$12,2,0)+IF(LEN(G268)&gt;0,256,0)+W268+IF(LEN(V268)=0,0,_xlfn.BITAND(V268,127)),4)),IF(N268=13,DEC2OCT('PDP8'!$D$13+_xlfn.BITOR(VLOOKUP(O268,'PDP8'!$C$17:$D$52,2,0),_xlfn.BITOR(IF(S268&gt;1,VLOOKUP(P268,'PDP8'!$C$17:$D$52,2,0),0),_xlfn.BITOR(IF(S268&gt;2,VLOOKUP(Q268,'PDP8'!$C$17:$D$52,2,0),0),IF(S268&gt;3,VLOOKUP(R268,'PDP8'!$C$17:$D$52,2,0),0)))),4),IF(N268=14,DEC2OCT(_xlfn.BITOR('PDP8'!$D$13+256+VLOOKUP(O268,'PDP8'!$C$56:$D$75,2,0),_xlfn.BITOR(IF(S268&gt;1,VLOOKUP(P268,'PDP8'!$C$56:$D$75,2,0),0),_xlfn.BITOR(IF(S268&gt;2,VLOOKUP(Q268,'PDP8'!$C$56:$D$75,2,0),0),IF(S268&gt;3,VLOOKUP(R268,'PDP8'!$C$56:$D$75,2,0),0)))),4),IF(N268=15,DEC2OCT('PDP8'!$D$13+257+VLOOKUP(O268,'PDP8'!$C$80:$D$107,2,0)+IF(S268&gt;1,VLOOKUP(P268,'PDP8'!$C$80:$D$107,2,0),0)+IF(S268&gt;2,VLOOKUP(Q268,'PDP8'!$C$80:$D$107,2,0),0),4),IF(N268=20,VLOOKUP(F268,'PDP8'!$I$5:$J$389,2,0),"???")))))))</f>
        <v/>
      </c>
      <c r="D268" s="177"/>
      <c r="E268" s="118"/>
      <c r="F268" s="118"/>
      <c r="G268" s="76"/>
      <c r="H268" s="118"/>
      <c r="I268" s="179"/>
      <c r="J268" s="188" t="str">
        <f t="shared" si="63"/>
        <v/>
      </c>
      <c r="K268" s="211"/>
      <c r="L268" s="126"/>
      <c r="M268" s="119">
        <f>IF(LEN(F268)&lt;1,0,IF(OR(LEFT(F268)="/",F268="$"),0,IF(LEFT(F268)="*",1,IF(NOT(ISERR(VALUE(F268))),10,IF(LEFT(F268,4)="PAGE",2,IF(ISNA(VLOOKUP(F268,'PDP8'!$C$6:$C$11,1,0)),IF(ISNA(VLOOKUP(LEFT(F268,3),'PDP8'!$C$17:$C$52,1,0)),IF(ISNA(VLOOKUP(LEFT(F268,3),'PDP8'!$C$56:$C$75,1,0)),IF(ISNA(VLOOKUP(LEFT(F268,IF(OR(LEN(F268)=3,MID(F268,4,1)=" "),3,4)),'PDP8'!$C$80:$C$107,1,0)),IF(ISNA(VLOOKUP(F268,'PDP8'!$I$5:$I$389,1,0)),"???",20),15),14),13),12))))))</f>
        <v>0</v>
      </c>
      <c r="N268" s="119">
        <f>IF(AND(O268="CLA",S268&gt;1),IF(ISNA(VLOOKUP(P268,'PDP8'!$C$17:$C$52,1,0)),IF(ISNA(VLOOKUP(P268,'PDP8'!$C$56:$C$75,1,0)),15,14),13),IF(LEN(F268)=0,0,M268))</f>
        <v>0</v>
      </c>
      <c r="O268" s="119" t="str">
        <f t="shared" si="64"/>
        <v/>
      </c>
      <c r="P268" s="119" t="str">
        <f t="shared" si="65"/>
        <v/>
      </c>
      <c r="Q268" s="119" t="str">
        <f t="shared" si="66"/>
        <v/>
      </c>
      <c r="R268" s="119" t="str">
        <f t="shared" si="67"/>
        <v/>
      </c>
      <c r="S268" s="119">
        <f t="shared" si="68"/>
        <v>0</v>
      </c>
      <c r="T268" s="187" t="str">
        <f t="shared" si="69"/>
        <v/>
      </c>
      <c r="U268" s="119" t="str">
        <f t="shared" si="70"/>
        <v/>
      </c>
      <c r="V268" s="120" t="str">
        <f t="shared" si="71"/>
        <v/>
      </c>
      <c r="W268" s="124" t="str">
        <f t="shared" si="72"/>
        <v/>
      </c>
      <c r="X268" s="124" t="str">
        <f t="shared" si="73"/>
        <v/>
      </c>
      <c r="Y268" s="119" t="str">
        <f t="shared" ref="Y268:Y290" si="75">IF(LEN(E268)=0,"",IF(RIGHT(E268,1)=",",LEFT(E268,LEN(E268)-1),E268))</f>
        <v/>
      </c>
      <c r="Z268" s="119">
        <f t="shared" ref="Z268:Z290" si="76">OCT2DEC(C268)</f>
        <v>0</v>
      </c>
      <c r="AA268" s="119" t="str">
        <f>IF(N268=12,VLOOKUP(F268,'PDP8'!$C$6:$F$11,4,0),"")</f>
        <v/>
      </c>
      <c r="AB268" s="119" t="str">
        <f>IF(N268=13,IF(_xlfn.BITAND(OCT2DEC(C268),'PDP8'!$E$17)='PDP8'!$D$17,'PDP8'!$F$17,CONCATENATE(IF(ISNA(MATCH(_xlfn.BITAND(OCT2DEC(C268),'PDP8'!$E$18),'PDP8'!$D$18:$D$20,0)),"",VLOOKUP(_xlfn.BITAND(OCT2DEC(C268),'PDP8'!$E$18),'PDP8'!$D$18:$F$20,3,0)),IF(ISNA(MATCH(_xlfn.BITAND(OCT2DEC(C268),'PDP8'!$E$21),'PDP8'!$D$21:$D$52,0)),"",CONCATENATE(IF(ISNA(MATCH(_xlfn.BITAND(OCT2DEC(C268),'PDP8'!$E$18),'PDP8'!$D$18:$D$20,0)),"",", "),VLOOKUP(_xlfn.BITAND(OCT2DEC(C268),'PDP8'!$E$21),'PDP8'!$D$21:$F$52,3,0))))),"")</f>
        <v/>
      </c>
      <c r="AC268" s="119" t="str">
        <f>IF(N268=14,CONCATENATE(IF(ISNA(MATCH(_xlfn.BITAND(OCT2DEC(C268),'PDP8'!$E$56),'PDP8'!$D$56:$D$70,0)),"",VLOOKUP(_xlfn.BITAND(OCT2DEC(C268),'PDP8'!$E$56),'PDP8'!$D$56:$F$70,3,0)),IF(ISNA(MATCH(_xlfn.BITAND(OCT2DEC(C268),'PDP8'!$E$71),'PDP8'!$D$71:$D$73,0)),"",CONCATENATE(IF(ISNA(MATCH(_xlfn.BITAND(OCT2DEC(C268),'PDP8'!$E$56),'PDP8'!$D$56:$D$70,0)),"",", "),VLOOKUP(_xlfn.BITAND(OCT2DEC(C268),'PDP8'!$E$71),'PDP8'!$D$71:$F$73,3,0))),IF(_xlfn.BITAND(OCT2DEC(C268),'PDP8'!$E$75)='PDP8'!$D$75,CONCATENATE(IF(LEN(F268)&gt;4,", ",""),'PDP8'!$F$75,""),IF(_xlfn.BITAND(OCT2DEC(C268),'PDP8'!$E$74),"",'PDP8'!$F$74))),"")</f>
        <v/>
      </c>
      <c r="AD268" s="119" t="str">
        <f>IF(N268=15,VLOOKUP(Z268,'PDP8'!$D$111:$F$238,3,0),"")</f>
        <v/>
      </c>
      <c r="AE268" s="119" t="str">
        <f>IF(N268=20,CONCATENATE(VLOOKUP(F268,'PDP8'!$I$5:$M$389,3,0),": ",VLOOKUP(F268,'PDP8'!$I$5:$M$389,5,0)),"")</f>
        <v/>
      </c>
      <c r="AF268" s="119" t="str">
        <f t="shared" si="74"/>
        <v/>
      </c>
      <c r="AG268" s="126"/>
      <c r="AH268" s="126"/>
    </row>
    <row r="269" spans="1:34" x14ac:dyDescent="0.2">
      <c r="A269" s="126"/>
      <c r="B269" s="55" t="str">
        <f t="shared" si="62"/>
        <v>0411</v>
      </c>
      <c r="C269" s="56" t="str">
        <f>IF(N269&lt;10,"",IF(N269=10,O269,IF(N269=12,IF(LEN(X269)&gt;0,X269,DEC2OCT(VLOOKUP(F269,'PDP8'!$C$6:$D$12,2,0)+IF(LEN(G269)&gt;0,256,0)+W269+IF(LEN(V269)=0,0,_xlfn.BITAND(V269,127)),4)),IF(N269=13,DEC2OCT('PDP8'!$D$13+_xlfn.BITOR(VLOOKUP(O269,'PDP8'!$C$17:$D$52,2,0),_xlfn.BITOR(IF(S269&gt;1,VLOOKUP(P269,'PDP8'!$C$17:$D$52,2,0),0),_xlfn.BITOR(IF(S269&gt;2,VLOOKUP(Q269,'PDP8'!$C$17:$D$52,2,0),0),IF(S269&gt;3,VLOOKUP(R269,'PDP8'!$C$17:$D$52,2,0),0)))),4),IF(N269=14,DEC2OCT(_xlfn.BITOR('PDP8'!$D$13+256+VLOOKUP(O269,'PDP8'!$C$56:$D$75,2,0),_xlfn.BITOR(IF(S269&gt;1,VLOOKUP(P269,'PDP8'!$C$56:$D$75,2,0),0),_xlfn.BITOR(IF(S269&gt;2,VLOOKUP(Q269,'PDP8'!$C$56:$D$75,2,0),0),IF(S269&gt;3,VLOOKUP(R269,'PDP8'!$C$56:$D$75,2,0),0)))),4),IF(N269=15,DEC2OCT('PDP8'!$D$13+257+VLOOKUP(O269,'PDP8'!$C$80:$D$107,2,0)+IF(S269&gt;1,VLOOKUP(P269,'PDP8'!$C$80:$D$107,2,0),0)+IF(S269&gt;2,VLOOKUP(Q269,'PDP8'!$C$80:$D$107,2,0),0),4),IF(N269=20,VLOOKUP(F269,'PDP8'!$I$5:$J$389,2,0),"???")))))))</f>
        <v/>
      </c>
      <c r="D269" s="177"/>
      <c r="E269" s="118"/>
      <c r="F269" s="118"/>
      <c r="G269" s="76"/>
      <c r="H269" s="118"/>
      <c r="I269" s="179"/>
      <c r="J269" s="188" t="str">
        <f t="shared" si="63"/>
        <v/>
      </c>
      <c r="K269" s="211"/>
      <c r="L269" s="126"/>
      <c r="M269" s="119">
        <f>IF(LEN(F269)&lt;1,0,IF(OR(LEFT(F269)="/",F269="$"),0,IF(LEFT(F269)="*",1,IF(NOT(ISERR(VALUE(F269))),10,IF(LEFT(F269,4)="PAGE",2,IF(ISNA(VLOOKUP(F269,'PDP8'!$C$6:$C$11,1,0)),IF(ISNA(VLOOKUP(LEFT(F269,3),'PDP8'!$C$17:$C$52,1,0)),IF(ISNA(VLOOKUP(LEFT(F269,3),'PDP8'!$C$56:$C$75,1,0)),IF(ISNA(VLOOKUP(LEFT(F269,IF(OR(LEN(F269)=3,MID(F269,4,1)=" "),3,4)),'PDP8'!$C$80:$C$107,1,0)),IF(ISNA(VLOOKUP(F269,'PDP8'!$I$5:$I$389,1,0)),"???",20),15),14),13),12))))))</f>
        <v>0</v>
      </c>
      <c r="N269" s="119">
        <f>IF(AND(O269="CLA",S269&gt;1),IF(ISNA(VLOOKUP(P269,'PDP8'!$C$17:$C$52,1,0)),IF(ISNA(VLOOKUP(P269,'PDP8'!$C$56:$C$75,1,0)),15,14),13),IF(LEN(F269)=0,0,M269))</f>
        <v>0</v>
      </c>
      <c r="O269" s="119" t="str">
        <f t="shared" si="64"/>
        <v/>
      </c>
      <c r="P269" s="119" t="str">
        <f t="shared" si="65"/>
        <v/>
      </c>
      <c r="Q269" s="119" t="str">
        <f t="shared" si="66"/>
        <v/>
      </c>
      <c r="R269" s="119" t="str">
        <f t="shared" si="67"/>
        <v/>
      </c>
      <c r="S269" s="119">
        <f t="shared" si="68"/>
        <v>0</v>
      </c>
      <c r="T269" s="187" t="str">
        <f t="shared" si="69"/>
        <v/>
      </c>
      <c r="U269" s="119" t="str">
        <f t="shared" si="70"/>
        <v/>
      </c>
      <c r="V269" s="120" t="str">
        <f t="shared" si="71"/>
        <v/>
      </c>
      <c r="W269" s="124" t="str">
        <f t="shared" si="72"/>
        <v/>
      </c>
      <c r="X269" s="124" t="str">
        <f t="shared" si="73"/>
        <v/>
      </c>
      <c r="Y269" s="119" t="str">
        <f t="shared" si="75"/>
        <v/>
      </c>
      <c r="Z269" s="119">
        <f t="shared" si="76"/>
        <v>0</v>
      </c>
      <c r="AA269" s="119" t="str">
        <f>IF(N269=12,VLOOKUP(F269,'PDP8'!$C$6:$F$11,4,0),"")</f>
        <v/>
      </c>
      <c r="AB269" s="119" t="str">
        <f>IF(N269=13,IF(_xlfn.BITAND(OCT2DEC(C269),'PDP8'!$E$17)='PDP8'!$D$17,'PDP8'!$F$17,CONCATENATE(IF(ISNA(MATCH(_xlfn.BITAND(OCT2DEC(C269),'PDP8'!$E$18),'PDP8'!$D$18:$D$20,0)),"",VLOOKUP(_xlfn.BITAND(OCT2DEC(C269),'PDP8'!$E$18),'PDP8'!$D$18:$F$20,3,0)),IF(ISNA(MATCH(_xlfn.BITAND(OCT2DEC(C269),'PDP8'!$E$21),'PDP8'!$D$21:$D$52,0)),"",CONCATENATE(IF(ISNA(MATCH(_xlfn.BITAND(OCT2DEC(C269),'PDP8'!$E$18),'PDP8'!$D$18:$D$20,0)),"",", "),VLOOKUP(_xlfn.BITAND(OCT2DEC(C269),'PDP8'!$E$21),'PDP8'!$D$21:$F$52,3,0))))),"")</f>
        <v/>
      </c>
      <c r="AC269" s="119" t="str">
        <f>IF(N269=14,CONCATENATE(IF(ISNA(MATCH(_xlfn.BITAND(OCT2DEC(C269),'PDP8'!$E$56),'PDP8'!$D$56:$D$70,0)),"",VLOOKUP(_xlfn.BITAND(OCT2DEC(C269),'PDP8'!$E$56),'PDP8'!$D$56:$F$70,3,0)),IF(ISNA(MATCH(_xlfn.BITAND(OCT2DEC(C269),'PDP8'!$E$71),'PDP8'!$D$71:$D$73,0)),"",CONCATENATE(IF(ISNA(MATCH(_xlfn.BITAND(OCT2DEC(C269),'PDP8'!$E$56),'PDP8'!$D$56:$D$70,0)),"",", "),VLOOKUP(_xlfn.BITAND(OCT2DEC(C269),'PDP8'!$E$71),'PDP8'!$D$71:$F$73,3,0))),IF(_xlfn.BITAND(OCT2DEC(C269),'PDP8'!$E$75)='PDP8'!$D$75,CONCATENATE(IF(LEN(F269)&gt;4,", ",""),'PDP8'!$F$75,""),IF(_xlfn.BITAND(OCT2DEC(C269),'PDP8'!$E$74),"",'PDP8'!$F$74))),"")</f>
        <v/>
      </c>
      <c r="AD269" s="119" t="str">
        <f>IF(N269=15,VLOOKUP(Z269,'PDP8'!$D$111:$F$238,3,0),"")</f>
        <v/>
      </c>
      <c r="AE269" s="119" t="str">
        <f>IF(N269=20,CONCATENATE(VLOOKUP(F269,'PDP8'!$I$5:$M$389,3,0),": ",VLOOKUP(F269,'PDP8'!$I$5:$M$389,5,0)),"")</f>
        <v/>
      </c>
      <c r="AF269" s="119" t="str">
        <f t="shared" si="74"/>
        <v/>
      </c>
      <c r="AG269" s="126"/>
      <c r="AH269" s="126"/>
    </row>
    <row r="270" spans="1:34" x14ac:dyDescent="0.2">
      <c r="A270" s="126"/>
      <c r="B270" s="55" t="str">
        <f t="shared" si="62"/>
        <v>0411</v>
      </c>
      <c r="C270" s="56" t="str">
        <f>IF(N270&lt;10,"",IF(N270=10,O270,IF(N270=12,IF(LEN(X270)&gt;0,X270,DEC2OCT(VLOOKUP(F270,'PDP8'!$C$6:$D$12,2,0)+IF(LEN(G270)&gt;0,256,0)+W270+IF(LEN(V270)=0,0,_xlfn.BITAND(V270,127)),4)),IF(N270=13,DEC2OCT('PDP8'!$D$13+_xlfn.BITOR(VLOOKUP(O270,'PDP8'!$C$17:$D$52,2,0),_xlfn.BITOR(IF(S270&gt;1,VLOOKUP(P270,'PDP8'!$C$17:$D$52,2,0),0),_xlfn.BITOR(IF(S270&gt;2,VLOOKUP(Q270,'PDP8'!$C$17:$D$52,2,0),0),IF(S270&gt;3,VLOOKUP(R270,'PDP8'!$C$17:$D$52,2,0),0)))),4),IF(N270=14,DEC2OCT(_xlfn.BITOR('PDP8'!$D$13+256+VLOOKUP(O270,'PDP8'!$C$56:$D$75,2,0),_xlfn.BITOR(IF(S270&gt;1,VLOOKUP(P270,'PDP8'!$C$56:$D$75,2,0),0),_xlfn.BITOR(IF(S270&gt;2,VLOOKUP(Q270,'PDP8'!$C$56:$D$75,2,0),0),IF(S270&gt;3,VLOOKUP(R270,'PDP8'!$C$56:$D$75,2,0),0)))),4),IF(N270=15,DEC2OCT('PDP8'!$D$13+257+VLOOKUP(O270,'PDP8'!$C$80:$D$107,2,0)+IF(S270&gt;1,VLOOKUP(P270,'PDP8'!$C$80:$D$107,2,0),0)+IF(S270&gt;2,VLOOKUP(Q270,'PDP8'!$C$80:$D$107,2,0),0),4),IF(N270=20,VLOOKUP(F270,'PDP8'!$I$5:$J$389,2,0),"???")))))))</f>
        <v/>
      </c>
      <c r="D270" s="177"/>
      <c r="E270" s="118"/>
      <c r="F270" s="118"/>
      <c r="G270" s="76"/>
      <c r="H270" s="118"/>
      <c r="I270" s="179"/>
      <c r="J270" s="188" t="str">
        <f t="shared" si="63"/>
        <v/>
      </c>
      <c r="K270" s="211"/>
      <c r="L270" s="126"/>
      <c r="M270" s="119">
        <f>IF(LEN(F270)&lt;1,0,IF(OR(LEFT(F270)="/",F270="$"),0,IF(LEFT(F270)="*",1,IF(NOT(ISERR(VALUE(F270))),10,IF(LEFT(F270,4)="PAGE",2,IF(ISNA(VLOOKUP(F270,'PDP8'!$C$6:$C$11,1,0)),IF(ISNA(VLOOKUP(LEFT(F270,3),'PDP8'!$C$17:$C$52,1,0)),IF(ISNA(VLOOKUP(LEFT(F270,3),'PDP8'!$C$56:$C$75,1,0)),IF(ISNA(VLOOKUP(LEFT(F270,IF(OR(LEN(F270)=3,MID(F270,4,1)=" "),3,4)),'PDP8'!$C$80:$C$107,1,0)),IF(ISNA(VLOOKUP(F270,'PDP8'!$I$5:$I$389,1,0)),"???",20),15),14),13),12))))))</f>
        <v>0</v>
      </c>
      <c r="N270" s="119">
        <f>IF(AND(O270="CLA",S270&gt;1),IF(ISNA(VLOOKUP(P270,'PDP8'!$C$17:$C$52,1,0)),IF(ISNA(VLOOKUP(P270,'PDP8'!$C$56:$C$75,1,0)),15,14),13),IF(LEN(F270)=0,0,M270))</f>
        <v>0</v>
      </c>
      <c r="O270" s="119" t="str">
        <f t="shared" si="64"/>
        <v/>
      </c>
      <c r="P270" s="119" t="str">
        <f t="shared" si="65"/>
        <v/>
      </c>
      <c r="Q270" s="119" t="str">
        <f t="shared" si="66"/>
        <v/>
      </c>
      <c r="R270" s="119" t="str">
        <f t="shared" si="67"/>
        <v/>
      </c>
      <c r="S270" s="119">
        <f t="shared" si="68"/>
        <v>0</v>
      </c>
      <c r="T270" s="187" t="str">
        <f t="shared" si="69"/>
        <v/>
      </c>
      <c r="U270" s="119" t="str">
        <f t="shared" si="70"/>
        <v/>
      </c>
      <c r="V270" s="120" t="str">
        <f t="shared" si="71"/>
        <v/>
      </c>
      <c r="W270" s="124" t="str">
        <f t="shared" si="72"/>
        <v/>
      </c>
      <c r="X270" s="124" t="str">
        <f t="shared" si="73"/>
        <v/>
      </c>
      <c r="Y270" s="119" t="str">
        <f t="shared" si="75"/>
        <v/>
      </c>
      <c r="Z270" s="119">
        <f t="shared" si="76"/>
        <v>0</v>
      </c>
      <c r="AA270" s="119" t="str">
        <f>IF(N270=12,VLOOKUP(F270,'PDP8'!$C$6:$F$11,4,0),"")</f>
        <v/>
      </c>
      <c r="AB270" s="119" t="str">
        <f>IF(N270=13,IF(_xlfn.BITAND(OCT2DEC(C270),'PDP8'!$E$17)='PDP8'!$D$17,'PDP8'!$F$17,CONCATENATE(IF(ISNA(MATCH(_xlfn.BITAND(OCT2DEC(C270),'PDP8'!$E$18),'PDP8'!$D$18:$D$20,0)),"",VLOOKUP(_xlfn.BITAND(OCT2DEC(C270),'PDP8'!$E$18),'PDP8'!$D$18:$F$20,3,0)),IF(ISNA(MATCH(_xlfn.BITAND(OCT2DEC(C270),'PDP8'!$E$21),'PDP8'!$D$21:$D$52,0)),"",CONCATENATE(IF(ISNA(MATCH(_xlfn.BITAND(OCT2DEC(C270),'PDP8'!$E$18),'PDP8'!$D$18:$D$20,0)),"",", "),VLOOKUP(_xlfn.BITAND(OCT2DEC(C270),'PDP8'!$E$21),'PDP8'!$D$21:$F$52,3,0))))),"")</f>
        <v/>
      </c>
      <c r="AC270" s="119" t="str">
        <f>IF(N270=14,CONCATENATE(IF(ISNA(MATCH(_xlfn.BITAND(OCT2DEC(C270),'PDP8'!$E$56),'PDP8'!$D$56:$D$70,0)),"",VLOOKUP(_xlfn.BITAND(OCT2DEC(C270),'PDP8'!$E$56),'PDP8'!$D$56:$F$70,3,0)),IF(ISNA(MATCH(_xlfn.BITAND(OCT2DEC(C270),'PDP8'!$E$71),'PDP8'!$D$71:$D$73,0)),"",CONCATENATE(IF(ISNA(MATCH(_xlfn.BITAND(OCT2DEC(C270),'PDP8'!$E$56),'PDP8'!$D$56:$D$70,0)),"",", "),VLOOKUP(_xlfn.BITAND(OCT2DEC(C270),'PDP8'!$E$71),'PDP8'!$D$71:$F$73,3,0))),IF(_xlfn.BITAND(OCT2DEC(C270),'PDP8'!$E$75)='PDP8'!$D$75,CONCATENATE(IF(LEN(F270)&gt;4,", ",""),'PDP8'!$F$75,""),IF(_xlfn.BITAND(OCT2DEC(C270),'PDP8'!$E$74),"",'PDP8'!$F$74))),"")</f>
        <v/>
      </c>
      <c r="AD270" s="119" t="str">
        <f>IF(N270=15,VLOOKUP(Z270,'PDP8'!$D$111:$F$238,3,0),"")</f>
        <v/>
      </c>
      <c r="AE270" s="119" t="str">
        <f>IF(N270=20,CONCATENATE(VLOOKUP(F270,'PDP8'!$I$5:$M$389,3,0),": ",VLOOKUP(F270,'PDP8'!$I$5:$M$389,5,0)),"")</f>
        <v/>
      </c>
      <c r="AF270" s="119" t="str">
        <f t="shared" si="74"/>
        <v/>
      </c>
      <c r="AG270" s="126"/>
      <c r="AH270" s="126"/>
    </row>
    <row r="271" spans="1:34" x14ac:dyDescent="0.2">
      <c r="A271" s="126"/>
      <c r="B271" s="55" t="str">
        <f t="shared" si="62"/>
        <v>0411</v>
      </c>
      <c r="C271" s="56" t="str">
        <f>IF(N271&lt;10,"",IF(N271=10,O271,IF(N271=12,IF(LEN(X271)&gt;0,X271,DEC2OCT(VLOOKUP(F271,'PDP8'!$C$6:$D$12,2,0)+IF(LEN(G271)&gt;0,256,0)+W271+IF(LEN(V271)=0,0,_xlfn.BITAND(V271,127)),4)),IF(N271=13,DEC2OCT('PDP8'!$D$13+_xlfn.BITOR(VLOOKUP(O271,'PDP8'!$C$17:$D$52,2,0),_xlfn.BITOR(IF(S271&gt;1,VLOOKUP(P271,'PDP8'!$C$17:$D$52,2,0),0),_xlfn.BITOR(IF(S271&gt;2,VLOOKUP(Q271,'PDP8'!$C$17:$D$52,2,0),0),IF(S271&gt;3,VLOOKUP(R271,'PDP8'!$C$17:$D$52,2,0),0)))),4),IF(N271=14,DEC2OCT(_xlfn.BITOR('PDP8'!$D$13+256+VLOOKUP(O271,'PDP8'!$C$56:$D$75,2,0),_xlfn.BITOR(IF(S271&gt;1,VLOOKUP(P271,'PDP8'!$C$56:$D$75,2,0),0),_xlfn.BITOR(IF(S271&gt;2,VLOOKUP(Q271,'PDP8'!$C$56:$D$75,2,0),0),IF(S271&gt;3,VLOOKUP(R271,'PDP8'!$C$56:$D$75,2,0),0)))),4),IF(N271=15,DEC2OCT('PDP8'!$D$13+257+VLOOKUP(O271,'PDP8'!$C$80:$D$107,2,0)+IF(S271&gt;1,VLOOKUP(P271,'PDP8'!$C$80:$D$107,2,0),0)+IF(S271&gt;2,VLOOKUP(Q271,'PDP8'!$C$80:$D$107,2,0),0),4),IF(N271=20,VLOOKUP(F271,'PDP8'!$I$5:$J$389,2,0),"???")))))))</f>
        <v/>
      </c>
      <c r="D271" s="177"/>
      <c r="E271" s="118"/>
      <c r="F271" s="118"/>
      <c r="G271" s="76"/>
      <c r="H271" s="118"/>
      <c r="I271" s="179"/>
      <c r="J271" s="188" t="str">
        <f t="shared" si="63"/>
        <v/>
      </c>
      <c r="K271" s="211"/>
      <c r="L271" s="126"/>
      <c r="M271" s="119">
        <f>IF(LEN(F271)&lt;1,0,IF(OR(LEFT(F271)="/",F271="$"),0,IF(LEFT(F271)="*",1,IF(NOT(ISERR(VALUE(F271))),10,IF(LEFT(F271,4)="PAGE",2,IF(ISNA(VLOOKUP(F271,'PDP8'!$C$6:$C$11,1,0)),IF(ISNA(VLOOKUP(LEFT(F271,3),'PDP8'!$C$17:$C$52,1,0)),IF(ISNA(VLOOKUP(LEFT(F271,3),'PDP8'!$C$56:$C$75,1,0)),IF(ISNA(VLOOKUP(LEFT(F271,IF(OR(LEN(F271)=3,MID(F271,4,1)=" "),3,4)),'PDP8'!$C$80:$C$107,1,0)),IF(ISNA(VLOOKUP(F271,'PDP8'!$I$5:$I$389,1,0)),"???",20),15),14),13),12))))))</f>
        <v>0</v>
      </c>
      <c r="N271" s="119">
        <f>IF(AND(O271="CLA",S271&gt;1),IF(ISNA(VLOOKUP(P271,'PDP8'!$C$17:$C$52,1,0)),IF(ISNA(VLOOKUP(P271,'PDP8'!$C$56:$C$75,1,0)),15,14),13),IF(LEN(F271)=0,0,M271))</f>
        <v>0</v>
      </c>
      <c r="O271" s="119" t="str">
        <f t="shared" si="64"/>
        <v/>
      </c>
      <c r="P271" s="119" t="str">
        <f t="shared" si="65"/>
        <v/>
      </c>
      <c r="Q271" s="119" t="str">
        <f t="shared" si="66"/>
        <v/>
      </c>
      <c r="R271" s="119" t="str">
        <f t="shared" si="67"/>
        <v/>
      </c>
      <c r="S271" s="119">
        <f t="shared" si="68"/>
        <v>0</v>
      </c>
      <c r="T271" s="187" t="str">
        <f t="shared" si="69"/>
        <v/>
      </c>
      <c r="U271" s="119" t="str">
        <f t="shared" si="70"/>
        <v/>
      </c>
      <c r="V271" s="120" t="str">
        <f t="shared" si="71"/>
        <v/>
      </c>
      <c r="W271" s="124" t="str">
        <f t="shared" si="72"/>
        <v/>
      </c>
      <c r="X271" s="124" t="str">
        <f t="shared" si="73"/>
        <v/>
      </c>
      <c r="Y271" s="119" t="str">
        <f t="shared" si="75"/>
        <v/>
      </c>
      <c r="Z271" s="119">
        <f t="shared" si="76"/>
        <v>0</v>
      </c>
      <c r="AA271" s="119" t="str">
        <f>IF(N271=12,VLOOKUP(F271,'PDP8'!$C$6:$F$11,4,0),"")</f>
        <v/>
      </c>
      <c r="AB271" s="119" t="str">
        <f>IF(N271=13,IF(_xlfn.BITAND(OCT2DEC(C271),'PDP8'!$E$17)='PDP8'!$D$17,'PDP8'!$F$17,CONCATENATE(IF(ISNA(MATCH(_xlfn.BITAND(OCT2DEC(C271),'PDP8'!$E$18),'PDP8'!$D$18:$D$20,0)),"",VLOOKUP(_xlfn.BITAND(OCT2DEC(C271),'PDP8'!$E$18),'PDP8'!$D$18:$F$20,3,0)),IF(ISNA(MATCH(_xlfn.BITAND(OCT2DEC(C271),'PDP8'!$E$21),'PDP8'!$D$21:$D$52,0)),"",CONCATENATE(IF(ISNA(MATCH(_xlfn.BITAND(OCT2DEC(C271),'PDP8'!$E$18),'PDP8'!$D$18:$D$20,0)),"",", "),VLOOKUP(_xlfn.BITAND(OCT2DEC(C271),'PDP8'!$E$21),'PDP8'!$D$21:$F$52,3,0))))),"")</f>
        <v/>
      </c>
      <c r="AC271" s="119" t="str">
        <f>IF(N271=14,CONCATENATE(IF(ISNA(MATCH(_xlfn.BITAND(OCT2DEC(C271),'PDP8'!$E$56),'PDP8'!$D$56:$D$70,0)),"",VLOOKUP(_xlfn.BITAND(OCT2DEC(C271),'PDP8'!$E$56),'PDP8'!$D$56:$F$70,3,0)),IF(ISNA(MATCH(_xlfn.BITAND(OCT2DEC(C271),'PDP8'!$E$71),'PDP8'!$D$71:$D$73,0)),"",CONCATENATE(IF(ISNA(MATCH(_xlfn.BITAND(OCT2DEC(C271),'PDP8'!$E$56),'PDP8'!$D$56:$D$70,0)),"",", "),VLOOKUP(_xlfn.BITAND(OCT2DEC(C271),'PDP8'!$E$71),'PDP8'!$D$71:$F$73,3,0))),IF(_xlfn.BITAND(OCT2DEC(C271),'PDP8'!$E$75)='PDP8'!$D$75,CONCATENATE(IF(LEN(F271)&gt;4,", ",""),'PDP8'!$F$75,""),IF(_xlfn.BITAND(OCT2DEC(C271),'PDP8'!$E$74),"",'PDP8'!$F$74))),"")</f>
        <v/>
      </c>
      <c r="AD271" s="119" t="str">
        <f>IF(N271=15,VLOOKUP(Z271,'PDP8'!$D$111:$F$238,3,0),"")</f>
        <v/>
      </c>
      <c r="AE271" s="119" t="str">
        <f>IF(N271=20,CONCATENATE(VLOOKUP(F271,'PDP8'!$I$5:$M$389,3,0),": ",VLOOKUP(F271,'PDP8'!$I$5:$M$389,5,0)),"")</f>
        <v/>
      </c>
      <c r="AF271" s="119" t="str">
        <f t="shared" si="74"/>
        <v/>
      </c>
      <c r="AG271" s="126"/>
      <c r="AH271" s="126"/>
    </row>
    <row r="272" spans="1:34" x14ac:dyDescent="0.2">
      <c r="A272" s="126"/>
      <c r="B272" s="55" t="str">
        <f t="shared" si="62"/>
        <v>0411</v>
      </c>
      <c r="C272" s="56" t="str">
        <f>IF(N272&lt;10,"",IF(N272=10,O272,IF(N272=12,IF(LEN(X272)&gt;0,X272,DEC2OCT(VLOOKUP(F272,'PDP8'!$C$6:$D$12,2,0)+IF(LEN(G272)&gt;0,256,0)+W272+IF(LEN(V272)=0,0,_xlfn.BITAND(V272,127)),4)),IF(N272=13,DEC2OCT('PDP8'!$D$13+_xlfn.BITOR(VLOOKUP(O272,'PDP8'!$C$17:$D$52,2,0),_xlfn.BITOR(IF(S272&gt;1,VLOOKUP(P272,'PDP8'!$C$17:$D$52,2,0),0),_xlfn.BITOR(IF(S272&gt;2,VLOOKUP(Q272,'PDP8'!$C$17:$D$52,2,0),0),IF(S272&gt;3,VLOOKUP(R272,'PDP8'!$C$17:$D$52,2,0),0)))),4),IF(N272=14,DEC2OCT(_xlfn.BITOR('PDP8'!$D$13+256+VLOOKUP(O272,'PDP8'!$C$56:$D$75,2,0),_xlfn.BITOR(IF(S272&gt;1,VLOOKUP(P272,'PDP8'!$C$56:$D$75,2,0),0),_xlfn.BITOR(IF(S272&gt;2,VLOOKUP(Q272,'PDP8'!$C$56:$D$75,2,0),0),IF(S272&gt;3,VLOOKUP(R272,'PDP8'!$C$56:$D$75,2,0),0)))),4),IF(N272=15,DEC2OCT('PDP8'!$D$13+257+VLOOKUP(O272,'PDP8'!$C$80:$D$107,2,0)+IF(S272&gt;1,VLOOKUP(P272,'PDP8'!$C$80:$D$107,2,0),0)+IF(S272&gt;2,VLOOKUP(Q272,'PDP8'!$C$80:$D$107,2,0),0),4),IF(N272=20,VLOOKUP(F272,'PDP8'!$I$5:$J$389,2,0),"???")))))))</f>
        <v/>
      </c>
      <c r="D272" s="177"/>
      <c r="E272" s="118"/>
      <c r="F272" s="118"/>
      <c r="G272" s="76"/>
      <c r="H272" s="118"/>
      <c r="I272" s="179"/>
      <c r="J272" s="188" t="str">
        <f t="shared" si="63"/>
        <v/>
      </c>
      <c r="K272" s="211"/>
      <c r="L272" s="126"/>
      <c r="M272" s="119">
        <f>IF(LEN(F272)&lt;1,0,IF(OR(LEFT(F272)="/",F272="$"),0,IF(LEFT(F272)="*",1,IF(NOT(ISERR(VALUE(F272))),10,IF(LEFT(F272,4)="PAGE",2,IF(ISNA(VLOOKUP(F272,'PDP8'!$C$6:$C$11,1,0)),IF(ISNA(VLOOKUP(LEFT(F272,3),'PDP8'!$C$17:$C$52,1,0)),IF(ISNA(VLOOKUP(LEFT(F272,3),'PDP8'!$C$56:$C$75,1,0)),IF(ISNA(VLOOKUP(LEFT(F272,IF(OR(LEN(F272)=3,MID(F272,4,1)=" "),3,4)),'PDP8'!$C$80:$C$107,1,0)),IF(ISNA(VLOOKUP(F272,'PDP8'!$I$5:$I$389,1,0)),"???",20),15),14),13),12))))))</f>
        <v>0</v>
      </c>
      <c r="N272" s="119">
        <f>IF(AND(O272="CLA",S272&gt;1),IF(ISNA(VLOOKUP(P272,'PDP8'!$C$17:$C$52,1,0)),IF(ISNA(VLOOKUP(P272,'PDP8'!$C$56:$C$75,1,0)),15,14),13),IF(LEN(F272)=0,0,M272))</f>
        <v>0</v>
      </c>
      <c r="O272" s="119" t="str">
        <f t="shared" si="64"/>
        <v/>
      </c>
      <c r="P272" s="119" t="str">
        <f t="shared" si="65"/>
        <v/>
      </c>
      <c r="Q272" s="119" t="str">
        <f t="shared" si="66"/>
        <v/>
      </c>
      <c r="R272" s="119" t="str">
        <f t="shared" si="67"/>
        <v/>
      </c>
      <c r="S272" s="119">
        <f t="shared" si="68"/>
        <v>0</v>
      </c>
      <c r="T272" s="187" t="str">
        <f t="shared" si="69"/>
        <v/>
      </c>
      <c r="U272" s="119" t="str">
        <f t="shared" si="70"/>
        <v/>
      </c>
      <c r="V272" s="120" t="str">
        <f t="shared" si="71"/>
        <v/>
      </c>
      <c r="W272" s="124" t="str">
        <f t="shared" si="72"/>
        <v/>
      </c>
      <c r="X272" s="124" t="str">
        <f t="shared" si="73"/>
        <v/>
      </c>
      <c r="Y272" s="119" t="str">
        <f t="shared" si="75"/>
        <v/>
      </c>
      <c r="Z272" s="119">
        <f t="shared" si="76"/>
        <v>0</v>
      </c>
      <c r="AA272" s="119" t="str">
        <f>IF(N272=12,VLOOKUP(F272,'PDP8'!$C$6:$F$11,4,0),"")</f>
        <v/>
      </c>
      <c r="AB272" s="119" t="str">
        <f>IF(N272=13,IF(_xlfn.BITAND(OCT2DEC(C272),'PDP8'!$E$17)='PDP8'!$D$17,'PDP8'!$F$17,CONCATENATE(IF(ISNA(MATCH(_xlfn.BITAND(OCT2DEC(C272),'PDP8'!$E$18),'PDP8'!$D$18:$D$20,0)),"",VLOOKUP(_xlfn.BITAND(OCT2DEC(C272),'PDP8'!$E$18),'PDP8'!$D$18:$F$20,3,0)),IF(ISNA(MATCH(_xlfn.BITAND(OCT2DEC(C272),'PDP8'!$E$21),'PDP8'!$D$21:$D$52,0)),"",CONCATENATE(IF(ISNA(MATCH(_xlfn.BITAND(OCT2DEC(C272),'PDP8'!$E$18),'PDP8'!$D$18:$D$20,0)),"",", "),VLOOKUP(_xlfn.BITAND(OCT2DEC(C272),'PDP8'!$E$21),'PDP8'!$D$21:$F$52,3,0))))),"")</f>
        <v/>
      </c>
      <c r="AC272" s="119" t="str">
        <f>IF(N272=14,CONCATENATE(IF(ISNA(MATCH(_xlfn.BITAND(OCT2DEC(C272),'PDP8'!$E$56),'PDP8'!$D$56:$D$70,0)),"",VLOOKUP(_xlfn.BITAND(OCT2DEC(C272),'PDP8'!$E$56),'PDP8'!$D$56:$F$70,3,0)),IF(ISNA(MATCH(_xlfn.BITAND(OCT2DEC(C272),'PDP8'!$E$71),'PDP8'!$D$71:$D$73,0)),"",CONCATENATE(IF(ISNA(MATCH(_xlfn.BITAND(OCT2DEC(C272),'PDP8'!$E$56),'PDP8'!$D$56:$D$70,0)),"",", "),VLOOKUP(_xlfn.BITAND(OCT2DEC(C272),'PDP8'!$E$71),'PDP8'!$D$71:$F$73,3,0))),IF(_xlfn.BITAND(OCT2DEC(C272),'PDP8'!$E$75)='PDP8'!$D$75,CONCATENATE(IF(LEN(F272)&gt;4,", ",""),'PDP8'!$F$75,""),IF(_xlfn.BITAND(OCT2DEC(C272),'PDP8'!$E$74),"",'PDP8'!$F$74))),"")</f>
        <v/>
      </c>
      <c r="AD272" s="119" t="str">
        <f>IF(N272=15,VLOOKUP(Z272,'PDP8'!$D$111:$F$238,3,0),"")</f>
        <v/>
      </c>
      <c r="AE272" s="119" t="str">
        <f>IF(N272=20,CONCATENATE(VLOOKUP(F272,'PDP8'!$I$5:$M$389,3,0),": ",VLOOKUP(F272,'PDP8'!$I$5:$M$389,5,0)),"")</f>
        <v/>
      </c>
      <c r="AF272" s="119" t="str">
        <f t="shared" si="74"/>
        <v/>
      </c>
      <c r="AG272" s="126"/>
      <c r="AH272" s="126"/>
    </row>
    <row r="273" spans="1:34" x14ac:dyDescent="0.2">
      <c r="A273" s="126"/>
      <c r="B273" s="55" t="str">
        <f t="shared" si="62"/>
        <v>0411</v>
      </c>
      <c r="C273" s="56" t="str">
        <f>IF(N273&lt;10,"",IF(N273=10,O273,IF(N273=12,IF(LEN(X273)&gt;0,X273,DEC2OCT(VLOOKUP(F273,'PDP8'!$C$6:$D$12,2,0)+IF(LEN(G273)&gt;0,256,0)+W273+IF(LEN(V273)=0,0,_xlfn.BITAND(V273,127)),4)),IF(N273=13,DEC2OCT('PDP8'!$D$13+_xlfn.BITOR(VLOOKUP(O273,'PDP8'!$C$17:$D$52,2,0),_xlfn.BITOR(IF(S273&gt;1,VLOOKUP(P273,'PDP8'!$C$17:$D$52,2,0),0),_xlfn.BITOR(IF(S273&gt;2,VLOOKUP(Q273,'PDP8'!$C$17:$D$52,2,0),0),IF(S273&gt;3,VLOOKUP(R273,'PDP8'!$C$17:$D$52,2,0),0)))),4),IF(N273=14,DEC2OCT(_xlfn.BITOR('PDP8'!$D$13+256+VLOOKUP(O273,'PDP8'!$C$56:$D$75,2,0),_xlfn.BITOR(IF(S273&gt;1,VLOOKUP(P273,'PDP8'!$C$56:$D$75,2,0),0),_xlfn.BITOR(IF(S273&gt;2,VLOOKUP(Q273,'PDP8'!$C$56:$D$75,2,0),0),IF(S273&gt;3,VLOOKUP(R273,'PDP8'!$C$56:$D$75,2,0),0)))),4),IF(N273=15,DEC2OCT('PDP8'!$D$13+257+VLOOKUP(O273,'PDP8'!$C$80:$D$107,2,0)+IF(S273&gt;1,VLOOKUP(P273,'PDP8'!$C$80:$D$107,2,0),0)+IF(S273&gt;2,VLOOKUP(Q273,'PDP8'!$C$80:$D$107,2,0),0),4),IF(N273=20,VLOOKUP(F273,'PDP8'!$I$5:$J$389,2,0),"???")))))))</f>
        <v/>
      </c>
      <c r="D273" s="177"/>
      <c r="E273" s="118"/>
      <c r="F273" s="118"/>
      <c r="G273" s="76"/>
      <c r="H273" s="118"/>
      <c r="I273" s="179"/>
      <c r="J273" s="188" t="str">
        <f t="shared" si="63"/>
        <v/>
      </c>
      <c r="K273" s="211"/>
      <c r="L273" s="126"/>
      <c r="M273" s="119">
        <f>IF(LEN(F273)&lt;1,0,IF(OR(LEFT(F273)="/",F273="$"),0,IF(LEFT(F273)="*",1,IF(NOT(ISERR(VALUE(F273))),10,IF(LEFT(F273,4)="PAGE",2,IF(ISNA(VLOOKUP(F273,'PDP8'!$C$6:$C$11,1,0)),IF(ISNA(VLOOKUP(LEFT(F273,3),'PDP8'!$C$17:$C$52,1,0)),IF(ISNA(VLOOKUP(LEFT(F273,3),'PDP8'!$C$56:$C$75,1,0)),IF(ISNA(VLOOKUP(LEFT(F273,IF(OR(LEN(F273)=3,MID(F273,4,1)=" "),3,4)),'PDP8'!$C$80:$C$107,1,0)),IF(ISNA(VLOOKUP(F273,'PDP8'!$I$5:$I$389,1,0)),"???",20),15),14),13),12))))))</f>
        <v>0</v>
      </c>
      <c r="N273" s="119">
        <f>IF(AND(O273="CLA",S273&gt;1),IF(ISNA(VLOOKUP(P273,'PDP8'!$C$17:$C$52,1,0)),IF(ISNA(VLOOKUP(P273,'PDP8'!$C$56:$C$75,1,0)),15,14),13),IF(LEN(F273)=0,0,M273))</f>
        <v>0</v>
      </c>
      <c r="O273" s="119" t="str">
        <f t="shared" si="64"/>
        <v/>
      </c>
      <c r="P273" s="119" t="str">
        <f t="shared" si="65"/>
        <v/>
      </c>
      <c r="Q273" s="119" t="str">
        <f t="shared" si="66"/>
        <v/>
      </c>
      <c r="R273" s="119" t="str">
        <f t="shared" si="67"/>
        <v/>
      </c>
      <c r="S273" s="119">
        <f t="shared" si="68"/>
        <v>0</v>
      </c>
      <c r="T273" s="187" t="str">
        <f t="shared" si="69"/>
        <v/>
      </c>
      <c r="U273" s="119" t="str">
        <f t="shared" si="70"/>
        <v/>
      </c>
      <c r="V273" s="120" t="str">
        <f t="shared" si="71"/>
        <v/>
      </c>
      <c r="W273" s="124" t="str">
        <f t="shared" si="72"/>
        <v/>
      </c>
      <c r="X273" s="124" t="str">
        <f t="shared" si="73"/>
        <v/>
      </c>
      <c r="Y273" s="119" t="str">
        <f t="shared" si="75"/>
        <v/>
      </c>
      <c r="Z273" s="119">
        <f t="shared" si="76"/>
        <v>0</v>
      </c>
      <c r="AA273" s="119" t="str">
        <f>IF(N273=12,VLOOKUP(F273,'PDP8'!$C$6:$F$11,4,0),"")</f>
        <v/>
      </c>
      <c r="AB273" s="119" t="str">
        <f>IF(N273=13,IF(_xlfn.BITAND(OCT2DEC(C273),'PDP8'!$E$17)='PDP8'!$D$17,'PDP8'!$F$17,CONCATENATE(IF(ISNA(MATCH(_xlfn.BITAND(OCT2DEC(C273),'PDP8'!$E$18),'PDP8'!$D$18:$D$20,0)),"",VLOOKUP(_xlfn.BITAND(OCT2DEC(C273),'PDP8'!$E$18),'PDP8'!$D$18:$F$20,3,0)),IF(ISNA(MATCH(_xlfn.BITAND(OCT2DEC(C273),'PDP8'!$E$21),'PDP8'!$D$21:$D$52,0)),"",CONCATENATE(IF(ISNA(MATCH(_xlfn.BITAND(OCT2DEC(C273),'PDP8'!$E$18),'PDP8'!$D$18:$D$20,0)),"",", "),VLOOKUP(_xlfn.BITAND(OCT2DEC(C273),'PDP8'!$E$21),'PDP8'!$D$21:$F$52,3,0))))),"")</f>
        <v/>
      </c>
      <c r="AC273" s="119" t="str">
        <f>IF(N273=14,CONCATENATE(IF(ISNA(MATCH(_xlfn.BITAND(OCT2DEC(C273),'PDP8'!$E$56),'PDP8'!$D$56:$D$70,0)),"",VLOOKUP(_xlfn.BITAND(OCT2DEC(C273),'PDP8'!$E$56),'PDP8'!$D$56:$F$70,3,0)),IF(ISNA(MATCH(_xlfn.BITAND(OCT2DEC(C273),'PDP8'!$E$71),'PDP8'!$D$71:$D$73,0)),"",CONCATENATE(IF(ISNA(MATCH(_xlfn.BITAND(OCT2DEC(C273),'PDP8'!$E$56),'PDP8'!$D$56:$D$70,0)),"",", "),VLOOKUP(_xlfn.BITAND(OCT2DEC(C273),'PDP8'!$E$71),'PDP8'!$D$71:$F$73,3,0))),IF(_xlfn.BITAND(OCT2DEC(C273),'PDP8'!$E$75)='PDP8'!$D$75,CONCATENATE(IF(LEN(F273)&gt;4,", ",""),'PDP8'!$F$75,""),IF(_xlfn.BITAND(OCT2DEC(C273),'PDP8'!$E$74),"",'PDP8'!$F$74))),"")</f>
        <v/>
      </c>
      <c r="AD273" s="119" t="str">
        <f>IF(N273=15,VLOOKUP(Z273,'PDP8'!$D$111:$F$238,3,0),"")</f>
        <v/>
      </c>
      <c r="AE273" s="119" t="str">
        <f>IF(N273=20,CONCATENATE(VLOOKUP(F273,'PDP8'!$I$5:$M$389,3,0),": ",VLOOKUP(F273,'PDP8'!$I$5:$M$389,5,0)),"")</f>
        <v/>
      </c>
      <c r="AF273" s="119" t="str">
        <f t="shared" si="74"/>
        <v/>
      </c>
      <c r="AG273" s="126"/>
      <c r="AH273" s="126"/>
    </row>
    <row r="274" spans="1:34" x14ac:dyDescent="0.2">
      <c r="A274" s="126"/>
      <c r="B274" s="55" t="str">
        <f t="shared" si="62"/>
        <v>0411</v>
      </c>
      <c r="C274" s="56" t="str">
        <f>IF(N274&lt;10,"",IF(N274=10,O274,IF(N274=12,IF(LEN(X274)&gt;0,X274,DEC2OCT(VLOOKUP(F274,'PDP8'!$C$6:$D$12,2,0)+IF(LEN(G274)&gt;0,256,0)+W274+IF(LEN(V274)=0,0,_xlfn.BITAND(V274,127)),4)),IF(N274=13,DEC2OCT('PDP8'!$D$13+_xlfn.BITOR(VLOOKUP(O274,'PDP8'!$C$17:$D$52,2,0),_xlfn.BITOR(IF(S274&gt;1,VLOOKUP(P274,'PDP8'!$C$17:$D$52,2,0),0),_xlfn.BITOR(IF(S274&gt;2,VLOOKUP(Q274,'PDP8'!$C$17:$D$52,2,0),0),IF(S274&gt;3,VLOOKUP(R274,'PDP8'!$C$17:$D$52,2,0),0)))),4),IF(N274=14,DEC2OCT(_xlfn.BITOR('PDP8'!$D$13+256+VLOOKUP(O274,'PDP8'!$C$56:$D$75,2,0),_xlfn.BITOR(IF(S274&gt;1,VLOOKUP(P274,'PDP8'!$C$56:$D$75,2,0),0),_xlfn.BITOR(IF(S274&gt;2,VLOOKUP(Q274,'PDP8'!$C$56:$D$75,2,0),0),IF(S274&gt;3,VLOOKUP(R274,'PDP8'!$C$56:$D$75,2,0),0)))),4),IF(N274=15,DEC2OCT('PDP8'!$D$13+257+VLOOKUP(O274,'PDP8'!$C$80:$D$107,2,0)+IF(S274&gt;1,VLOOKUP(P274,'PDP8'!$C$80:$D$107,2,0),0)+IF(S274&gt;2,VLOOKUP(Q274,'PDP8'!$C$80:$D$107,2,0),0),4),IF(N274=20,VLOOKUP(F274,'PDP8'!$I$5:$J$389,2,0),"???")))))))</f>
        <v/>
      </c>
      <c r="D274" s="177"/>
      <c r="E274" s="118"/>
      <c r="F274" s="118"/>
      <c r="G274" s="76"/>
      <c r="H274" s="118"/>
      <c r="I274" s="179"/>
      <c r="J274" s="188" t="str">
        <f t="shared" si="63"/>
        <v/>
      </c>
      <c r="K274" s="211"/>
      <c r="L274" s="126"/>
      <c r="M274" s="119">
        <f>IF(LEN(F274)&lt;1,0,IF(OR(LEFT(F274)="/",F274="$"),0,IF(LEFT(F274)="*",1,IF(NOT(ISERR(VALUE(F274))),10,IF(LEFT(F274,4)="PAGE",2,IF(ISNA(VLOOKUP(F274,'PDP8'!$C$6:$C$11,1,0)),IF(ISNA(VLOOKUP(LEFT(F274,3),'PDP8'!$C$17:$C$52,1,0)),IF(ISNA(VLOOKUP(LEFT(F274,3),'PDP8'!$C$56:$C$75,1,0)),IF(ISNA(VLOOKUP(LEFT(F274,IF(OR(LEN(F274)=3,MID(F274,4,1)=" "),3,4)),'PDP8'!$C$80:$C$107,1,0)),IF(ISNA(VLOOKUP(F274,'PDP8'!$I$5:$I$389,1,0)),"???",20),15),14),13),12))))))</f>
        <v>0</v>
      </c>
      <c r="N274" s="119">
        <f>IF(AND(O274="CLA",S274&gt;1),IF(ISNA(VLOOKUP(P274,'PDP8'!$C$17:$C$52,1,0)),IF(ISNA(VLOOKUP(P274,'PDP8'!$C$56:$C$75,1,0)),15,14),13),IF(LEN(F274)=0,0,M274))</f>
        <v>0</v>
      </c>
      <c r="O274" s="119" t="str">
        <f t="shared" si="64"/>
        <v/>
      </c>
      <c r="P274" s="119" t="str">
        <f t="shared" si="65"/>
        <v/>
      </c>
      <c r="Q274" s="119" t="str">
        <f t="shared" si="66"/>
        <v/>
      </c>
      <c r="R274" s="119" t="str">
        <f t="shared" si="67"/>
        <v/>
      </c>
      <c r="S274" s="119">
        <f t="shared" si="68"/>
        <v>0</v>
      </c>
      <c r="T274" s="187" t="str">
        <f t="shared" si="69"/>
        <v/>
      </c>
      <c r="U274" s="119" t="str">
        <f t="shared" si="70"/>
        <v/>
      </c>
      <c r="V274" s="120" t="str">
        <f t="shared" si="71"/>
        <v/>
      </c>
      <c r="W274" s="124" t="str">
        <f t="shared" si="72"/>
        <v/>
      </c>
      <c r="X274" s="124" t="str">
        <f t="shared" si="73"/>
        <v/>
      </c>
      <c r="Y274" s="119" t="str">
        <f t="shared" si="75"/>
        <v/>
      </c>
      <c r="Z274" s="119">
        <f t="shared" si="76"/>
        <v>0</v>
      </c>
      <c r="AA274" s="119" t="str">
        <f>IF(N274=12,VLOOKUP(F274,'PDP8'!$C$6:$F$11,4,0),"")</f>
        <v/>
      </c>
      <c r="AB274" s="119" t="str">
        <f>IF(N274=13,IF(_xlfn.BITAND(OCT2DEC(C274),'PDP8'!$E$17)='PDP8'!$D$17,'PDP8'!$F$17,CONCATENATE(IF(ISNA(MATCH(_xlfn.BITAND(OCT2DEC(C274),'PDP8'!$E$18),'PDP8'!$D$18:$D$20,0)),"",VLOOKUP(_xlfn.BITAND(OCT2DEC(C274),'PDP8'!$E$18),'PDP8'!$D$18:$F$20,3,0)),IF(ISNA(MATCH(_xlfn.BITAND(OCT2DEC(C274),'PDP8'!$E$21),'PDP8'!$D$21:$D$52,0)),"",CONCATENATE(IF(ISNA(MATCH(_xlfn.BITAND(OCT2DEC(C274),'PDP8'!$E$18),'PDP8'!$D$18:$D$20,0)),"",", "),VLOOKUP(_xlfn.BITAND(OCT2DEC(C274),'PDP8'!$E$21),'PDP8'!$D$21:$F$52,3,0))))),"")</f>
        <v/>
      </c>
      <c r="AC274" s="119" t="str">
        <f>IF(N274=14,CONCATENATE(IF(ISNA(MATCH(_xlfn.BITAND(OCT2DEC(C274),'PDP8'!$E$56),'PDP8'!$D$56:$D$70,0)),"",VLOOKUP(_xlfn.BITAND(OCT2DEC(C274),'PDP8'!$E$56),'PDP8'!$D$56:$F$70,3,0)),IF(ISNA(MATCH(_xlfn.BITAND(OCT2DEC(C274),'PDP8'!$E$71),'PDP8'!$D$71:$D$73,0)),"",CONCATENATE(IF(ISNA(MATCH(_xlfn.BITAND(OCT2DEC(C274),'PDP8'!$E$56),'PDP8'!$D$56:$D$70,0)),"",", "),VLOOKUP(_xlfn.BITAND(OCT2DEC(C274),'PDP8'!$E$71),'PDP8'!$D$71:$F$73,3,0))),IF(_xlfn.BITAND(OCT2DEC(C274),'PDP8'!$E$75)='PDP8'!$D$75,CONCATENATE(IF(LEN(F274)&gt;4,", ",""),'PDP8'!$F$75,""),IF(_xlfn.BITAND(OCT2DEC(C274),'PDP8'!$E$74),"",'PDP8'!$F$74))),"")</f>
        <v/>
      </c>
      <c r="AD274" s="119" t="str">
        <f>IF(N274=15,VLOOKUP(Z274,'PDP8'!$D$111:$F$238,3,0),"")</f>
        <v/>
      </c>
      <c r="AE274" s="119" t="str">
        <f>IF(N274=20,CONCATENATE(VLOOKUP(F274,'PDP8'!$I$5:$M$389,3,0),": ",VLOOKUP(F274,'PDP8'!$I$5:$M$389,5,0)),"")</f>
        <v/>
      </c>
      <c r="AF274" s="119" t="str">
        <f t="shared" si="74"/>
        <v/>
      </c>
      <c r="AG274" s="126"/>
      <c r="AH274" s="126"/>
    </row>
    <row r="275" spans="1:34" x14ac:dyDescent="0.2">
      <c r="A275" s="126"/>
      <c r="B275" s="55" t="str">
        <f t="shared" si="62"/>
        <v>0411</v>
      </c>
      <c r="C275" s="56" t="str">
        <f>IF(N275&lt;10,"",IF(N275=10,O275,IF(N275=12,IF(LEN(X275)&gt;0,X275,DEC2OCT(VLOOKUP(F275,'PDP8'!$C$6:$D$12,2,0)+IF(LEN(G275)&gt;0,256,0)+W275+IF(LEN(V275)=0,0,_xlfn.BITAND(V275,127)),4)),IF(N275=13,DEC2OCT('PDP8'!$D$13+_xlfn.BITOR(VLOOKUP(O275,'PDP8'!$C$17:$D$52,2,0),_xlfn.BITOR(IF(S275&gt;1,VLOOKUP(P275,'PDP8'!$C$17:$D$52,2,0),0),_xlfn.BITOR(IF(S275&gt;2,VLOOKUP(Q275,'PDP8'!$C$17:$D$52,2,0),0),IF(S275&gt;3,VLOOKUP(R275,'PDP8'!$C$17:$D$52,2,0),0)))),4),IF(N275=14,DEC2OCT(_xlfn.BITOR('PDP8'!$D$13+256+VLOOKUP(O275,'PDP8'!$C$56:$D$75,2,0),_xlfn.BITOR(IF(S275&gt;1,VLOOKUP(P275,'PDP8'!$C$56:$D$75,2,0),0),_xlfn.BITOR(IF(S275&gt;2,VLOOKUP(Q275,'PDP8'!$C$56:$D$75,2,0),0),IF(S275&gt;3,VLOOKUP(R275,'PDP8'!$C$56:$D$75,2,0),0)))),4),IF(N275=15,DEC2OCT('PDP8'!$D$13+257+VLOOKUP(O275,'PDP8'!$C$80:$D$107,2,0)+IF(S275&gt;1,VLOOKUP(P275,'PDP8'!$C$80:$D$107,2,0),0)+IF(S275&gt;2,VLOOKUP(Q275,'PDP8'!$C$80:$D$107,2,0),0),4),IF(N275=20,VLOOKUP(F275,'PDP8'!$I$5:$J$389,2,0),"???")))))))</f>
        <v/>
      </c>
      <c r="D275" s="177"/>
      <c r="E275" s="118"/>
      <c r="F275" s="118"/>
      <c r="G275" s="76"/>
      <c r="H275" s="118"/>
      <c r="I275" s="179"/>
      <c r="J275" s="188" t="str">
        <f t="shared" si="63"/>
        <v/>
      </c>
      <c r="K275" s="211"/>
      <c r="L275" s="126"/>
      <c r="M275" s="119">
        <f>IF(LEN(F275)&lt;1,0,IF(OR(LEFT(F275)="/",F275="$"),0,IF(LEFT(F275)="*",1,IF(NOT(ISERR(VALUE(F275))),10,IF(LEFT(F275,4)="PAGE",2,IF(ISNA(VLOOKUP(F275,'PDP8'!$C$6:$C$11,1,0)),IF(ISNA(VLOOKUP(LEFT(F275,3),'PDP8'!$C$17:$C$52,1,0)),IF(ISNA(VLOOKUP(LEFT(F275,3),'PDP8'!$C$56:$C$75,1,0)),IF(ISNA(VLOOKUP(LEFT(F275,IF(OR(LEN(F275)=3,MID(F275,4,1)=" "),3,4)),'PDP8'!$C$80:$C$107,1,0)),IF(ISNA(VLOOKUP(F275,'PDP8'!$I$5:$I$389,1,0)),"???",20),15),14),13),12))))))</f>
        <v>0</v>
      </c>
      <c r="N275" s="119">
        <f>IF(AND(O275="CLA",S275&gt;1),IF(ISNA(VLOOKUP(P275,'PDP8'!$C$17:$C$52,1,0)),IF(ISNA(VLOOKUP(P275,'PDP8'!$C$56:$C$75,1,0)),15,14),13),IF(LEN(F275)=0,0,M275))</f>
        <v>0</v>
      </c>
      <c r="O275" s="119" t="str">
        <f t="shared" si="64"/>
        <v/>
      </c>
      <c r="P275" s="119" t="str">
        <f t="shared" si="65"/>
        <v/>
      </c>
      <c r="Q275" s="119" t="str">
        <f t="shared" si="66"/>
        <v/>
      </c>
      <c r="R275" s="119" t="str">
        <f t="shared" si="67"/>
        <v/>
      </c>
      <c r="S275" s="119">
        <f t="shared" si="68"/>
        <v>0</v>
      </c>
      <c r="T275" s="187" t="str">
        <f t="shared" si="69"/>
        <v/>
      </c>
      <c r="U275" s="119" t="str">
        <f t="shared" si="70"/>
        <v/>
      </c>
      <c r="V275" s="120" t="str">
        <f t="shared" si="71"/>
        <v/>
      </c>
      <c r="W275" s="124" t="str">
        <f t="shared" si="72"/>
        <v/>
      </c>
      <c r="X275" s="124" t="str">
        <f t="shared" si="73"/>
        <v/>
      </c>
      <c r="Y275" s="119" t="str">
        <f t="shared" si="75"/>
        <v/>
      </c>
      <c r="Z275" s="119">
        <f t="shared" si="76"/>
        <v>0</v>
      </c>
      <c r="AA275" s="119" t="str">
        <f>IF(N275=12,VLOOKUP(F275,'PDP8'!$C$6:$F$11,4,0),"")</f>
        <v/>
      </c>
      <c r="AB275" s="119" t="str">
        <f>IF(N275=13,IF(_xlfn.BITAND(OCT2DEC(C275),'PDP8'!$E$17)='PDP8'!$D$17,'PDP8'!$F$17,CONCATENATE(IF(ISNA(MATCH(_xlfn.BITAND(OCT2DEC(C275),'PDP8'!$E$18),'PDP8'!$D$18:$D$20,0)),"",VLOOKUP(_xlfn.BITAND(OCT2DEC(C275),'PDP8'!$E$18),'PDP8'!$D$18:$F$20,3,0)),IF(ISNA(MATCH(_xlfn.BITAND(OCT2DEC(C275),'PDP8'!$E$21),'PDP8'!$D$21:$D$52,0)),"",CONCATENATE(IF(ISNA(MATCH(_xlfn.BITAND(OCT2DEC(C275),'PDP8'!$E$18),'PDP8'!$D$18:$D$20,0)),"",", "),VLOOKUP(_xlfn.BITAND(OCT2DEC(C275),'PDP8'!$E$21),'PDP8'!$D$21:$F$52,3,0))))),"")</f>
        <v/>
      </c>
      <c r="AC275" s="119" t="str">
        <f>IF(N275=14,CONCATENATE(IF(ISNA(MATCH(_xlfn.BITAND(OCT2DEC(C275),'PDP8'!$E$56),'PDP8'!$D$56:$D$70,0)),"",VLOOKUP(_xlfn.BITAND(OCT2DEC(C275),'PDP8'!$E$56),'PDP8'!$D$56:$F$70,3,0)),IF(ISNA(MATCH(_xlfn.BITAND(OCT2DEC(C275),'PDP8'!$E$71),'PDP8'!$D$71:$D$73,0)),"",CONCATENATE(IF(ISNA(MATCH(_xlfn.BITAND(OCT2DEC(C275),'PDP8'!$E$56),'PDP8'!$D$56:$D$70,0)),"",", "),VLOOKUP(_xlfn.BITAND(OCT2DEC(C275),'PDP8'!$E$71),'PDP8'!$D$71:$F$73,3,0))),IF(_xlfn.BITAND(OCT2DEC(C275),'PDP8'!$E$75)='PDP8'!$D$75,CONCATENATE(IF(LEN(F275)&gt;4,", ",""),'PDP8'!$F$75,""),IF(_xlfn.BITAND(OCT2DEC(C275),'PDP8'!$E$74),"",'PDP8'!$F$74))),"")</f>
        <v/>
      </c>
      <c r="AD275" s="119" t="str">
        <f>IF(N275=15,VLOOKUP(Z275,'PDP8'!$D$111:$F$238,3,0),"")</f>
        <v/>
      </c>
      <c r="AE275" s="119" t="str">
        <f>IF(N275=20,CONCATENATE(VLOOKUP(F275,'PDP8'!$I$5:$M$389,3,0),": ",VLOOKUP(F275,'PDP8'!$I$5:$M$389,5,0)),"")</f>
        <v/>
      </c>
      <c r="AF275" s="119" t="str">
        <f t="shared" si="74"/>
        <v/>
      </c>
      <c r="AG275" s="126"/>
      <c r="AH275" s="126"/>
    </row>
    <row r="276" spans="1:34" x14ac:dyDescent="0.2">
      <c r="A276" s="126"/>
      <c r="B276" s="55" t="str">
        <f t="shared" si="62"/>
        <v>0411</v>
      </c>
      <c r="C276" s="56" t="str">
        <f>IF(N276&lt;10,"",IF(N276=10,O276,IF(N276=12,IF(LEN(X276)&gt;0,X276,DEC2OCT(VLOOKUP(F276,'PDP8'!$C$6:$D$12,2,0)+IF(LEN(G276)&gt;0,256,0)+W276+IF(LEN(V276)=0,0,_xlfn.BITAND(V276,127)),4)),IF(N276=13,DEC2OCT('PDP8'!$D$13+_xlfn.BITOR(VLOOKUP(O276,'PDP8'!$C$17:$D$52,2,0),_xlfn.BITOR(IF(S276&gt;1,VLOOKUP(P276,'PDP8'!$C$17:$D$52,2,0),0),_xlfn.BITOR(IF(S276&gt;2,VLOOKUP(Q276,'PDP8'!$C$17:$D$52,2,0),0),IF(S276&gt;3,VLOOKUP(R276,'PDP8'!$C$17:$D$52,2,0),0)))),4),IF(N276=14,DEC2OCT(_xlfn.BITOR('PDP8'!$D$13+256+VLOOKUP(O276,'PDP8'!$C$56:$D$75,2,0),_xlfn.BITOR(IF(S276&gt;1,VLOOKUP(P276,'PDP8'!$C$56:$D$75,2,0),0),_xlfn.BITOR(IF(S276&gt;2,VLOOKUP(Q276,'PDP8'!$C$56:$D$75,2,0),0),IF(S276&gt;3,VLOOKUP(R276,'PDP8'!$C$56:$D$75,2,0),0)))),4),IF(N276=15,DEC2OCT('PDP8'!$D$13+257+VLOOKUP(O276,'PDP8'!$C$80:$D$107,2,0)+IF(S276&gt;1,VLOOKUP(P276,'PDP8'!$C$80:$D$107,2,0),0)+IF(S276&gt;2,VLOOKUP(Q276,'PDP8'!$C$80:$D$107,2,0),0),4),IF(N276=20,VLOOKUP(F276,'PDP8'!$I$5:$J$389,2,0),"???")))))))</f>
        <v/>
      </c>
      <c r="D276" s="177"/>
      <c r="E276" s="118"/>
      <c r="F276" s="118"/>
      <c r="G276" s="76"/>
      <c r="H276" s="118"/>
      <c r="I276" s="179"/>
      <c r="J276" s="188" t="str">
        <f t="shared" si="63"/>
        <v/>
      </c>
      <c r="K276" s="211"/>
      <c r="L276" s="126"/>
      <c r="M276" s="119">
        <f>IF(LEN(F276)&lt;1,0,IF(OR(LEFT(F276)="/",F276="$"),0,IF(LEFT(F276)="*",1,IF(NOT(ISERR(VALUE(F276))),10,IF(LEFT(F276,4)="PAGE",2,IF(ISNA(VLOOKUP(F276,'PDP8'!$C$6:$C$11,1,0)),IF(ISNA(VLOOKUP(LEFT(F276,3),'PDP8'!$C$17:$C$52,1,0)),IF(ISNA(VLOOKUP(LEFT(F276,3),'PDP8'!$C$56:$C$75,1,0)),IF(ISNA(VLOOKUP(LEFT(F276,IF(OR(LEN(F276)=3,MID(F276,4,1)=" "),3,4)),'PDP8'!$C$80:$C$107,1,0)),IF(ISNA(VLOOKUP(F276,'PDP8'!$I$5:$I$389,1,0)),"???",20),15),14),13),12))))))</f>
        <v>0</v>
      </c>
      <c r="N276" s="119">
        <f>IF(AND(O276="CLA",S276&gt;1),IF(ISNA(VLOOKUP(P276,'PDP8'!$C$17:$C$52,1,0)),IF(ISNA(VLOOKUP(P276,'PDP8'!$C$56:$C$75,1,0)),15,14),13),IF(LEN(F276)=0,0,M276))</f>
        <v>0</v>
      </c>
      <c r="O276" s="119" t="str">
        <f t="shared" si="64"/>
        <v/>
      </c>
      <c r="P276" s="119" t="str">
        <f t="shared" si="65"/>
        <v/>
      </c>
      <c r="Q276" s="119" t="str">
        <f t="shared" si="66"/>
        <v/>
      </c>
      <c r="R276" s="119" t="str">
        <f t="shared" si="67"/>
        <v/>
      </c>
      <c r="S276" s="119">
        <f t="shared" si="68"/>
        <v>0</v>
      </c>
      <c r="T276" s="187" t="str">
        <f t="shared" si="69"/>
        <v/>
      </c>
      <c r="U276" s="119" t="str">
        <f t="shared" si="70"/>
        <v/>
      </c>
      <c r="V276" s="120" t="str">
        <f t="shared" si="71"/>
        <v/>
      </c>
      <c r="W276" s="124" t="str">
        <f t="shared" si="72"/>
        <v/>
      </c>
      <c r="X276" s="124" t="str">
        <f t="shared" si="73"/>
        <v/>
      </c>
      <c r="Y276" s="119" t="str">
        <f t="shared" si="75"/>
        <v/>
      </c>
      <c r="Z276" s="119">
        <f t="shared" si="76"/>
        <v>0</v>
      </c>
      <c r="AA276" s="119" t="str">
        <f>IF(N276=12,VLOOKUP(F276,'PDP8'!$C$6:$F$11,4,0),"")</f>
        <v/>
      </c>
      <c r="AB276" s="119" t="str">
        <f>IF(N276=13,IF(_xlfn.BITAND(OCT2DEC(C276),'PDP8'!$E$17)='PDP8'!$D$17,'PDP8'!$F$17,CONCATENATE(IF(ISNA(MATCH(_xlfn.BITAND(OCT2DEC(C276),'PDP8'!$E$18),'PDP8'!$D$18:$D$20,0)),"",VLOOKUP(_xlfn.BITAND(OCT2DEC(C276),'PDP8'!$E$18),'PDP8'!$D$18:$F$20,3,0)),IF(ISNA(MATCH(_xlfn.BITAND(OCT2DEC(C276),'PDP8'!$E$21),'PDP8'!$D$21:$D$52,0)),"",CONCATENATE(IF(ISNA(MATCH(_xlfn.BITAND(OCT2DEC(C276),'PDP8'!$E$18),'PDP8'!$D$18:$D$20,0)),"",", "),VLOOKUP(_xlfn.BITAND(OCT2DEC(C276),'PDP8'!$E$21),'PDP8'!$D$21:$F$52,3,0))))),"")</f>
        <v/>
      </c>
      <c r="AC276" s="119" t="str">
        <f>IF(N276=14,CONCATENATE(IF(ISNA(MATCH(_xlfn.BITAND(OCT2DEC(C276),'PDP8'!$E$56),'PDP8'!$D$56:$D$70,0)),"",VLOOKUP(_xlfn.BITAND(OCT2DEC(C276),'PDP8'!$E$56),'PDP8'!$D$56:$F$70,3,0)),IF(ISNA(MATCH(_xlfn.BITAND(OCT2DEC(C276),'PDP8'!$E$71),'PDP8'!$D$71:$D$73,0)),"",CONCATENATE(IF(ISNA(MATCH(_xlfn.BITAND(OCT2DEC(C276),'PDP8'!$E$56),'PDP8'!$D$56:$D$70,0)),"",", "),VLOOKUP(_xlfn.BITAND(OCT2DEC(C276),'PDP8'!$E$71),'PDP8'!$D$71:$F$73,3,0))),IF(_xlfn.BITAND(OCT2DEC(C276),'PDP8'!$E$75)='PDP8'!$D$75,CONCATENATE(IF(LEN(F276)&gt;4,", ",""),'PDP8'!$F$75,""),IF(_xlfn.BITAND(OCT2DEC(C276),'PDP8'!$E$74),"",'PDP8'!$F$74))),"")</f>
        <v/>
      </c>
      <c r="AD276" s="119" t="str">
        <f>IF(N276=15,VLOOKUP(Z276,'PDP8'!$D$111:$F$238,3,0),"")</f>
        <v/>
      </c>
      <c r="AE276" s="119" t="str">
        <f>IF(N276=20,CONCATENATE(VLOOKUP(F276,'PDP8'!$I$5:$M$389,3,0),": ",VLOOKUP(F276,'PDP8'!$I$5:$M$389,5,0)),"")</f>
        <v/>
      </c>
      <c r="AF276" s="119" t="str">
        <f t="shared" si="74"/>
        <v/>
      </c>
      <c r="AG276" s="126"/>
      <c r="AH276" s="126"/>
    </row>
    <row r="277" spans="1:34" x14ac:dyDescent="0.2">
      <c r="A277" s="126"/>
      <c r="B277" s="55" t="str">
        <f t="shared" si="62"/>
        <v>0411</v>
      </c>
      <c r="C277" s="56" t="str">
        <f>IF(N277&lt;10,"",IF(N277=10,O277,IF(N277=12,IF(LEN(X277)&gt;0,X277,DEC2OCT(VLOOKUP(F277,'PDP8'!$C$6:$D$12,2,0)+IF(LEN(G277)&gt;0,256,0)+W277+IF(LEN(V277)=0,0,_xlfn.BITAND(V277,127)),4)),IF(N277=13,DEC2OCT('PDP8'!$D$13+_xlfn.BITOR(VLOOKUP(O277,'PDP8'!$C$17:$D$52,2,0),_xlfn.BITOR(IF(S277&gt;1,VLOOKUP(P277,'PDP8'!$C$17:$D$52,2,0),0),_xlfn.BITOR(IF(S277&gt;2,VLOOKUP(Q277,'PDP8'!$C$17:$D$52,2,0),0),IF(S277&gt;3,VLOOKUP(R277,'PDP8'!$C$17:$D$52,2,0),0)))),4),IF(N277=14,DEC2OCT(_xlfn.BITOR('PDP8'!$D$13+256+VLOOKUP(O277,'PDP8'!$C$56:$D$75,2,0),_xlfn.BITOR(IF(S277&gt;1,VLOOKUP(P277,'PDP8'!$C$56:$D$75,2,0),0),_xlfn.BITOR(IF(S277&gt;2,VLOOKUP(Q277,'PDP8'!$C$56:$D$75,2,0),0),IF(S277&gt;3,VLOOKUP(R277,'PDP8'!$C$56:$D$75,2,0),0)))),4),IF(N277=15,DEC2OCT('PDP8'!$D$13+257+VLOOKUP(O277,'PDP8'!$C$80:$D$107,2,0)+IF(S277&gt;1,VLOOKUP(P277,'PDP8'!$C$80:$D$107,2,0),0)+IF(S277&gt;2,VLOOKUP(Q277,'PDP8'!$C$80:$D$107,2,0),0),4),IF(N277=20,VLOOKUP(F277,'PDP8'!$I$5:$J$389,2,0),"???")))))))</f>
        <v/>
      </c>
      <c r="D277" s="177"/>
      <c r="E277" s="118"/>
      <c r="F277" s="118"/>
      <c r="G277" s="76"/>
      <c r="H277" s="118"/>
      <c r="I277" s="179"/>
      <c r="J277" s="188" t="str">
        <f t="shared" si="63"/>
        <v/>
      </c>
      <c r="K277" s="211"/>
      <c r="L277" s="126"/>
      <c r="M277" s="119">
        <f>IF(LEN(F277)&lt;1,0,IF(OR(LEFT(F277)="/",F277="$"),0,IF(LEFT(F277)="*",1,IF(NOT(ISERR(VALUE(F277))),10,IF(LEFT(F277,4)="PAGE",2,IF(ISNA(VLOOKUP(F277,'PDP8'!$C$6:$C$11,1,0)),IF(ISNA(VLOOKUP(LEFT(F277,3),'PDP8'!$C$17:$C$52,1,0)),IF(ISNA(VLOOKUP(LEFT(F277,3),'PDP8'!$C$56:$C$75,1,0)),IF(ISNA(VLOOKUP(LEFT(F277,IF(OR(LEN(F277)=3,MID(F277,4,1)=" "),3,4)),'PDP8'!$C$80:$C$107,1,0)),IF(ISNA(VLOOKUP(F277,'PDP8'!$I$5:$I$389,1,0)),"???",20),15),14),13),12))))))</f>
        <v>0</v>
      </c>
      <c r="N277" s="119">
        <f>IF(AND(O277="CLA",S277&gt;1),IF(ISNA(VLOOKUP(P277,'PDP8'!$C$17:$C$52,1,0)),IF(ISNA(VLOOKUP(P277,'PDP8'!$C$56:$C$75,1,0)),15,14),13),IF(LEN(F277)=0,0,M277))</f>
        <v>0</v>
      </c>
      <c r="O277" s="119" t="str">
        <f t="shared" si="64"/>
        <v/>
      </c>
      <c r="P277" s="119" t="str">
        <f t="shared" si="65"/>
        <v/>
      </c>
      <c r="Q277" s="119" t="str">
        <f t="shared" si="66"/>
        <v/>
      </c>
      <c r="R277" s="119" t="str">
        <f t="shared" si="67"/>
        <v/>
      </c>
      <c r="S277" s="119">
        <f t="shared" si="68"/>
        <v>0</v>
      </c>
      <c r="T277" s="187" t="str">
        <f t="shared" si="69"/>
        <v/>
      </c>
      <c r="U277" s="119" t="str">
        <f t="shared" si="70"/>
        <v/>
      </c>
      <c r="V277" s="120" t="str">
        <f t="shared" si="71"/>
        <v/>
      </c>
      <c r="W277" s="124" t="str">
        <f t="shared" si="72"/>
        <v/>
      </c>
      <c r="X277" s="124" t="str">
        <f t="shared" si="73"/>
        <v/>
      </c>
      <c r="Y277" s="119" t="str">
        <f t="shared" si="75"/>
        <v/>
      </c>
      <c r="Z277" s="119">
        <f t="shared" si="76"/>
        <v>0</v>
      </c>
      <c r="AA277" s="119" t="str">
        <f>IF(N277=12,VLOOKUP(F277,'PDP8'!$C$6:$F$11,4,0),"")</f>
        <v/>
      </c>
      <c r="AB277" s="119" t="str">
        <f>IF(N277=13,IF(_xlfn.BITAND(OCT2DEC(C277),'PDP8'!$E$17)='PDP8'!$D$17,'PDP8'!$F$17,CONCATENATE(IF(ISNA(MATCH(_xlfn.BITAND(OCT2DEC(C277),'PDP8'!$E$18),'PDP8'!$D$18:$D$20,0)),"",VLOOKUP(_xlfn.BITAND(OCT2DEC(C277),'PDP8'!$E$18),'PDP8'!$D$18:$F$20,3,0)),IF(ISNA(MATCH(_xlfn.BITAND(OCT2DEC(C277),'PDP8'!$E$21),'PDP8'!$D$21:$D$52,0)),"",CONCATENATE(IF(ISNA(MATCH(_xlfn.BITAND(OCT2DEC(C277),'PDP8'!$E$18),'PDP8'!$D$18:$D$20,0)),"",", "),VLOOKUP(_xlfn.BITAND(OCT2DEC(C277),'PDP8'!$E$21),'PDP8'!$D$21:$F$52,3,0))))),"")</f>
        <v/>
      </c>
      <c r="AC277" s="119" t="str">
        <f>IF(N277=14,CONCATENATE(IF(ISNA(MATCH(_xlfn.BITAND(OCT2DEC(C277),'PDP8'!$E$56),'PDP8'!$D$56:$D$70,0)),"",VLOOKUP(_xlfn.BITAND(OCT2DEC(C277),'PDP8'!$E$56),'PDP8'!$D$56:$F$70,3,0)),IF(ISNA(MATCH(_xlfn.BITAND(OCT2DEC(C277),'PDP8'!$E$71),'PDP8'!$D$71:$D$73,0)),"",CONCATENATE(IF(ISNA(MATCH(_xlfn.BITAND(OCT2DEC(C277),'PDP8'!$E$56),'PDP8'!$D$56:$D$70,0)),"",", "),VLOOKUP(_xlfn.BITAND(OCT2DEC(C277),'PDP8'!$E$71),'PDP8'!$D$71:$F$73,3,0))),IF(_xlfn.BITAND(OCT2DEC(C277),'PDP8'!$E$75)='PDP8'!$D$75,CONCATENATE(IF(LEN(F277)&gt;4,", ",""),'PDP8'!$F$75,""),IF(_xlfn.BITAND(OCT2DEC(C277),'PDP8'!$E$74),"",'PDP8'!$F$74))),"")</f>
        <v/>
      </c>
      <c r="AD277" s="119" t="str">
        <f>IF(N277=15,VLOOKUP(Z277,'PDP8'!$D$111:$F$238,3,0),"")</f>
        <v/>
      </c>
      <c r="AE277" s="119" t="str">
        <f>IF(N277=20,CONCATENATE(VLOOKUP(F277,'PDP8'!$I$5:$M$389,3,0),": ",VLOOKUP(F277,'PDP8'!$I$5:$M$389,5,0)),"")</f>
        <v/>
      </c>
      <c r="AF277" s="119" t="str">
        <f t="shared" si="74"/>
        <v/>
      </c>
      <c r="AG277" s="126"/>
      <c r="AH277" s="126"/>
    </row>
    <row r="278" spans="1:34" x14ac:dyDescent="0.2">
      <c r="A278" s="126"/>
      <c r="B278" s="55" t="str">
        <f t="shared" si="62"/>
        <v>0411</v>
      </c>
      <c r="C278" s="56" t="str">
        <f>IF(N278&lt;10,"",IF(N278=10,O278,IF(N278=12,IF(LEN(X278)&gt;0,X278,DEC2OCT(VLOOKUP(F278,'PDP8'!$C$6:$D$12,2,0)+IF(LEN(G278)&gt;0,256,0)+W278+IF(LEN(V278)=0,0,_xlfn.BITAND(V278,127)),4)),IF(N278=13,DEC2OCT('PDP8'!$D$13+_xlfn.BITOR(VLOOKUP(O278,'PDP8'!$C$17:$D$52,2,0),_xlfn.BITOR(IF(S278&gt;1,VLOOKUP(P278,'PDP8'!$C$17:$D$52,2,0),0),_xlfn.BITOR(IF(S278&gt;2,VLOOKUP(Q278,'PDP8'!$C$17:$D$52,2,0),0),IF(S278&gt;3,VLOOKUP(R278,'PDP8'!$C$17:$D$52,2,0),0)))),4),IF(N278=14,DEC2OCT(_xlfn.BITOR('PDP8'!$D$13+256+VLOOKUP(O278,'PDP8'!$C$56:$D$75,2,0),_xlfn.BITOR(IF(S278&gt;1,VLOOKUP(P278,'PDP8'!$C$56:$D$75,2,0),0),_xlfn.BITOR(IF(S278&gt;2,VLOOKUP(Q278,'PDP8'!$C$56:$D$75,2,0),0),IF(S278&gt;3,VLOOKUP(R278,'PDP8'!$C$56:$D$75,2,0),0)))),4),IF(N278=15,DEC2OCT('PDP8'!$D$13+257+VLOOKUP(O278,'PDP8'!$C$80:$D$107,2,0)+IF(S278&gt;1,VLOOKUP(P278,'PDP8'!$C$80:$D$107,2,0),0)+IF(S278&gt;2,VLOOKUP(Q278,'PDP8'!$C$80:$D$107,2,0),0),4),IF(N278=20,VLOOKUP(F278,'PDP8'!$I$5:$J$389,2,0),"???")))))))</f>
        <v/>
      </c>
      <c r="D278" s="177"/>
      <c r="E278" s="118"/>
      <c r="F278" s="118"/>
      <c r="G278" s="76"/>
      <c r="H278" s="118"/>
      <c r="I278" s="179"/>
      <c r="J278" s="188" t="str">
        <f t="shared" si="63"/>
        <v/>
      </c>
      <c r="K278" s="211"/>
      <c r="L278" s="126"/>
      <c r="M278" s="119">
        <f>IF(LEN(F278)&lt;1,0,IF(OR(LEFT(F278)="/",F278="$"),0,IF(LEFT(F278)="*",1,IF(NOT(ISERR(VALUE(F278))),10,IF(LEFT(F278,4)="PAGE",2,IF(ISNA(VLOOKUP(F278,'PDP8'!$C$6:$C$11,1,0)),IF(ISNA(VLOOKUP(LEFT(F278,3),'PDP8'!$C$17:$C$52,1,0)),IF(ISNA(VLOOKUP(LEFT(F278,3),'PDP8'!$C$56:$C$75,1,0)),IF(ISNA(VLOOKUP(LEFT(F278,IF(OR(LEN(F278)=3,MID(F278,4,1)=" "),3,4)),'PDP8'!$C$80:$C$107,1,0)),IF(ISNA(VLOOKUP(F278,'PDP8'!$I$5:$I$389,1,0)),"???",20),15),14),13),12))))))</f>
        <v>0</v>
      </c>
      <c r="N278" s="119">
        <f>IF(AND(O278="CLA",S278&gt;1),IF(ISNA(VLOOKUP(P278,'PDP8'!$C$17:$C$52,1,0)),IF(ISNA(VLOOKUP(P278,'PDP8'!$C$56:$C$75,1,0)),15,14),13),IF(LEN(F278)=0,0,M278))</f>
        <v>0</v>
      </c>
      <c r="O278" s="119" t="str">
        <f t="shared" si="64"/>
        <v/>
      </c>
      <c r="P278" s="119" t="str">
        <f t="shared" si="65"/>
        <v/>
      </c>
      <c r="Q278" s="119" t="str">
        <f t="shared" si="66"/>
        <v/>
      </c>
      <c r="R278" s="119" t="str">
        <f t="shared" si="67"/>
        <v/>
      </c>
      <c r="S278" s="119">
        <f t="shared" si="68"/>
        <v>0</v>
      </c>
      <c r="T278" s="187" t="str">
        <f t="shared" si="69"/>
        <v/>
      </c>
      <c r="U278" s="119" t="str">
        <f t="shared" si="70"/>
        <v/>
      </c>
      <c r="V278" s="120" t="str">
        <f t="shared" si="71"/>
        <v/>
      </c>
      <c r="W278" s="124" t="str">
        <f t="shared" si="72"/>
        <v/>
      </c>
      <c r="X278" s="124" t="str">
        <f t="shared" si="73"/>
        <v/>
      </c>
      <c r="Y278" s="119" t="str">
        <f t="shared" si="75"/>
        <v/>
      </c>
      <c r="Z278" s="119">
        <f t="shared" si="76"/>
        <v>0</v>
      </c>
      <c r="AA278" s="119" t="str">
        <f>IF(N278=12,VLOOKUP(F278,'PDP8'!$C$6:$F$11,4,0),"")</f>
        <v/>
      </c>
      <c r="AB278" s="119" t="str">
        <f>IF(N278=13,IF(_xlfn.BITAND(OCT2DEC(C278),'PDP8'!$E$17)='PDP8'!$D$17,'PDP8'!$F$17,CONCATENATE(IF(ISNA(MATCH(_xlfn.BITAND(OCT2DEC(C278),'PDP8'!$E$18),'PDP8'!$D$18:$D$20,0)),"",VLOOKUP(_xlfn.BITAND(OCT2DEC(C278),'PDP8'!$E$18),'PDP8'!$D$18:$F$20,3,0)),IF(ISNA(MATCH(_xlfn.BITAND(OCT2DEC(C278),'PDP8'!$E$21),'PDP8'!$D$21:$D$52,0)),"",CONCATENATE(IF(ISNA(MATCH(_xlfn.BITAND(OCT2DEC(C278),'PDP8'!$E$18),'PDP8'!$D$18:$D$20,0)),"",", "),VLOOKUP(_xlfn.BITAND(OCT2DEC(C278),'PDP8'!$E$21),'PDP8'!$D$21:$F$52,3,0))))),"")</f>
        <v/>
      </c>
      <c r="AC278" s="119" t="str">
        <f>IF(N278=14,CONCATENATE(IF(ISNA(MATCH(_xlfn.BITAND(OCT2DEC(C278),'PDP8'!$E$56),'PDP8'!$D$56:$D$70,0)),"",VLOOKUP(_xlfn.BITAND(OCT2DEC(C278),'PDP8'!$E$56),'PDP8'!$D$56:$F$70,3,0)),IF(ISNA(MATCH(_xlfn.BITAND(OCT2DEC(C278),'PDP8'!$E$71),'PDP8'!$D$71:$D$73,0)),"",CONCATENATE(IF(ISNA(MATCH(_xlfn.BITAND(OCT2DEC(C278),'PDP8'!$E$56),'PDP8'!$D$56:$D$70,0)),"",", "),VLOOKUP(_xlfn.BITAND(OCT2DEC(C278),'PDP8'!$E$71),'PDP8'!$D$71:$F$73,3,0))),IF(_xlfn.BITAND(OCT2DEC(C278),'PDP8'!$E$75)='PDP8'!$D$75,CONCATENATE(IF(LEN(F278)&gt;4,", ",""),'PDP8'!$F$75,""),IF(_xlfn.BITAND(OCT2DEC(C278),'PDP8'!$E$74),"",'PDP8'!$F$74))),"")</f>
        <v/>
      </c>
      <c r="AD278" s="119" t="str">
        <f>IF(N278=15,VLOOKUP(Z278,'PDP8'!$D$111:$F$238,3,0),"")</f>
        <v/>
      </c>
      <c r="AE278" s="119" t="str">
        <f>IF(N278=20,CONCATENATE(VLOOKUP(F278,'PDP8'!$I$5:$M$389,3,0),": ",VLOOKUP(F278,'PDP8'!$I$5:$M$389,5,0)),"")</f>
        <v/>
      </c>
      <c r="AF278" s="119" t="str">
        <f t="shared" si="74"/>
        <v/>
      </c>
      <c r="AG278" s="126"/>
      <c r="AH278" s="126"/>
    </row>
    <row r="279" spans="1:34" x14ac:dyDescent="0.2">
      <c r="A279" s="126"/>
      <c r="B279" s="55" t="str">
        <f t="shared" si="62"/>
        <v>0411</v>
      </c>
      <c r="C279" s="56" t="str">
        <f>IF(N279&lt;10,"",IF(N279=10,O279,IF(N279=12,IF(LEN(X279)&gt;0,X279,DEC2OCT(VLOOKUP(F279,'PDP8'!$C$6:$D$12,2,0)+IF(LEN(G279)&gt;0,256,0)+W279+IF(LEN(V279)=0,0,_xlfn.BITAND(V279,127)),4)),IF(N279=13,DEC2OCT('PDP8'!$D$13+_xlfn.BITOR(VLOOKUP(O279,'PDP8'!$C$17:$D$52,2,0),_xlfn.BITOR(IF(S279&gt;1,VLOOKUP(P279,'PDP8'!$C$17:$D$52,2,0),0),_xlfn.BITOR(IF(S279&gt;2,VLOOKUP(Q279,'PDP8'!$C$17:$D$52,2,0),0),IF(S279&gt;3,VLOOKUP(R279,'PDP8'!$C$17:$D$52,2,0),0)))),4),IF(N279=14,DEC2OCT(_xlfn.BITOR('PDP8'!$D$13+256+VLOOKUP(O279,'PDP8'!$C$56:$D$75,2,0),_xlfn.BITOR(IF(S279&gt;1,VLOOKUP(P279,'PDP8'!$C$56:$D$75,2,0),0),_xlfn.BITOR(IF(S279&gt;2,VLOOKUP(Q279,'PDP8'!$C$56:$D$75,2,0),0),IF(S279&gt;3,VLOOKUP(R279,'PDP8'!$C$56:$D$75,2,0),0)))),4),IF(N279=15,DEC2OCT('PDP8'!$D$13+257+VLOOKUP(O279,'PDP8'!$C$80:$D$107,2,0)+IF(S279&gt;1,VLOOKUP(P279,'PDP8'!$C$80:$D$107,2,0),0)+IF(S279&gt;2,VLOOKUP(Q279,'PDP8'!$C$80:$D$107,2,0),0),4),IF(N279=20,VLOOKUP(F279,'PDP8'!$I$5:$J$389,2,0),"???")))))))</f>
        <v/>
      </c>
      <c r="D279" s="177"/>
      <c r="E279" s="118"/>
      <c r="F279" s="118"/>
      <c r="G279" s="76"/>
      <c r="H279" s="118"/>
      <c r="I279" s="179"/>
      <c r="J279" s="188" t="str">
        <f t="shared" si="63"/>
        <v/>
      </c>
      <c r="K279" s="211"/>
      <c r="L279" s="126"/>
      <c r="M279" s="119">
        <f>IF(LEN(F279)&lt;1,0,IF(OR(LEFT(F279)="/",F279="$"),0,IF(LEFT(F279)="*",1,IF(NOT(ISERR(VALUE(F279))),10,IF(LEFT(F279,4)="PAGE",2,IF(ISNA(VLOOKUP(F279,'PDP8'!$C$6:$C$11,1,0)),IF(ISNA(VLOOKUP(LEFT(F279,3),'PDP8'!$C$17:$C$52,1,0)),IF(ISNA(VLOOKUP(LEFT(F279,3),'PDP8'!$C$56:$C$75,1,0)),IF(ISNA(VLOOKUP(LEFT(F279,IF(OR(LEN(F279)=3,MID(F279,4,1)=" "),3,4)),'PDP8'!$C$80:$C$107,1,0)),IF(ISNA(VLOOKUP(F279,'PDP8'!$I$5:$I$389,1,0)),"???",20),15),14),13),12))))))</f>
        <v>0</v>
      </c>
      <c r="N279" s="119">
        <f>IF(AND(O279="CLA",S279&gt;1),IF(ISNA(VLOOKUP(P279,'PDP8'!$C$17:$C$52,1,0)),IF(ISNA(VLOOKUP(P279,'PDP8'!$C$56:$C$75,1,0)),15,14),13),IF(LEN(F279)=0,0,M279))</f>
        <v>0</v>
      </c>
      <c r="O279" s="119" t="str">
        <f t="shared" si="64"/>
        <v/>
      </c>
      <c r="P279" s="119" t="str">
        <f t="shared" si="65"/>
        <v/>
      </c>
      <c r="Q279" s="119" t="str">
        <f t="shared" si="66"/>
        <v/>
      </c>
      <c r="R279" s="119" t="str">
        <f t="shared" si="67"/>
        <v/>
      </c>
      <c r="S279" s="119">
        <f t="shared" si="68"/>
        <v>0</v>
      </c>
      <c r="T279" s="187" t="str">
        <f t="shared" si="69"/>
        <v/>
      </c>
      <c r="U279" s="119" t="str">
        <f t="shared" si="70"/>
        <v/>
      </c>
      <c r="V279" s="120" t="str">
        <f t="shared" si="71"/>
        <v/>
      </c>
      <c r="W279" s="124" t="str">
        <f t="shared" si="72"/>
        <v/>
      </c>
      <c r="X279" s="124" t="str">
        <f t="shared" si="73"/>
        <v/>
      </c>
      <c r="Y279" s="119" t="str">
        <f t="shared" si="75"/>
        <v/>
      </c>
      <c r="Z279" s="119">
        <f t="shared" si="76"/>
        <v>0</v>
      </c>
      <c r="AA279" s="119" t="str">
        <f>IF(N279=12,VLOOKUP(F279,'PDP8'!$C$6:$F$11,4,0),"")</f>
        <v/>
      </c>
      <c r="AB279" s="119" t="str">
        <f>IF(N279=13,IF(_xlfn.BITAND(OCT2DEC(C279),'PDP8'!$E$17)='PDP8'!$D$17,'PDP8'!$F$17,CONCATENATE(IF(ISNA(MATCH(_xlfn.BITAND(OCT2DEC(C279),'PDP8'!$E$18),'PDP8'!$D$18:$D$20,0)),"",VLOOKUP(_xlfn.BITAND(OCT2DEC(C279),'PDP8'!$E$18),'PDP8'!$D$18:$F$20,3,0)),IF(ISNA(MATCH(_xlfn.BITAND(OCT2DEC(C279),'PDP8'!$E$21),'PDP8'!$D$21:$D$52,0)),"",CONCATENATE(IF(ISNA(MATCH(_xlfn.BITAND(OCT2DEC(C279),'PDP8'!$E$18),'PDP8'!$D$18:$D$20,0)),"",", "),VLOOKUP(_xlfn.BITAND(OCT2DEC(C279),'PDP8'!$E$21),'PDP8'!$D$21:$F$52,3,0))))),"")</f>
        <v/>
      </c>
      <c r="AC279" s="119" t="str">
        <f>IF(N279=14,CONCATENATE(IF(ISNA(MATCH(_xlfn.BITAND(OCT2DEC(C279),'PDP8'!$E$56),'PDP8'!$D$56:$D$70,0)),"",VLOOKUP(_xlfn.BITAND(OCT2DEC(C279),'PDP8'!$E$56),'PDP8'!$D$56:$F$70,3,0)),IF(ISNA(MATCH(_xlfn.BITAND(OCT2DEC(C279),'PDP8'!$E$71),'PDP8'!$D$71:$D$73,0)),"",CONCATENATE(IF(ISNA(MATCH(_xlfn.BITAND(OCT2DEC(C279),'PDP8'!$E$56),'PDP8'!$D$56:$D$70,0)),"",", "),VLOOKUP(_xlfn.BITAND(OCT2DEC(C279),'PDP8'!$E$71),'PDP8'!$D$71:$F$73,3,0))),IF(_xlfn.BITAND(OCT2DEC(C279),'PDP8'!$E$75)='PDP8'!$D$75,CONCATENATE(IF(LEN(F279)&gt;4,", ",""),'PDP8'!$F$75,""),IF(_xlfn.BITAND(OCT2DEC(C279),'PDP8'!$E$74),"",'PDP8'!$F$74))),"")</f>
        <v/>
      </c>
      <c r="AD279" s="119" t="str">
        <f>IF(N279=15,VLOOKUP(Z279,'PDP8'!$D$111:$F$238,3,0),"")</f>
        <v/>
      </c>
      <c r="AE279" s="119" t="str">
        <f>IF(N279=20,CONCATENATE(VLOOKUP(F279,'PDP8'!$I$5:$M$389,3,0),": ",VLOOKUP(F279,'PDP8'!$I$5:$M$389,5,0)),"")</f>
        <v/>
      </c>
      <c r="AF279" s="119" t="str">
        <f t="shared" si="74"/>
        <v/>
      </c>
      <c r="AG279" s="126"/>
      <c r="AH279" s="126"/>
    </row>
    <row r="280" spans="1:34" x14ac:dyDescent="0.2">
      <c r="A280" s="126"/>
      <c r="B280" s="55" t="str">
        <f t="shared" si="62"/>
        <v>0411</v>
      </c>
      <c r="C280" s="56" t="str">
        <f>IF(N280&lt;10,"",IF(N280=10,O280,IF(N280=12,IF(LEN(X280)&gt;0,X280,DEC2OCT(VLOOKUP(F280,'PDP8'!$C$6:$D$12,2,0)+IF(LEN(G280)&gt;0,256,0)+W280+IF(LEN(V280)=0,0,_xlfn.BITAND(V280,127)),4)),IF(N280=13,DEC2OCT('PDP8'!$D$13+_xlfn.BITOR(VLOOKUP(O280,'PDP8'!$C$17:$D$52,2,0),_xlfn.BITOR(IF(S280&gt;1,VLOOKUP(P280,'PDP8'!$C$17:$D$52,2,0),0),_xlfn.BITOR(IF(S280&gt;2,VLOOKUP(Q280,'PDP8'!$C$17:$D$52,2,0),0),IF(S280&gt;3,VLOOKUP(R280,'PDP8'!$C$17:$D$52,2,0),0)))),4),IF(N280=14,DEC2OCT(_xlfn.BITOR('PDP8'!$D$13+256+VLOOKUP(O280,'PDP8'!$C$56:$D$75,2,0),_xlfn.BITOR(IF(S280&gt;1,VLOOKUP(P280,'PDP8'!$C$56:$D$75,2,0),0),_xlfn.BITOR(IF(S280&gt;2,VLOOKUP(Q280,'PDP8'!$C$56:$D$75,2,0),0),IF(S280&gt;3,VLOOKUP(R280,'PDP8'!$C$56:$D$75,2,0),0)))),4),IF(N280=15,DEC2OCT('PDP8'!$D$13+257+VLOOKUP(O280,'PDP8'!$C$80:$D$107,2,0)+IF(S280&gt;1,VLOOKUP(P280,'PDP8'!$C$80:$D$107,2,0),0)+IF(S280&gt;2,VLOOKUP(Q280,'PDP8'!$C$80:$D$107,2,0),0),4),IF(N280=20,VLOOKUP(F280,'PDP8'!$I$5:$J$389,2,0),"???")))))))</f>
        <v/>
      </c>
      <c r="D280" s="177"/>
      <c r="E280" s="118"/>
      <c r="F280" s="118"/>
      <c r="G280" s="76"/>
      <c r="H280" s="118"/>
      <c r="I280" s="179"/>
      <c r="J280" s="188" t="str">
        <f t="shared" si="63"/>
        <v/>
      </c>
      <c r="K280" s="211"/>
      <c r="L280" s="126"/>
      <c r="M280" s="119">
        <f>IF(LEN(F280)&lt;1,0,IF(OR(LEFT(F280)="/",F280="$"),0,IF(LEFT(F280)="*",1,IF(NOT(ISERR(VALUE(F280))),10,IF(LEFT(F280,4)="PAGE",2,IF(ISNA(VLOOKUP(F280,'PDP8'!$C$6:$C$11,1,0)),IF(ISNA(VLOOKUP(LEFT(F280,3),'PDP8'!$C$17:$C$52,1,0)),IF(ISNA(VLOOKUP(LEFT(F280,3),'PDP8'!$C$56:$C$75,1,0)),IF(ISNA(VLOOKUP(LEFT(F280,IF(OR(LEN(F280)=3,MID(F280,4,1)=" "),3,4)),'PDP8'!$C$80:$C$107,1,0)),IF(ISNA(VLOOKUP(F280,'PDP8'!$I$5:$I$389,1,0)),"???",20),15),14),13),12))))))</f>
        <v>0</v>
      </c>
      <c r="N280" s="119">
        <f>IF(AND(O280="CLA",S280&gt;1),IF(ISNA(VLOOKUP(P280,'PDP8'!$C$17:$C$52,1,0)),IF(ISNA(VLOOKUP(P280,'PDP8'!$C$56:$C$75,1,0)),15,14),13),IF(LEN(F280)=0,0,M280))</f>
        <v>0</v>
      </c>
      <c r="O280" s="119" t="str">
        <f t="shared" si="64"/>
        <v/>
      </c>
      <c r="P280" s="119" t="str">
        <f t="shared" si="65"/>
        <v/>
      </c>
      <c r="Q280" s="119" t="str">
        <f t="shared" si="66"/>
        <v/>
      </c>
      <c r="R280" s="119" t="str">
        <f t="shared" si="67"/>
        <v/>
      </c>
      <c r="S280" s="119">
        <f t="shared" si="68"/>
        <v>0</v>
      </c>
      <c r="T280" s="187" t="str">
        <f t="shared" si="69"/>
        <v/>
      </c>
      <c r="U280" s="119" t="str">
        <f t="shared" si="70"/>
        <v/>
      </c>
      <c r="V280" s="120" t="str">
        <f t="shared" si="71"/>
        <v/>
      </c>
      <c r="W280" s="124" t="str">
        <f t="shared" si="72"/>
        <v/>
      </c>
      <c r="X280" s="124" t="str">
        <f t="shared" si="73"/>
        <v/>
      </c>
      <c r="Y280" s="119" t="str">
        <f t="shared" si="75"/>
        <v/>
      </c>
      <c r="Z280" s="119">
        <f t="shared" si="76"/>
        <v>0</v>
      </c>
      <c r="AA280" s="119" t="str">
        <f>IF(N280=12,VLOOKUP(F280,'PDP8'!$C$6:$F$11,4,0),"")</f>
        <v/>
      </c>
      <c r="AB280" s="119" t="str">
        <f>IF(N280=13,IF(_xlfn.BITAND(OCT2DEC(C280),'PDP8'!$E$17)='PDP8'!$D$17,'PDP8'!$F$17,CONCATENATE(IF(ISNA(MATCH(_xlfn.BITAND(OCT2DEC(C280),'PDP8'!$E$18),'PDP8'!$D$18:$D$20,0)),"",VLOOKUP(_xlfn.BITAND(OCT2DEC(C280),'PDP8'!$E$18),'PDP8'!$D$18:$F$20,3,0)),IF(ISNA(MATCH(_xlfn.BITAND(OCT2DEC(C280),'PDP8'!$E$21),'PDP8'!$D$21:$D$52,0)),"",CONCATENATE(IF(ISNA(MATCH(_xlfn.BITAND(OCT2DEC(C280),'PDP8'!$E$18),'PDP8'!$D$18:$D$20,0)),"",", "),VLOOKUP(_xlfn.BITAND(OCT2DEC(C280),'PDP8'!$E$21),'PDP8'!$D$21:$F$52,3,0))))),"")</f>
        <v/>
      </c>
      <c r="AC280" s="119" t="str">
        <f>IF(N280=14,CONCATENATE(IF(ISNA(MATCH(_xlfn.BITAND(OCT2DEC(C280),'PDP8'!$E$56),'PDP8'!$D$56:$D$70,0)),"",VLOOKUP(_xlfn.BITAND(OCT2DEC(C280),'PDP8'!$E$56),'PDP8'!$D$56:$F$70,3,0)),IF(ISNA(MATCH(_xlfn.BITAND(OCT2DEC(C280),'PDP8'!$E$71),'PDP8'!$D$71:$D$73,0)),"",CONCATENATE(IF(ISNA(MATCH(_xlfn.BITAND(OCT2DEC(C280),'PDP8'!$E$56),'PDP8'!$D$56:$D$70,0)),"",", "),VLOOKUP(_xlfn.BITAND(OCT2DEC(C280),'PDP8'!$E$71),'PDP8'!$D$71:$F$73,3,0))),IF(_xlfn.BITAND(OCT2DEC(C280),'PDP8'!$E$75)='PDP8'!$D$75,CONCATENATE(IF(LEN(F280)&gt;4,", ",""),'PDP8'!$F$75,""),IF(_xlfn.BITAND(OCT2DEC(C280),'PDP8'!$E$74),"",'PDP8'!$F$74))),"")</f>
        <v/>
      </c>
      <c r="AD280" s="119" t="str">
        <f>IF(N280=15,VLOOKUP(Z280,'PDP8'!$D$111:$F$238,3,0),"")</f>
        <v/>
      </c>
      <c r="AE280" s="119" t="str">
        <f>IF(N280=20,CONCATENATE(VLOOKUP(F280,'PDP8'!$I$5:$M$389,3,0),": ",VLOOKUP(F280,'PDP8'!$I$5:$M$389,5,0)),"")</f>
        <v/>
      </c>
      <c r="AF280" s="119" t="str">
        <f t="shared" si="74"/>
        <v/>
      </c>
      <c r="AG280" s="126"/>
      <c r="AH280" s="126"/>
    </row>
    <row r="281" spans="1:34" x14ac:dyDescent="0.2">
      <c r="A281" s="126"/>
      <c r="B281" s="55" t="str">
        <f t="shared" si="62"/>
        <v>0411</v>
      </c>
      <c r="C281" s="56" t="str">
        <f>IF(N281&lt;10,"",IF(N281=10,O281,IF(N281=12,IF(LEN(X281)&gt;0,X281,DEC2OCT(VLOOKUP(F281,'PDP8'!$C$6:$D$12,2,0)+IF(LEN(G281)&gt;0,256,0)+W281+IF(LEN(V281)=0,0,_xlfn.BITAND(V281,127)),4)),IF(N281=13,DEC2OCT('PDP8'!$D$13+_xlfn.BITOR(VLOOKUP(O281,'PDP8'!$C$17:$D$52,2,0),_xlfn.BITOR(IF(S281&gt;1,VLOOKUP(P281,'PDP8'!$C$17:$D$52,2,0),0),_xlfn.BITOR(IF(S281&gt;2,VLOOKUP(Q281,'PDP8'!$C$17:$D$52,2,0),0),IF(S281&gt;3,VLOOKUP(R281,'PDP8'!$C$17:$D$52,2,0),0)))),4),IF(N281=14,DEC2OCT(_xlfn.BITOR('PDP8'!$D$13+256+VLOOKUP(O281,'PDP8'!$C$56:$D$75,2,0),_xlfn.BITOR(IF(S281&gt;1,VLOOKUP(P281,'PDP8'!$C$56:$D$75,2,0),0),_xlfn.BITOR(IF(S281&gt;2,VLOOKUP(Q281,'PDP8'!$C$56:$D$75,2,0),0),IF(S281&gt;3,VLOOKUP(R281,'PDP8'!$C$56:$D$75,2,0),0)))),4),IF(N281=15,DEC2OCT('PDP8'!$D$13+257+VLOOKUP(O281,'PDP8'!$C$80:$D$107,2,0)+IF(S281&gt;1,VLOOKUP(P281,'PDP8'!$C$80:$D$107,2,0),0)+IF(S281&gt;2,VLOOKUP(Q281,'PDP8'!$C$80:$D$107,2,0),0),4),IF(N281=20,VLOOKUP(F281,'PDP8'!$I$5:$J$389,2,0),"???")))))))</f>
        <v/>
      </c>
      <c r="D281" s="177"/>
      <c r="E281" s="118"/>
      <c r="F281" s="118"/>
      <c r="G281" s="76"/>
      <c r="H281" s="118"/>
      <c r="I281" s="179"/>
      <c r="J281" s="188" t="str">
        <f t="shared" si="63"/>
        <v/>
      </c>
      <c r="K281" s="211"/>
      <c r="L281" s="126"/>
      <c r="M281" s="119">
        <f>IF(LEN(F281)&lt;1,0,IF(OR(LEFT(F281)="/",F281="$"),0,IF(LEFT(F281)="*",1,IF(NOT(ISERR(VALUE(F281))),10,IF(LEFT(F281,4)="PAGE",2,IF(ISNA(VLOOKUP(F281,'PDP8'!$C$6:$C$11,1,0)),IF(ISNA(VLOOKUP(LEFT(F281,3),'PDP8'!$C$17:$C$52,1,0)),IF(ISNA(VLOOKUP(LEFT(F281,3),'PDP8'!$C$56:$C$75,1,0)),IF(ISNA(VLOOKUP(LEFT(F281,IF(OR(LEN(F281)=3,MID(F281,4,1)=" "),3,4)),'PDP8'!$C$80:$C$107,1,0)),IF(ISNA(VLOOKUP(F281,'PDP8'!$I$5:$I$389,1,0)),"???",20),15),14),13),12))))))</f>
        <v>0</v>
      </c>
      <c r="N281" s="119">
        <f>IF(AND(O281="CLA",S281&gt;1),IF(ISNA(VLOOKUP(P281,'PDP8'!$C$17:$C$52,1,0)),IF(ISNA(VLOOKUP(P281,'PDP8'!$C$56:$C$75,1,0)),15,14),13),IF(LEN(F281)=0,0,M281))</f>
        <v>0</v>
      </c>
      <c r="O281" s="119" t="str">
        <f t="shared" si="64"/>
        <v/>
      </c>
      <c r="P281" s="119" t="str">
        <f t="shared" si="65"/>
        <v/>
      </c>
      <c r="Q281" s="119" t="str">
        <f t="shared" si="66"/>
        <v/>
      </c>
      <c r="R281" s="119" t="str">
        <f t="shared" si="67"/>
        <v/>
      </c>
      <c r="S281" s="119">
        <f t="shared" si="68"/>
        <v>0</v>
      </c>
      <c r="T281" s="187" t="str">
        <f t="shared" si="69"/>
        <v/>
      </c>
      <c r="U281" s="119" t="str">
        <f t="shared" si="70"/>
        <v/>
      </c>
      <c r="V281" s="120" t="str">
        <f t="shared" si="71"/>
        <v/>
      </c>
      <c r="W281" s="124" t="str">
        <f t="shared" si="72"/>
        <v/>
      </c>
      <c r="X281" s="124" t="str">
        <f t="shared" si="73"/>
        <v/>
      </c>
      <c r="Y281" s="119" t="str">
        <f t="shared" si="75"/>
        <v/>
      </c>
      <c r="Z281" s="119">
        <f t="shared" si="76"/>
        <v>0</v>
      </c>
      <c r="AA281" s="119" t="str">
        <f>IF(N281=12,VLOOKUP(F281,'PDP8'!$C$6:$F$11,4,0),"")</f>
        <v/>
      </c>
      <c r="AB281" s="119" t="str">
        <f>IF(N281=13,IF(_xlfn.BITAND(OCT2DEC(C281),'PDP8'!$E$17)='PDP8'!$D$17,'PDP8'!$F$17,CONCATENATE(IF(ISNA(MATCH(_xlfn.BITAND(OCT2DEC(C281),'PDP8'!$E$18),'PDP8'!$D$18:$D$20,0)),"",VLOOKUP(_xlfn.BITAND(OCT2DEC(C281),'PDP8'!$E$18),'PDP8'!$D$18:$F$20,3,0)),IF(ISNA(MATCH(_xlfn.BITAND(OCT2DEC(C281),'PDP8'!$E$21),'PDP8'!$D$21:$D$52,0)),"",CONCATENATE(IF(ISNA(MATCH(_xlfn.BITAND(OCT2DEC(C281),'PDP8'!$E$18),'PDP8'!$D$18:$D$20,0)),"",", "),VLOOKUP(_xlfn.BITAND(OCT2DEC(C281),'PDP8'!$E$21),'PDP8'!$D$21:$F$52,3,0))))),"")</f>
        <v/>
      </c>
      <c r="AC281" s="119" t="str">
        <f>IF(N281=14,CONCATENATE(IF(ISNA(MATCH(_xlfn.BITAND(OCT2DEC(C281),'PDP8'!$E$56),'PDP8'!$D$56:$D$70,0)),"",VLOOKUP(_xlfn.BITAND(OCT2DEC(C281),'PDP8'!$E$56),'PDP8'!$D$56:$F$70,3,0)),IF(ISNA(MATCH(_xlfn.BITAND(OCT2DEC(C281),'PDP8'!$E$71),'PDP8'!$D$71:$D$73,0)),"",CONCATENATE(IF(ISNA(MATCH(_xlfn.BITAND(OCT2DEC(C281),'PDP8'!$E$56),'PDP8'!$D$56:$D$70,0)),"",", "),VLOOKUP(_xlfn.BITAND(OCT2DEC(C281),'PDP8'!$E$71),'PDP8'!$D$71:$F$73,3,0))),IF(_xlfn.BITAND(OCT2DEC(C281),'PDP8'!$E$75)='PDP8'!$D$75,CONCATENATE(IF(LEN(F281)&gt;4,", ",""),'PDP8'!$F$75,""),IF(_xlfn.BITAND(OCT2DEC(C281),'PDP8'!$E$74),"",'PDP8'!$F$74))),"")</f>
        <v/>
      </c>
      <c r="AD281" s="119" t="str">
        <f>IF(N281=15,VLOOKUP(Z281,'PDP8'!$D$111:$F$238,3,0),"")</f>
        <v/>
      </c>
      <c r="AE281" s="119" t="str">
        <f>IF(N281=20,CONCATENATE(VLOOKUP(F281,'PDP8'!$I$5:$M$389,3,0),": ",VLOOKUP(F281,'PDP8'!$I$5:$M$389,5,0)),"")</f>
        <v/>
      </c>
      <c r="AF281" s="119" t="str">
        <f t="shared" si="74"/>
        <v/>
      </c>
      <c r="AG281" s="126"/>
      <c r="AH281" s="126"/>
    </row>
    <row r="282" spans="1:34" x14ac:dyDescent="0.2">
      <c r="A282" s="126"/>
      <c r="B282" s="55" t="str">
        <f t="shared" si="62"/>
        <v>0411</v>
      </c>
      <c r="C282" s="56" t="str">
        <f>IF(N282&lt;10,"",IF(N282=10,O282,IF(N282=12,IF(LEN(X282)&gt;0,X282,DEC2OCT(VLOOKUP(F282,'PDP8'!$C$6:$D$12,2,0)+IF(LEN(G282)&gt;0,256,0)+W282+IF(LEN(V282)=0,0,_xlfn.BITAND(V282,127)),4)),IF(N282=13,DEC2OCT('PDP8'!$D$13+_xlfn.BITOR(VLOOKUP(O282,'PDP8'!$C$17:$D$52,2,0),_xlfn.BITOR(IF(S282&gt;1,VLOOKUP(P282,'PDP8'!$C$17:$D$52,2,0),0),_xlfn.BITOR(IF(S282&gt;2,VLOOKUP(Q282,'PDP8'!$C$17:$D$52,2,0),0),IF(S282&gt;3,VLOOKUP(R282,'PDP8'!$C$17:$D$52,2,0),0)))),4),IF(N282=14,DEC2OCT(_xlfn.BITOR('PDP8'!$D$13+256+VLOOKUP(O282,'PDP8'!$C$56:$D$75,2,0),_xlfn.BITOR(IF(S282&gt;1,VLOOKUP(P282,'PDP8'!$C$56:$D$75,2,0),0),_xlfn.BITOR(IF(S282&gt;2,VLOOKUP(Q282,'PDP8'!$C$56:$D$75,2,0),0),IF(S282&gt;3,VLOOKUP(R282,'PDP8'!$C$56:$D$75,2,0),0)))),4),IF(N282=15,DEC2OCT('PDP8'!$D$13+257+VLOOKUP(O282,'PDP8'!$C$80:$D$107,2,0)+IF(S282&gt;1,VLOOKUP(P282,'PDP8'!$C$80:$D$107,2,0),0)+IF(S282&gt;2,VLOOKUP(Q282,'PDP8'!$C$80:$D$107,2,0),0),4),IF(N282=20,VLOOKUP(F282,'PDP8'!$I$5:$J$389,2,0),"???")))))))</f>
        <v/>
      </c>
      <c r="D282" s="177"/>
      <c r="E282" s="118"/>
      <c r="F282" s="118"/>
      <c r="G282" s="76"/>
      <c r="H282" s="118"/>
      <c r="I282" s="179"/>
      <c r="J282" s="188" t="str">
        <f t="shared" si="63"/>
        <v/>
      </c>
      <c r="K282" s="211"/>
      <c r="L282" s="126"/>
      <c r="M282" s="119">
        <f>IF(LEN(F282)&lt;1,0,IF(OR(LEFT(F282)="/",F282="$"),0,IF(LEFT(F282)="*",1,IF(NOT(ISERR(VALUE(F282))),10,IF(LEFT(F282,4)="PAGE",2,IF(ISNA(VLOOKUP(F282,'PDP8'!$C$6:$C$11,1,0)),IF(ISNA(VLOOKUP(LEFT(F282,3),'PDP8'!$C$17:$C$52,1,0)),IF(ISNA(VLOOKUP(LEFT(F282,3),'PDP8'!$C$56:$C$75,1,0)),IF(ISNA(VLOOKUP(LEFT(F282,IF(OR(LEN(F282)=3,MID(F282,4,1)=" "),3,4)),'PDP8'!$C$80:$C$107,1,0)),IF(ISNA(VLOOKUP(F282,'PDP8'!$I$5:$I$389,1,0)),"???",20),15),14),13),12))))))</f>
        <v>0</v>
      </c>
      <c r="N282" s="119">
        <f>IF(AND(O282="CLA",S282&gt;1),IF(ISNA(VLOOKUP(P282,'PDP8'!$C$17:$C$52,1,0)),IF(ISNA(VLOOKUP(P282,'PDP8'!$C$56:$C$75,1,0)),15,14),13),IF(LEN(F282)=0,0,M282))</f>
        <v>0</v>
      </c>
      <c r="O282" s="119" t="str">
        <f t="shared" si="64"/>
        <v/>
      </c>
      <c r="P282" s="119" t="str">
        <f t="shared" si="65"/>
        <v/>
      </c>
      <c r="Q282" s="119" t="str">
        <f t="shared" si="66"/>
        <v/>
      </c>
      <c r="R282" s="119" t="str">
        <f t="shared" si="67"/>
        <v/>
      </c>
      <c r="S282" s="119">
        <f t="shared" si="68"/>
        <v>0</v>
      </c>
      <c r="T282" s="187" t="str">
        <f t="shared" si="69"/>
        <v/>
      </c>
      <c r="U282" s="119" t="str">
        <f t="shared" si="70"/>
        <v/>
      </c>
      <c r="V282" s="120" t="str">
        <f t="shared" si="71"/>
        <v/>
      </c>
      <c r="W282" s="124" t="str">
        <f t="shared" si="72"/>
        <v/>
      </c>
      <c r="X282" s="124" t="str">
        <f t="shared" si="73"/>
        <v/>
      </c>
      <c r="Y282" s="119" t="str">
        <f t="shared" si="75"/>
        <v/>
      </c>
      <c r="Z282" s="119">
        <f t="shared" si="76"/>
        <v>0</v>
      </c>
      <c r="AA282" s="119" t="str">
        <f>IF(N282=12,VLOOKUP(F282,'PDP8'!$C$6:$F$11,4,0),"")</f>
        <v/>
      </c>
      <c r="AB282" s="119" t="str">
        <f>IF(N282=13,IF(_xlfn.BITAND(OCT2DEC(C282),'PDP8'!$E$17)='PDP8'!$D$17,'PDP8'!$F$17,CONCATENATE(IF(ISNA(MATCH(_xlfn.BITAND(OCT2DEC(C282),'PDP8'!$E$18),'PDP8'!$D$18:$D$20,0)),"",VLOOKUP(_xlfn.BITAND(OCT2DEC(C282),'PDP8'!$E$18),'PDP8'!$D$18:$F$20,3,0)),IF(ISNA(MATCH(_xlfn.BITAND(OCT2DEC(C282),'PDP8'!$E$21),'PDP8'!$D$21:$D$52,0)),"",CONCATENATE(IF(ISNA(MATCH(_xlfn.BITAND(OCT2DEC(C282),'PDP8'!$E$18),'PDP8'!$D$18:$D$20,0)),"",", "),VLOOKUP(_xlfn.BITAND(OCT2DEC(C282),'PDP8'!$E$21),'PDP8'!$D$21:$F$52,3,0))))),"")</f>
        <v/>
      </c>
      <c r="AC282" s="119" t="str">
        <f>IF(N282=14,CONCATENATE(IF(ISNA(MATCH(_xlfn.BITAND(OCT2DEC(C282),'PDP8'!$E$56),'PDP8'!$D$56:$D$70,0)),"",VLOOKUP(_xlfn.BITAND(OCT2DEC(C282),'PDP8'!$E$56),'PDP8'!$D$56:$F$70,3,0)),IF(ISNA(MATCH(_xlfn.BITAND(OCT2DEC(C282),'PDP8'!$E$71),'PDP8'!$D$71:$D$73,0)),"",CONCATENATE(IF(ISNA(MATCH(_xlfn.BITAND(OCT2DEC(C282),'PDP8'!$E$56),'PDP8'!$D$56:$D$70,0)),"",", "),VLOOKUP(_xlfn.BITAND(OCT2DEC(C282),'PDP8'!$E$71),'PDP8'!$D$71:$F$73,3,0))),IF(_xlfn.BITAND(OCT2DEC(C282),'PDP8'!$E$75)='PDP8'!$D$75,CONCATENATE(IF(LEN(F282)&gt;4,", ",""),'PDP8'!$F$75,""),IF(_xlfn.BITAND(OCT2DEC(C282),'PDP8'!$E$74),"",'PDP8'!$F$74))),"")</f>
        <v/>
      </c>
      <c r="AD282" s="119" t="str">
        <f>IF(N282=15,VLOOKUP(Z282,'PDP8'!$D$111:$F$238,3,0),"")</f>
        <v/>
      </c>
      <c r="AE282" s="119" t="str">
        <f>IF(N282=20,CONCATENATE(VLOOKUP(F282,'PDP8'!$I$5:$M$389,3,0),": ",VLOOKUP(F282,'PDP8'!$I$5:$M$389,5,0)),"")</f>
        <v/>
      </c>
      <c r="AF282" s="119" t="str">
        <f t="shared" si="74"/>
        <v/>
      </c>
      <c r="AG282" s="126"/>
      <c r="AH282" s="126"/>
    </row>
    <row r="283" spans="1:34" x14ac:dyDescent="0.2">
      <c r="A283" s="126"/>
      <c r="B283" s="55" t="str">
        <f t="shared" si="62"/>
        <v>0411</v>
      </c>
      <c r="C283" s="56" t="str">
        <f>IF(N283&lt;10,"",IF(N283=10,O283,IF(N283=12,IF(LEN(X283)&gt;0,X283,DEC2OCT(VLOOKUP(F283,'PDP8'!$C$6:$D$12,2,0)+IF(LEN(G283)&gt;0,256,0)+W283+IF(LEN(V283)=0,0,_xlfn.BITAND(V283,127)),4)),IF(N283=13,DEC2OCT('PDP8'!$D$13+_xlfn.BITOR(VLOOKUP(O283,'PDP8'!$C$17:$D$52,2,0),_xlfn.BITOR(IF(S283&gt;1,VLOOKUP(P283,'PDP8'!$C$17:$D$52,2,0),0),_xlfn.BITOR(IF(S283&gt;2,VLOOKUP(Q283,'PDP8'!$C$17:$D$52,2,0),0),IF(S283&gt;3,VLOOKUP(R283,'PDP8'!$C$17:$D$52,2,0),0)))),4),IF(N283=14,DEC2OCT(_xlfn.BITOR('PDP8'!$D$13+256+VLOOKUP(O283,'PDP8'!$C$56:$D$75,2,0),_xlfn.BITOR(IF(S283&gt;1,VLOOKUP(P283,'PDP8'!$C$56:$D$75,2,0),0),_xlfn.BITOR(IF(S283&gt;2,VLOOKUP(Q283,'PDP8'!$C$56:$D$75,2,0),0),IF(S283&gt;3,VLOOKUP(R283,'PDP8'!$C$56:$D$75,2,0),0)))),4),IF(N283=15,DEC2OCT('PDP8'!$D$13+257+VLOOKUP(O283,'PDP8'!$C$80:$D$107,2,0)+IF(S283&gt;1,VLOOKUP(P283,'PDP8'!$C$80:$D$107,2,0),0)+IF(S283&gt;2,VLOOKUP(Q283,'PDP8'!$C$80:$D$107,2,0),0),4),IF(N283=20,VLOOKUP(F283,'PDP8'!$I$5:$J$389,2,0),"???")))))))</f>
        <v/>
      </c>
      <c r="D283" s="177"/>
      <c r="E283" s="118"/>
      <c r="F283" s="118"/>
      <c r="G283" s="76"/>
      <c r="H283" s="118"/>
      <c r="I283" s="179"/>
      <c r="J283" s="188" t="str">
        <f t="shared" si="63"/>
        <v/>
      </c>
      <c r="K283" s="211"/>
      <c r="L283" s="126"/>
      <c r="M283" s="119">
        <f>IF(LEN(F283)&lt;1,0,IF(OR(LEFT(F283)="/",F283="$"),0,IF(LEFT(F283)="*",1,IF(NOT(ISERR(VALUE(F283))),10,IF(LEFT(F283,4)="PAGE",2,IF(ISNA(VLOOKUP(F283,'PDP8'!$C$6:$C$11,1,0)),IF(ISNA(VLOOKUP(LEFT(F283,3),'PDP8'!$C$17:$C$52,1,0)),IF(ISNA(VLOOKUP(LEFT(F283,3),'PDP8'!$C$56:$C$75,1,0)),IF(ISNA(VLOOKUP(LEFT(F283,IF(OR(LEN(F283)=3,MID(F283,4,1)=" "),3,4)),'PDP8'!$C$80:$C$107,1,0)),IF(ISNA(VLOOKUP(F283,'PDP8'!$I$5:$I$389,1,0)),"???",20),15),14),13),12))))))</f>
        <v>0</v>
      </c>
      <c r="N283" s="119">
        <f>IF(AND(O283="CLA",S283&gt;1),IF(ISNA(VLOOKUP(P283,'PDP8'!$C$17:$C$52,1,0)),IF(ISNA(VLOOKUP(P283,'PDP8'!$C$56:$C$75,1,0)),15,14),13),IF(LEN(F283)=0,0,M283))</f>
        <v>0</v>
      </c>
      <c r="O283" s="119" t="str">
        <f t="shared" si="64"/>
        <v/>
      </c>
      <c r="P283" s="119" t="str">
        <f t="shared" si="65"/>
        <v/>
      </c>
      <c r="Q283" s="119" t="str">
        <f t="shared" si="66"/>
        <v/>
      </c>
      <c r="R283" s="119" t="str">
        <f t="shared" si="67"/>
        <v/>
      </c>
      <c r="S283" s="119">
        <f t="shared" si="68"/>
        <v>0</v>
      </c>
      <c r="T283" s="187" t="str">
        <f t="shared" si="69"/>
        <v/>
      </c>
      <c r="U283" s="119" t="str">
        <f t="shared" si="70"/>
        <v/>
      </c>
      <c r="V283" s="120" t="str">
        <f t="shared" si="71"/>
        <v/>
      </c>
      <c r="W283" s="124" t="str">
        <f t="shared" si="72"/>
        <v/>
      </c>
      <c r="X283" s="124" t="str">
        <f t="shared" si="73"/>
        <v/>
      </c>
      <c r="Y283" s="119" t="str">
        <f t="shared" si="75"/>
        <v/>
      </c>
      <c r="Z283" s="119">
        <f t="shared" si="76"/>
        <v>0</v>
      </c>
      <c r="AA283" s="119" t="str">
        <f>IF(N283=12,VLOOKUP(F283,'PDP8'!$C$6:$F$11,4,0),"")</f>
        <v/>
      </c>
      <c r="AB283" s="119" t="str">
        <f>IF(N283=13,IF(_xlfn.BITAND(OCT2DEC(C283),'PDP8'!$E$17)='PDP8'!$D$17,'PDP8'!$F$17,CONCATENATE(IF(ISNA(MATCH(_xlfn.BITAND(OCT2DEC(C283),'PDP8'!$E$18),'PDP8'!$D$18:$D$20,0)),"",VLOOKUP(_xlfn.BITAND(OCT2DEC(C283),'PDP8'!$E$18),'PDP8'!$D$18:$F$20,3,0)),IF(ISNA(MATCH(_xlfn.BITAND(OCT2DEC(C283),'PDP8'!$E$21),'PDP8'!$D$21:$D$52,0)),"",CONCATENATE(IF(ISNA(MATCH(_xlfn.BITAND(OCT2DEC(C283),'PDP8'!$E$18),'PDP8'!$D$18:$D$20,0)),"",", "),VLOOKUP(_xlfn.BITAND(OCT2DEC(C283),'PDP8'!$E$21),'PDP8'!$D$21:$F$52,3,0))))),"")</f>
        <v/>
      </c>
      <c r="AC283" s="119" t="str">
        <f>IF(N283=14,CONCATENATE(IF(ISNA(MATCH(_xlfn.BITAND(OCT2DEC(C283),'PDP8'!$E$56),'PDP8'!$D$56:$D$70,0)),"",VLOOKUP(_xlfn.BITAND(OCT2DEC(C283),'PDP8'!$E$56),'PDP8'!$D$56:$F$70,3,0)),IF(ISNA(MATCH(_xlfn.BITAND(OCT2DEC(C283),'PDP8'!$E$71),'PDP8'!$D$71:$D$73,0)),"",CONCATENATE(IF(ISNA(MATCH(_xlfn.BITAND(OCT2DEC(C283),'PDP8'!$E$56),'PDP8'!$D$56:$D$70,0)),"",", "),VLOOKUP(_xlfn.BITAND(OCT2DEC(C283),'PDP8'!$E$71),'PDP8'!$D$71:$F$73,3,0))),IF(_xlfn.BITAND(OCT2DEC(C283),'PDP8'!$E$75)='PDP8'!$D$75,CONCATENATE(IF(LEN(F283)&gt;4,", ",""),'PDP8'!$F$75,""),IF(_xlfn.BITAND(OCT2DEC(C283),'PDP8'!$E$74),"",'PDP8'!$F$74))),"")</f>
        <v/>
      </c>
      <c r="AD283" s="119" t="str">
        <f>IF(N283=15,VLOOKUP(Z283,'PDP8'!$D$111:$F$238,3,0),"")</f>
        <v/>
      </c>
      <c r="AE283" s="119" t="str">
        <f>IF(N283=20,CONCATENATE(VLOOKUP(F283,'PDP8'!$I$5:$M$389,3,0),": ",VLOOKUP(F283,'PDP8'!$I$5:$M$389,5,0)),"")</f>
        <v/>
      </c>
      <c r="AF283" s="119" t="str">
        <f t="shared" si="74"/>
        <v/>
      </c>
      <c r="AG283" s="126"/>
      <c r="AH283" s="126"/>
    </row>
    <row r="284" spans="1:34" x14ac:dyDescent="0.2">
      <c r="A284" s="126"/>
      <c r="B284" s="55" t="str">
        <f t="shared" si="62"/>
        <v>0411</v>
      </c>
      <c r="C284" s="56" t="str">
        <f>IF(N284&lt;10,"",IF(N284=10,O284,IF(N284=12,IF(LEN(X284)&gt;0,X284,DEC2OCT(VLOOKUP(F284,'PDP8'!$C$6:$D$12,2,0)+IF(LEN(G284)&gt;0,256,0)+W284+IF(LEN(V284)=0,0,_xlfn.BITAND(V284,127)),4)),IF(N284=13,DEC2OCT('PDP8'!$D$13+_xlfn.BITOR(VLOOKUP(O284,'PDP8'!$C$17:$D$52,2,0),_xlfn.BITOR(IF(S284&gt;1,VLOOKUP(P284,'PDP8'!$C$17:$D$52,2,0),0),_xlfn.BITOR(IF(S284&gt;2,VLOOKUP(Q284,'PDP8'!$C$17:$D$52,2,0),0),IF(S284&gt;3,VLOOKUP(R284,'PDP8'!$C$17:$D$52,2,0),0)))),4),IF(N284=14,DEC2OCT(_xlfn.BITOR('PDP8'!$D$13+256+VLOOKUP(O284,'PDP8'!$C$56:$D$75,2,0),_xlfn.BITOR(IF(S284&gt;1,VLOOKUP(P284,'PDP8'!$C$56:$D$75,2,0),0),_xlfn.BITOR(IF(S284&gt;2,VLOOKUP(Q284,'PDP8'!$C$56:$D$75,2,0),0),IF(S284&gt;3,VLOOKUP(R284,'PDP8'!$C$56:$D$75,2,0),0)))),4),IF(N284=15,DEC2OCT('PDP8'!$D$13+257+VLOOKUP(O284,'PDP8'!$C$80:$D$107,2,0)+IF(S284&gt;1,VLOOKUP(P284,'PDP8'!$C$80:$D$107,2,0),0)+IF(S284&gt;2,VLOOKUP(Q284,'PDP8'!$C$80:$D$107,2,0),0),4),IF(N284=20,VLOOKUP(F284,'PDP8'!$I$5:$J$389,2,0),"???")))))))</f>
        <v/>
      </c>
      <c r="D284" s="177"/>
      <c r="E284" s="118"/>
      <c r="F284" s="118"/>
      <c r="G284" s="76"/>
      <c r="H284" s="118"/>
      <c r="I284" s="179"/>
      <c r="J284" s="188" t="str">
        <f t="shared" si="63"/>
        <v/>
      </c>
      <c r="K284" s="211"/>
      <c r="L284" s="126"/>
      <c r="M284" s="119">
        <f>IF(LEN(F284)&lt;1,0,IF(OR(LEFT(F284)="/",F284="$"),0,IF(LEFT(F284)="*",1,IF(NOT(ISERR(VALUE(F284))),10,IF(LEFT(F284,4)="PAGE",2,IF(ISNA(VLOOKUP(F284,'PDP8'!$C$6:$C$11,1,0)),IF(ISNA(VLOOKUP(LEFT(F284,3),'PDP8'!$C$17:$C$52,1,0)),IF(ISNA(VLOOKUP(LEFT(F284,3),'PDP8'!$C$56:$C$75,1,0)),IF(ISNA(VLOOKUP(LEFT(F284,IF(OR(LEN(F284)=3,MID(F284,4,1)=" "),3,4)),'PDP8'!$C$80:$C$107,1,0)),IF(ISNA(VLOOKUP(F284,'PDP8'!$I$5:$I$389,1,0)),"???",20),15),14),13),12))))))</f>
        <v>0</v>
      </c>
      <c r="N284" s="119">
        <f>IF(AND(O284="CLA",S284&gt;1),IF(ISNA(VLOOKUP(P284,'PDP8'!$C$17:$C$52,1,0)),IF(ISNA(VLOOKUP(P284,'PDP8'!$C$56:$C$75,1,0)),15,14),13),IF(LEN(F284)=0,0,M284))</f>
        <v>0</v>
      </c>
      <c r="O284" s="119" t="str">
        <f t="shared" si="64"/>
        <v/>
      </c>
      <c r="P284" s="119" t="str">
        <f t="shared" si="65"/>
        <v/>
      </c>
      <c r="Q284" s="119" t="str">
        <f t="shared" si="66"/>
        <v/>
      </c>
      <c r="R284" s="119" t="str">
        <f t="shared" si="67"/>
        <v/>
      </c>
      <c r="S284" s="119">
        <f t="shared" si="68"/>
        <v>0</v>
      </c>
      <c r="T284" s="187" t="str">
        <f t="shared" si="69"/>
        <v/>
      </c>
      <c r="U284" s="119" t="str">
        <f t="shared" si="70"/>
        <v/>
      </c>
      <c r="V284" s="120" t="str">
        <f t="shared" si="71"/>
        <v/>
      </c>
      <c r="W284" s="124" t="str">
        <f t="shared" si="72"/>
        <v/>
      </c>
      <c r="X284" s="124" t="str">
        <f t="shared" si="73"/>
        <v/>
      </c>
      <c r="Y284" s="119" t="str">
        <f t="shared" si="75"/>
        <v/>
      </c>
      <c r="Z284" s="119">
        <f t="shared" si="76"/>
        <v>0</v>
      </c>
      <c r="AA284" s="119" t="str">
        <f>IF(N284=12,VLOOKUP(F284,'PDP8'!$C$6:$F$11,4,0),"")</f>
        <v/>
      </c>
      <c r="AB284" s="119" t="str">
        <f>IF(N284=13,IF(_xlfn.BITAND(OCT2DEC(C284),'PDP8'!$E$17)='PDP8'!$D$17,'PDP8'!$F$17,CONCATENATE(IF(ISNA(MATCH(_xlfn.BITAND(OCT2DEC(C284),'PDP8'!$E$18),'PDP8'!$D$18:$D$20,0)),"",VLOOKUP(_xlfn.BITAND(OCT2DEC(C284),'PDP8'!$E$18),'PDP8'!$D$18:$F$20,3,0)),IF(ISNA(MATCH(_xlfn.BITAND(OCT2DEC(C284),'PDP8'!$E$21),'PDP8'!$D$21:$D$52,0)),"",CONCATENATE(IF(ISNA(MATCH(_xlfn.BITAND(OCT2DEC(C284),'PDP8'!$E$18),'PDP8'!$D$18:$D$20,0)),"",", "),VLOOKUP(_xlfn.BITAND(OCT2DEC(C284),'PDP8'!$E$21),'PDP8'!$D$21:$F$52,3,0))))),"")</f>
        <v/>
      </c>
      <c r="AC284" s="119" t="str">
        <f>IF(N284=14,CONCATENATE(IF(ISNA(MATCH(_xlfn.BITAND(OCT2DEC(C284),'PDP8'!$E$56),'PDP8'!$D$56:$D$70,0)),"",VLOOKUP(_xlfn.BITAND(OCT2DEC(C284),'PDP8'!$E$56),'PDP8'!$D$56:$F$70,3,0)),IF(ISNA(MATCH(_xlfn.BITAND(OCT2DEC(C284),'PDP8'!$E$71),'PDP8'!$D$71:$D$73,0)),"",CONCATENATE(IF(ISNA(MATCH(_xlfn.BITAND(OCT2DEC(C284),'PDP8'!$E$56),'PDP8'!$D$56:$D$70,0)),"",", "),VLOOKUP(_xlfn.BITAND(OCT2DEC(C284),'PDP8'!$E$71),'PDP8'!$D$71:$F$73,3,0))),IF(_xlfn.BITAND(OCT2DEC(C284),'PDP8'!$E$75)='PDP8'!$D$75,CONCATENATE(IF(LEN(F284)&gt;4,", ",""),'PDP8'!$F$75,""),IF(_xlfn.BITAND(OCT2DEC(C284),'PDP8'!$E$74),"",'PDP8'!$F$74))),"")</f>
        <v/>
      </c>
      <c r="AD284" s="119" t="str">
        <f>IF(N284=15,VLOOKUP(Z284,'PDP8'!$D$111:$F$238,3,0),"")</f>
        <v/>
      </c>
      <c r="AE284" s="119" t="str">
        <f>IF(N284=20,CONCATENATE(VLOOKUP(F284,'PDP8'!$I$5:$M$389,3,0),": ",VLOOKUP(F284,'PDP8'!$I$5:$M$389,5,0)),"")</f>
        <v/>
      </c>
      <c r="AF284" s="119" t="str">
        <f t="shared" si="74"/>
        <v/>
      </c>
      <c r="AG284" s="126"/>
      <c r="AH284" s="126"/>
    </row>
    <row r="285" spans="1:34" x14ac:dyDescent="0.2">
      <c r="A285" s="126"/>
      <c r="B285" s="55" t="str">
        <f t="shared" si="62"/>
        <v>0411</v>
      </c>
      <c r="C285" s="56" t="str">
        <f>IF(N285&lt;10,"",IF(N285=10,O285,IF(N285=12,IF(LEN(X285)&gt;0,X285,DEC2OCT(VLOOKUP(F285,'PDP8'!$C$6:$D$12,2,0)+IF(LEN(G285)&gt;0,256,0)+W285+IF(LEN(V285)=0,0,_xlfn.BITAND(V285,127)),4)),IF(N285=13,DEC2OCT('PDP8'!$D$13+_xlfn.BITOR(VLOOKUP(O285,'PDP8'!$C$17:$D$52,2,0),_xlfn.BITOR(IF(S285&gt;1,VLOOKUP(P285,'PDP8'!$C$17:$D$52,2,0),0),_xlfn.BITOR(IF(S285&gt;2,VLOOKUP(Q285,'PDP8'!$C$17:$D$52,2,0),0),IF(S285&gt;3,VLOOKUP(R285,'PDP8'!$C$17:$D$52,2,0),0)))),4),IF(N285=14,DEC2OCT(_xlfn.BITOR('PDP8'!$D$13+256+VLOOKUP(O285,'PDP8'!$C$56:$D$75,2,0),_xlfn.BITOR(IF(S285&gt;1,VLOOKUP(P285,'PDP8'!$C$56:$D$75,2,0),0),_xlfn.BITOR(IF(S285&gt;2,VLOOKUP(Q285,'PDP8'!$C$56:$D$75,2,0),0),IF(S285&gt;3,VLOOKUP(R285,'PDP8'!$C$56:$D$75,2,0),0)))),4),IF(N285=15,DEC2OCT('PDP8'!$D$13+257+VLOOKUP(O285,'PDP8'!$C$80:$D$107,2,0)+IF(S285&gt;1,VLOOKUP(P285,'PDP8'!$C$80:$D$107,2,0),0)+IF(S285&gt;2,VLOOKUP(Q285,'PDP8'!$C$80:$D$107,2,0),0),4),IF(N285=20,VLOOKUP(F285,'PDP8'!$I$5:$J$389,2,0),"???")))))))</f>
        <v/>
      </c>
      <c r="D285" s="177"/>
      <c r="E285" s="118"/>
      <c r="F285" s="118"/>
      <c r="G285" s="76"/>
      <c r="H285" s="118"/>
      <c r="I285" s="179"/>
      <c r="J285" s="188" t="str">
        <f t="shared" si="63"/>
        <v/>
      </c>
      <c r="K285" s="211"/>
      <c r="L285" s="126"/>
      <c r="M285" s="119">
        <f>IF(LEN(F285)&lt;1,0,IF(OR(LEFT(F285)="/",F285="$"),0,IF(LEFT(F285)="*",1,IF(NOT(ISERR(VALUE(F285))),10,IF(LEFT(F285,4)="PAGE",2,IF(ISNA(VLOOKUP(F285,'PDP8'!$C$6:$C$11,1,0)),IF(ISNA(VLOOKUP(LEFT(F285,3),'PDP8'!$C$17:$C$52,1,0)),IF(ISNA(VLOOKUP(LEFT(F285,3),'PDP8'!$C$56:$C$75,1,0)),IF(ISNA(VLOOKUP(LEFT(F285,IF(OR(LEN(F285)=3,MID(F285,4,1)=" "),3,4)),'PDP8'!$C$80:$C$107,1,0)),IF(ISNA(VLOOKUP(F285,'PDP8'!$I$5:$I$389,1,0)),"???",20),15),14),13),12))))))</f>
        <v>0</v>
      </c>
      <c r="N285" s="119">
        <f>IF(AND(O285="CLA",S285&gt;1),IF(ISNA(VLOOKUP(P285,'PDP8'!$C$17:$C$52,1,0)),IF(ISNA(VLOOKUP(P285,'PDP8'!$C$56:$C$75,1,0)),15,14),13),IF(LEN(F285)=0,0,M285))</f>
        <v>0</v>
      </c>
      <c r="O285" s="119" t="str">
        <f t="shared" si="64"/>
        <v/>
      </c>
      <c r="P285" s="119" t="str">
        <f t="shared" si="65"/>
        <v/>
      </c>
      <c r="Q285" s="119" t="str">
        <f t="shared" si="66"/>
        <v/>
      </c>
      <c r="R285" s="119" t="str">
        <f t="shared" si="67"/>
        <v/>
      </c>
      <c r="S285" s="119">
        <f t="shared" si="68"/>
        <v>0</v>
      </c>
      <c r="T285" s="187" t="str">
        <f t="shared" si="69"/>
        <v/>
      </c>
      <c r="U285" s="119" t="str">
        <f t="shared" si="70"/>
        <v/>
      </c>
      <c r="V285" s="120" t="str">
        <f t="shared" si="71"/>
        <v/>
      </c>
      <c r="W285" s="124" t="str">
        <f t="shared" si="72"/>
        <v/>
      </c>
      <c r="X285" s="124" t="str">
        <f t="shared" si="73"/>
        <v/>
      </c>
      <c r="Y285" s="119" t="str">
        <f t="shared" si="75"/>
        <v/>
      </c>
      <c r="Z285" s="119">
        <f t="shared" si="76"/>
        <v>0</v>
      </c>
      <c r="AA285" s="119" t="str">
        <f>IF(N285=12,VLOOKUP(F285,'PDP8'!$C$6:$F$11,4,0),"")</f>
        <v/>
      </c>
      <c r="AB285" s="119" t="str">
        <f>IF(N285=13,IF(_xlfn.BITAND(OCT2DEC(C285),'PDP8'!$E$17)='PDP8'!$D$17,'PDP8'!$F$17,CONCATENATE(IF(ISNA(MATCH(_xlfn.BITAND(OCT2DEC(C285),'PDP8'!$E$18),'PDP8'!$D$18:$D$20,0)),"",VLOOKUP(_xlfn.BITAND(OCT2DEC(C285),'PDP8'!$E$18),'PDP8'!$D$18:$F$20,3,0)),IF(ISNA(MATCH(_xlfn.BITAND(OCT2DEC(C285),'PDP8'!$E$21),'PDP8'!$D$21:$D$52,0)),"",CONCATENATE(IF(ISNA(MATCH(_xlfn.BITAND(OCT2DEC(C285),'PDP8'!$E$18),'PDP8'!$D$18:$D$20,0)),"",", "),VLOOKUP(_xlfn.BITAND(OCT2DEC(C285),'PDP8'!$E$21),'PDP8'!$D$21:$F$52,3,0))))),"")</f>
        <v/>
      </c>
      <c r="AC285" s="119" t="str">
        <f>IF(N285=14,CONCATENATE(IF(ISNA(MATCH(_xlfn.BITAND(OCT2DEC(C285),'PDP8'!$E$56),'PDP8'!$D$56:$D$70,0)),"",VLOOKUP(_xlfn.BITAND(OCT2DEC(C285),'PDP8'!$E$56),'PDP8'!$D$56:$F$70,3,0)),IF(ISNA(MATCH(_xlfn.BITAND(OCT2DEC(C285),'PDP8'!$E$71),'PDP8'!$D$71:$D$73,0)),"",CONCATENATE(IF(ISNA(MATCH(_xlfn.BITAND(OCT2DEC(C285),'PDP8'!$E$56),'PDP8'!$D$56:$D$70,0)),"",", "),VLOOKUP(_xlfn.BITAND(OCT2DEC(C285),'PDP8'!$E$71),'PDP8'!$D$71:$F$73,3,0))),IF(_xlfn.BITAND(OCT2DEC(C285),'PDP8'!$E$75)='PDP8'!$D$75,CONCATENATE(IF(LEN(F285)&gt;4,", ",""),'PDP8'!$F$75,""),IF(_xlfn.BITAND(OCT2DEC(C285),'PDP8'!$E$74),"",'PDP8'!$F$74))),"")</f>
        <v/>
      </c>
      <c r="AD285" s="119" t="str">
        <f>IF(N285=15,VLOOKUP(Z285,'PDP8'!$D$111:$F$238,3,0),"")</f>
        <v/>
      </c>
      <c r="AE285" s="119" t="str">
        <f>IF(N285=20,CONCATENATE(VLOOKUP(F285,'PDP8'!$I$5:$M$389,3,0),": ",VLOOKUP(F285,'PDP8'!$I$5:$M$389,5,0)),"")</f>
        <v/>
      </c>
      <c r="AF285" s="119" t="str">
        <f t="shared" si="74"/>
        <v/>
      </c>
      <c r="AG285" s="126"/>
      <c r="AH285" s="126"/>
    </row>
    <row r="286" spans="1:34" x14ac:dyDescent="0.2">
      <c r="A286" s="126"/>
      <c r="B286" s="55" t="str">
        <f t="shared" si="62"/>
        <v>0411</v>
      </c>
      <c r="C286" s="56" t="str">
        <f>IF(N286&lt;10,"",IF(N286=10,O286,IF(N286=12,IF(LEN(X286)&gt;0,X286,DEC2OCT(VLOOKUP(F286,'PDP8'!$C$6:$D$12,2,0)+IF(LEN(G286)&gt;0,256,0)+W286+IF(LEN(V286)=0,0,_xlfn.BITAND(V286,127)),4)),IF(N286=13,DEC2OCT('PDP8'!$D$13+_xlfn.BITOR(VLOOKUP(O286,'PDP8'!$C$17:$D$52,2,0),_xlfn.BITOR(IF(S286&gt;1,VLOOKUP(P286,'PDP8'!$C$17:$D$52,2,0),0),_xlfn.BITOR(IF(S286&gt;2,VLOOKUP(Q286,'PDP8'!$C$17:$D$52,2,0),0),IF(S286&gt;3,VLOOKUP(R286,'PDP8'!$C$17:$D$52,2,0),0)))),4),IF(N286=14,DEC2OCT(_xlfn.BITOR('PDP8'!$D$13+256+VLOOKUP(O286,'PDP8'!$C$56:$D$75,2,0),_xlfn.BITOR(IF(S286&gt;1,VLOOKUP(P286,'PDP8'!$C$56:$D$75,2,0),0),_xlfn.BITOR(IF(S286&gt;2,VLOOKUP(Q286,'PDP8'!$C$56:$D$75,2,0),0),IF(S286&gt;3,VLOOKUP(R286,'PDP8'!$C$56:$D$75,2,0),0)))),4),IF(N286=15,DEC2OCT('PDP8'!$D$13+257+VLOOKUP(O286,'PDP8'!$C$80:$D$107,2,0)+IF(S286&gt;1,VLOOKUP(P286,'PDP8'!$C$80:$D$107,2,0),0)+IF(S286&gt;2,VLOOKUP(Q286,'PDP8'!$C$80:$D$107,2,0),0),4),IF(N286=20,VLOOKUP(F286,'PDP8'!$I$5:$J$389,2,0),"???")))))))</f>
        <v/>
      </c>
      <c r="D286" s="177"/>
      <c r="E286" s="118"/>
      <c r="F286" s="118"/>
      <c r="G286" s="76"/>
      <c r="H286" s="118"/>
      <c r="I286" s="179"/>
      <c r="J286" s="188" t="str">
        <f t="shared" si="63"/>
        <v/>
      </c>
      <c r="K286" s="211"/>
      <c r="L286" s="126"/>
      <c r="M286" s="119">
        <f>IF(LEN(F286)&lt;1,0,IF(OR(LEFT(F286)="/",F286="$"),0,IF(LEFT(F286)="*",1,IF(NOT(ISERR(VALUE(F286))),10,IF(LEFT(F286,4)="PAGE",2,IF(ISNA(VLOOKUP(F286,'PDP8'!$C$6:$C$11,1,0)),IF(ISNA(VLOOKUP(LEFT(F286,3),'PDP8'!$C$17:$C$52,1,0)),IF(ISNA(VLOOKUP(LEFT(F286,3),'PDP8'!$C$56:$C$75,1,0)),IF(ISNA(VLOOKUP(LEFT(F286,IF(OR(LEN(F286)=3,MID(F286,4,1)=" "),3,4)),'PDP8'!$C$80:$C$107,1,0)),IF(ISNA(VLOOKUP(F286,'PDP8'!$I$5:$I$389,1,0)),"???",20),15),14),13),12))))))</f>
        <v>0</v>
      </c>
      <c r="N286" s="119">
        <f>IF(AND(O286="CLA",S286&gt;1),IF(ISNA(VLOOKUP(P286,'PDP8'!$C$17:$C$52,1,0)),IF(ISNA(VLOOKUP(P286,'PDP8'!$C$56:$C$75,1,0)),15,14),13),IF(LEN(F286)=0,0,M286))</f>
        <v>0</v>
      </c>
      <c r="O286" s="119" t="str">
        <f t="shared" si="64"/>
        <v/>
      </c>
      <c r="P286" s="119" t="str">
        <f t="shared" si="65"/>
        <v/>
      </c>
      <c r="Q286" s="119" t="str">
        <f t="shared" si="66"/>
        <v/>
      </c>
      <c r="R286" s="119" t="str">
        <f t="shared" si="67"/>
        <v/>
      </c>
      <c r="S286" s="119">
        <f t="shared" si="68"/>
        <v>0</v>
      </c>
      <c r="T286" s="187" t="str">
        <f t="shared" si="69"/>
        <v/>
      </c>
      <c r="U286" s="119" t="str">
        <f t="shared" si="70"/>
        <v/>
      </c>
      <c r="V286" s="120" t="str">
        <f t="shared" si="71"/>
        <v/>
      </c>
      <c r="W286" s="124" t="str">
        <f t="shared" si="72"/>
        <v/>
      </c>
      <c r="X286" s="124" t="str">
        <f t="shared" si="73"/>
        <v/>
      </c>
      <c r="Y286" s="119" t="str">
        <f t="shared" si="75"/>
        <v/>
      </c>
      <c r="Z286" s="119">
        <f t="shared" si="76"/>
        <v>0</v>
      </c>
      <c r="AA286" s="119" t="str">
        <f>IF(N286=12,VLOOKUP(F286,'PDP8'!$C$6:$F$11,4,0),"")</f>
        <v/>
      </c>
      <c r="AB286" s="119" t="str">
        <f>IF(N286=13,IF(_xlfn.BITAND(OCT2DEC(C286),'PDP8'!$E$17)='PDP8'!$D$17,'PDP8'!$F$17,CONCATENATE(IF(ISNA(MATCH(_xlfn.BITAND(OCT2DEC(C286),'PDP8'!$E$18),'PDP8'!$D$18:$D$20,0)),"",VLOOKUP(_xlfn.BITAND(OCT2DEC(C286),'PDP8'!$E$18),'PDP8'!$D$18:$F$20,3,0)),IF(ISNA(MATCH(_xlfn.BITAND(OCT2DEC(C286),'PDP8'!$E$21),'PDP8'!$D$21:$D$52,0)),"",CONCATENATE(IF(ISNA(MATCH(_xlfn.BITAND(OCT2DEC(C286),'PDP8'!$E$18),'PDP8'!$D$18:$D$20,0)),"",", "),VLOOKUP(_xlfn.BITAND(OCT2DEC(C286),'PDP8'!$E$21),'PDP8'!$D$21:$F$52,3,0))))),"")</f>
        <v/>
      </c>
      <c r="AC286" s="119" t="str">
        <f>IF(N286=14,CONCATENATE(IF(ISNA(MATCH(_xlfn.BITAND(OCT2DEC(C286),'PDP8'!$E$56),'PDP8'!$D$56:$D$70,0)),"",VLOOKUP(_xlfn.BITAND(OCT2DEC(C286),'PDP8'!$E$56),'PDP8'!$D$56:$F$70,3,0)),IF(ISNA(MATCH(_xlfn.BITAND(OCT2DEC(C286),'PDP8'!$E$71),'PDP8'!$D$71:$D$73,0)),"",CONCATENATE(IF(ISNA(MATCH(_xlfn.BITAND(OCT2DEC(C286),'PDP8'!$E$56),'PDP8'!$D$56:$D$70,0)),"",", "),VLOOKUP(_xlfn.BITAND(OCT2DEC(C286),'PDP8'!$E$71),'PDP8'!$D$71:$F$73,3,0))),IF(_xlfn.BITAND(OCT2DEC(C286),'PDP8'!$E$75)='PDP8'!$D$75,CONCATENATE(IF(LEN(F286)&gt;4,", ",""),'PDP8'!$F$75,""),IF(_xlfn.BITAND(OCT2DEC(C286),'PDP8'!$E$74),"",'PDP8'!$F$74))),"")</f>
        <v/>
      </c>
      <c r="AD286" s="119" t="str">
        <f>IF(N286=15,VLOOKUP(Z286,'PDP8'!$D$111:$F$238,3,0),"")</f>
        <v/>
      </c>
      <c r="AE286" s="119" t="str">
        <f>IF(N286=20,CONCATENATE(VLOOKUP(F286,'PDP8'!$I$5:$M$389,3,0),": ",VLOOKUP(F286,'PDP8'!$I$5:$M$389,5,0)),"")</f>
        <v/>
      </c>
      <c r="AF286" s="119" t="str">
        <f t="shared" si="74"/>
        <v/>
      </c>
      <c r="AG286" s="126"/>
      <c r="AH286" s="126"/>
    </row>
    <row r="287" spans="1:34" x14ac:dyDescent="0.2">
      <c r="A287" s="126"/>
      <c r="B287" s="55" t="str">
        <f t="shared" si="62"/>
        <v>0411</v>
      </c>
      <c r="C287" s="56" t="str">
        <f>IF(N287&lt;10,"",IF(N287=10,O287,IF(N287=12,IF(LEN(X287)&gt;0,X287,DEC2OCT(VLOOKUP(F287,'PDP8'!$C$6:$D$12,2,0)+IF(LEN(G287)&gt;0,256,0)+W287+IF(LEN(V287)=0,0,_xlfn.BITAND(V287,127)),4)),IF(N287=13,DEC2OCT('PDP8'!$D$13+_xlfn.BITOR(VLOOKUP(O287,'PDP8'!$C$17:$D$52,2,0),_xlfn.BITOR(IF(S287&gt;1,VLOOKUP(P287,'PDP8'!$C$17:$D$52,2,0),0),_xlfn.BITOR(IF(S287&gt;2,VLOOKUP(Q287,'PDP8'!$C$17:$D$52,2,0),0),IF(S287&gt;3,VLOOKUP(R287,'PDP8'!$C$17:$D$52,2,0),0)))),4),IF(N287=14,DEC2OCT(_xlfn.BITOR('PDP8'!$D$13+256+VLOOKUP(O287,'PDP8'!$C$56:$D$75,2,0),_xlfn.BITOR(IF(S287&gt;1,VLOOKUP(P287,'PDP8'!$C$56:$D$75,2,0),0),_xlfn.BITOR(IF(S287&gt;2,VLOOKUP(Q287,'PDP8'!$C$56:$D$75,2,0),0),IF(S287&gt;3,VLOOKUP(R287,'PDP8'!$C$56:$D$75,2,0),0)))),4),IF(N287=15,DEC2OCT('PDP8'!$D$13+257+VLOOKUP(O287,'PDP8'!$C$80:$D$107,2,0)+IF(S287&gt;1,VLOOKUP(P287,'PDP8'!$C$80:$D$107,2,0),0)+IF(S287&gt;2,VLOOKUP(Q287,'PDP8'!$C$80:$D$107,2,0),0),4),IF(N287=20,VLOOKUP(F287,'PDP8'!$I$5:$J$389,2,0),"???")))))))</f>
        <v/>
      </c>
      <c r="D287" s="177"/>
      <c r="E287" s="118"/>
      <c r="F287" s="118"/>
      <c r="G287" s="76"/>
      <c r="H287" s="118"/>
      <c r="I287" s="179"/>
      <c r="J287" s="188" t="str">
        <f t="shared" si="63"/>
        <v/>
      </c>
      <c r="K287" s="211"/>
      <c r="L287" s="126"/>
      <c r="M287" s="119">
        <f>IF(LEN(F287)&lt;1,0,IF(OR(LEFT(F287)="/",F287="$"),0,IF(LEFT(F287)="*",1,IF(NOT(ISERR(VALUE(F287))),10,IF(LEFT(F287,4)="PAGE",2,IF(ISNA(VLOOKUP(F287,'PDP8'!$C$6:$C$11,1,0)),IF(ISNA(VLOOKUP(LEFT(F287,3),'PDP8'!$C$17:$C$52,1,0)),IF(ISNA(VLOOKUP(LEFT(F287,3),'PDP8'!$C$56:$C$75,1,0)),IF(ISNA(VLOOKUP(LEFT(F287,IF(OR(LEN(F287)=3,MID(F287,4,1)=" "),3,4)),'PDP8'!$C$80:$C$107,1,0)),IF(ISNA(VLOOKUP(F287,'PDP8'!$I$5:$I$389,1,0)),"???",20),15),14),13),12))))))</f>
        <v>0</v>
      </c>
      <c r="N287" s="119">
        <f>IF(AND(O287="CLA",S287&gt;1),IF(ISNA(VLOOKUP(P287,'PDP8'!$C$17:$C$52,1,0)),IF(ISNA(VLOOKUP(P287,'PDP8'!$C$56:$C$75,1,0)),15,14),13),IF(LEN(F287)=0,0,M287))</f>
        <v>0</v>
      </c>
      <c r="O287" s="119" t="str">
        <f t="shared" si="64"/>
        <v/>
      </c>
      <c r="P287" s="119" t="str">
        <f t="shared" si="65"/>
        <v/>
      </c>
      <c r="Q287" s="119" t="str">
        <f t="shared" si="66"/>
        <v/>
      </c>
      <c r="R287" s="119" t="str">
        <f t="shared" si="67"/>
        <v/>
      </c>
      <c r="S287" s="119">
        <f t="shared" si="68"/>
        <v>0</v>
      </c>
      <c r="T287" s="187" t="str">
        <f t="shared" si="69"/>
        <v/>
      </c>
      <c r="U287" s="119" t="str">
        <f t="shared" si="70"/>
        <v/>
      </c>
      <c r="V287" s="120" t="str">
        <f t="shared" si="71"/>
        <v/>
      </c>
      <c r="W287" s="124" t="str">
        <f t="shared" si="72"/>
        <v/>
      </c>
      <c r="X287" s="124" t="str">
        <f t="shared" si="73"/>
        <v/>
      </c>
      <c r="Y287" s="119" t="str">
        <f t="shared" si="75"/>
        <v/>
      </c>
      <c r="Z287" s="119">
        <f t="shared" si="76"/>
        <v>0</v>
      </c>
      <c r="AA287" s="119" t="str">
        <f>IF(N287=12,VLOOKUP(F287,'PDP8'!$C$6:$F$11,4,0),"")</f>
        <v/>
      </c>
      <c r="AB287" s="119" t="str">
        <f>IF(N287=13,IF(_xlfn.BITAND(OCT2DEC(C287),'PDP8'!$E$17)='PDP8'!$D$17,'PDP8'!$F$17,CONCATENATE(IF(ISNA(MATCH(_xlfn.BITAND(OCT2DEC(C287),'PDP8'!$E$18),'PDP8'!$D$18:$D$20,0)),"",VLOOKUP(_xlfn.BITAND(OCT2DEC(C287),'PDP8'!$E$18),'PDP8'!$D$18:$F$20,3,0)),IF(ISNA(MATCH(_xlfn.BITAND(OCT2DEC(C287),'PDP8'!$E$21),'PDP8'!$D$21:$D$52,0)),"",CONCATENATE(IF(ISNA(MATCH(_xlfn.BITAND(OCT2DEC(C287),'PDP8'!$E$18),'PDP8'!$D$18:$D$20,0)),"",", "),VLOOKUP(_xlfn.BITAND(OCT2DEC(C287),'PDP8'!$E$21),'PDP8'!$D$21:$F$52,3,0))))),"")</f>
        <v/>
      </c>
      <c r="AC287" s="119" t="str">
        <f>IF(N287=14,CONCATENATE(IF(ISNA(MATCH(_xlfn.BITAND(OCT2DEC(C287),'PDP8'!$E$56),'PDP8'!$D$56:$D$70,0)),"",VLOOKUP(_xlfn.BITAND(OCT2DEC(C287),'PDP8'!$E$56),'PDP8'!$D$56:$F$70,3,0)),IF(ISNA(MATCH(_xlfn.BITAND(OCT2DEC(C287),'PDP8'!$E$71),'PDP8'!$D$71:$D$73,0)),"",CONCATENATE(IF(ISNA(MATCH(_xlfn.BITAND(OCT2DEC(C287),'PDP8'!$E$56),'PDP8'!$D$56:$D$70,0)),"",", "),VLOOKUP(_xlfn.BITAND(OCT2DEC(C287),'PDP8'!$E$71),'PDP8'!$D$71:$F$73,3,0))),IF(_xlfn.BITAND(OCT2DEC(C287),'PDP8'!$E$75)='PDP8'!$D$75,CONCATENATE(IF(LEN(F287)&gt;4,", ",""),'PDP8'!$F$75,""),IF(_xlfn.BITAND(OCT2DEC(C287),'PDP8'!$E$74),"",'PDP8'!$F$74))),"")</f>
        <v/>
      </c>
      <c r="AD287" s="119" t="str">
        <f>IF(N287=15,VLOOKUP(Z287,'PDP8'!$D$111:$F$238,3,0),"")</f>
        <v/>
      </c>
      <c r="AE287" s="119" t="str">
        <f>IF(N287=20,CONCATENATE(VLOOKUP(F287,'PDP8'!$I$5:$M$389,3,0),": ",VLOOKUP(F287,'PDP8'!$I$5:$M$389,5,0)),"")</f>
        <v/>
      </c>
      <c r="AF287" s="119" t="str">
        <f t="shared" si="74"/>
        <v/>
      </c>
      <c r="AG287" s="126"/>
      <c r="AH287" s="126"/>
    </row>
    <row r="288" spans="1:34" x14ac:dyDescent="0.2">
      <c r="A288" s="126"/>
      <c r="B288" s="55" t="str">
        <f t="shared" si="62"/>
        <v>0411</v>
      </c>
      <c r="C288" s="56" t="str">
        <f>IF(N288&lt;10,"",IF(N288=10,O288,IF(N288=12,IF(LEN(X288)&gt;0,X288,DEC2OCT(VLOOKUP(F288,'PDP8'!$C$6:$D$12,2,0)+IF(LEN(G288)&gt;0,256,0)+W288+IF(LEN(V288)=0,0,_xlfn.BITAND(V288,127)),4)),IF(N288=13,DEC2OCT('PDP8'!$D$13+_xlfn.BITOR(VLOOKUP(O288,'PDP8'!$C$17:$D$52,2,0),_xlfn.BITOR(IF(S288&gt;1,VLOOKUP(P288,'PDP8'!$C$17:$D$52,2,0),0),_xlfn.BITOR(IF(S288&gt;2,VLOOKUP(Q288,'PDP8'!$C$17:$D$52,2,0),0),IF(S288&gt;3,VLOOKUP(R288,'PDP8'!$C$17:$D$52,2,0),0)))),4),IF(N288=14,DEC2OCT(_xlfn.BITOR('PDP8'!$D$13+256+VLOOKUP(O288,'PDP8'!$C$56:$D$75,2,0),_xlfn.BITOR(IF(S288&gt;1,VLOOKUP(P288,'PDP8'!$C$56:$D$75,2,0),0),_xlfn.BITOR(IF(S288&gt;2,VLOOKUP(Q288,'PDP8'!$C$56:$D$75,2,0),0),IF(S288&gt;3,VLOOKUP(R288,'PDP8'!$C$56:$D$75,2,0),0)))),4),IF(N288=15,DEC2OCT('PDP8'!$D$13+257+VLOOKUP(O288,'PDP8'!$C$80:$D$107,2,0)+IF(S288&gt;1,VLOOKUP(P288,'PDP8'!$C$80:$D$107,2,0),0)+IF(S288&gt;2,VLOOKUP(Q288,'PDP8'!$C$80:$D$107,2,0),0),4),IF(N288=20,VLOOKUP(F288,'PDP8'!$I$5:$J$389,2,0),"???")))))))</f>
        <v/>
      </c>
      <c r="D288" s="177"/>
      <c r="E288" s="118"/>
      <c r="F288" s="118"/>
      <c r="G288" s="76"/>
      <c r="H288" s="118"/>
      <c r="I288" s="179"/>
      <c r="J288" s="188" t="str">
        <f t="shared" si="63"/>
        <v/>
      </c>
      <c r="K288" s="211"/>
      <c r="L288" s="126"/>
      <c r="M288" s="119">
        <f>IF(LEN(F288)&lt;1,0,IF(OR(LEFT(F288)="/",F288="$"),0,IF(LEFT(F288)="*",1,IF(NOT(ISERR(VALUE(F288))),10,IF(LEFT(F288,4)="PAGE",2,IF(ISNA(VLOOKUP(F288,'PDP8'!$C$6:$C$11,1,0)),IF(ISNA(VLOOKUP(LEFT(F288,3),'PDP8'!$C$17:$C$52,1,0)),IF(ISNA(VLOOKUP(LEFT(F288,3),'PDP8'!$C$56:$C$75,1,0)),IF(ISNA(VLOOKUP(LEFT(F288,IF(OR(LEN(F288)=3,MID(F288,4,1)=" "),3,4)),'PDP8'!$C$80:$C$107,1,0)),IF(ISNA(VLOOKUP(F288,'PDP8'!$I$5:$I$389,1,0)),"???",20),15),14),13),12))))))</f>
        <v>0</v>
      </c>
      <c r="N288" s="119">
        <f>IF(AND(O288="CLA",S288&gt;1),IF(ISNA(VLOOKUP(P288,'PDP8'!$C$17:$C$52,1,0)),IF(ISNA(VLOOKUP(P288,'PDP8'!$C$56:$C$75,1,0)),15,14),13),IF(LEN(F288)=0,0,M288))</f>
        <v>0</v>
      </c>
      <c r="O288" s="119" t="str">
        <f t="shared" si="64"/>
        <v/>
      </c>
      <c r="P288" s="119" t="str">
        <f t="shared" si="65"/>
        <v/>
      </c>
      <c r="Q288" s="119" t="str">
        <f t="shared" si="66"/>
        <v/>
      </c>
      <c r="R288" s="119" t="str">
        <f t="shared" si="67"/>
        <v/>
      </c>
      <c r="S288" s="119">
        <f t="shared" si="68"/>
        <v>0</v>
      </c>
      <c r="T288" s="187" t="str">
        <f t="shared" si="69"/>
        <v/>
      </c>
      <c r="U288" s="119" t="str">
        <f t="shared" si="70"/>
        <v/>
      </c>
      <c r="V288" s="120" t="str">
        <f t="shared" si="71"/>
        <v/>
      </c>
      <c r="W288" s="124" t="str">
        <f t="shared" si="72"/>
        <v/>
      </c>
      <c r="X288" s="124" t="str">
        <f t="shared" si="73"/>
        <v/>
      </c>
      <c r="Y288" s="119" t="str">
        <f t="shared" si="75"/>
        <v/>
      </c>
      <c r="Z288" s="119">
        <f t="shared" si="76"/>
        <v>0</v>
      </c>
      <c r="AA288" s="119" t="str">
        <f>IF(N288=12,VLOOKUP(F288,'PDP8'!$C$6:$F$11,4,0),"")</f>
        <v/>
      </c>
      <c r="AB288" s="119" t="str">
        <f>IF(N288=13,IF(_xlfn.BITAND(OCT2DEC(C288),'PDP8'!$E$17)='PDP8'!$D$17,'PDP8'!$F$17,CONCATENATE(IF(ISNA(MATCH(_xlfn.BITAND(OCT2DEC(C288),'PDP8'!$E$18),'PDP8'!$D$18:$D$20,0)),"",VLOOKUP(_xlfn.BITAND(OCT2DEC(C288),'PDP8'!$E$18),'PDP8'!$D$18:$F$20,3,0)),IF(ISNA(MATCH(_xlfn.BITAND(OCT2DEC(C288),'PDP8'!$E$21),'PDP8'!$D$21:$D$52,0)),"",CONCATENATE(IF(ISNA(MATCH(_xlfn.BITAND(OCT2DEC(C288),'PDP8'!$E$18),'PDP8'!$D$18:$D$20,0)),"",", "),VLOOKUP(_xlfn.BITAND(OCT2DEC(C288),'PDP8'!$E$21),'PDP8'!$D$21:$F$52,3,0))))),"")</f>
        <v/>
      </c>
      <c r="AC288" s="119" t="str">
        <f>IF(N288=14,CONCATENATE(IF(ISNA(MATCH(_xlfn.BITAND(OCT2DEC(C288),'PDP8'!$E$56),'PDP8'!$D$56:$D$70,0)),"",VLOOKUP(_xlfn.BITAND(OCT2DEC(C288),'PDP8'!$E$56),'PDP8'!$D$56:$F$70,3,0)),IF(ISNA(MATCH(_xlfn.BITAND(OCT2DEC(C288),'PDP8'!$E$71),'PDP8'!$D$71:$D$73,0)),"",CONCATENATE(IF(ISNA(MATCH(_xlfn.BITAND(OCT2DEC(C288),'PDP8'!$E$56),'PDP8'!$D$56:$D$70,0)),"",", "),VLOOKUP(_xlfn.BITAND(OCT2DEC(C288),'PDP8'!$E$71),'PDP8'!$D$71:$F$73,3,0))),IF(_xlfn.BITAND(OCT2DEC(C288),'PDP8'!$E$75)='PDP8'!$D$75,CONCATENATE(IF(LEN(F288)&gt;4,", ",""),'PDP8'!$F$75,""),IF(_xlfn.BITAND(OCT2DEC(C288),'PDP8'!$E$74),"",'PDP8'!$F$74))),"")</f>
        <v/>
      </c>
      <c r="AD288" s="119" t="str">
        <f>IF(N288=15,VLOOKUP(Z288,'PDP8'!$D$111:$F$238,3,0),"")</f>
        <v/>
      </c>
      <c r="AE288" s="119" t="str">
        <f>IF(N288=20,CONCATENATE(VLOOKUP(F288,'PDP8'!$I$5:$M$389,3,0),": ",VLOOKUP(F288,'PDP8'!$I$5:$M$389,5,0)),"")</f>
        <v/>
      </c>
      <c r="AF288" s="119" t="str">
        <f t="shared" si="74"/>
        <v/>
      </c>
      <c r="AG288" s="126"/>
      <c r="AH288" s="126"/>
    </row>
    <row r="289" spans="1:34" x14ac:dyDescent="0.2">
      <c r="A289" s="126"/>
      <c r="B289" s="55" t="str">
        <f t="shared" si="62"/>
        <v>0411</v>
      </c>
      <c r="C289" s="56" t="str">
        <f>IF(N289&lt;10,"",IF(N289=10,O289,IF(N289=12,IF(LEN(X289)&gt;0,X289,DEC2OCT(VLOOKUP(F289,'PDP8'!$C$6:$D$12,2,0)+IF(LEN(G289)&gt;0,256,0)+W289+IF(LEN(V289)=0,0,_xlfn.BITAND(V289,127)),4)),IF(N289=13,DEC2OCT('PDP8'!$D$13+_xlfn.BITOR(VLOOKUP(O289,'PDP8'!$C$17:$D$52,2,0),_xlfn.BITOR(IF(S289&gt;1,VLOOKUP(P289,'PDP8'!$C$17:$D$52,2,0),0),_xlfn.BITOR(IF(S289&gt;2,VLOOKUP(Q289,'PDP8'!$C$17:$D$52,2,0),0),IF(S289&gt;3,VLOOKUP(R289,'PDP8'!$C$17:$D$52,2,0),0)))),4),IF(N289=14,DEC2OCT(_xlfn.BITOR('PDP8'!$D$13+256+VLOOKUP(O289,'PDP8'!$C$56:$D$75,2,0),_xlfn.BITOR(IF(S289&gt;1,VLOOKUP(P289,'PDP8'!$C$56:$D$75,2,0),0),_xlfn.BITOR(IF(S289&gt;2,VLOOKUP(Q289,'PDP8'!$C$56:$D$75,2,0),0),IF(S289&gt;3,VLOOKUP(R289,'PDP8'!$C$56:$D$75,2,0),0)))),4),IF(N289=15,DEC2OCT('PDP8'!$D$13+257+VLOOKUP(O289,'PDP8'!$C$80:$D$107,2,0)+IF(S289&gt;1,VLOOKUP(P289,'PDP8'!$C$80:$D$107,2,0),0)+IF(S289&gt;2,VLOOKUP(Q289,'PDP8'!$C$80:$D$107,2,0),0),4),IF(N289=20,VLOOKUP(F289,'PDP8'!$I$5:$J$389,2,0),"???")))))))</f>
        <v/>
      </c>
      <c r="D289" s="177"/>
      <c r="E289" s="118"/>
      <c r="F289" s="118"/>
      <c r="G289" s="76"/>
      <c r="H289" s="118"/>
      <c r="I289" s="179"/>
      <c r="J289" s="188" t="str">
        <f t="shared" si="63"/>
        <v/>
      </c>
      <c r="K289" s="211"/>
      <c r="L289" s="126"/>
      <c r="M289" s="119">
        <f>IF(LEN(F289)&lt;1,0,IF(OR(LEFT(F289)="/",F289="$"),0,IF(LEFT(F289)="*",1,IF(NOT(ISERR(VALUE(F289))),10,IF(LEFT(F289,4)="PAGE",2,IF(ISNA(VLOOKUP(F289,'PDP8'!$C$6:$C$11,1,0)),IF(ISNA(VLOOKUP(LEFT(F289,3),'PDP8'!$C$17:$C$52,1,0)),IF(ISNA(VLOOKUP(LEFT(F289,3),'PDP8'!$C$56:$C$75,1,0)),IF(ISNA(VLOOKUP(LEFT(F289,IF(OR(LEN(F289)=3,MID(F289,4,1)=" "),3,4)),'PDP8'!$C$80:$C$107,1,0)),IF(ISNA(VLOOKUP(F289,'PDP8'!$I$5:$I$389,1,0)),"???",20),15),14),13),12))))))</f>
        <v>0</v>
      </c>
      <c r="N289" s="119">
        <f>IF(AND(O289="CLA",S289&gt;1),IF(ISNA(VLOOKUP(P289,'PDP8'!$C$17:$C$52,1,0)),IF(ISNA(VLOOKUP(P289,'PDP8'!$C$56:$C$75,1,0)),15,14),13),IF(LEN(F289)=0,0,M289))</f>
        <v>0</v>
      </c>
      <c r="O289" s="119" t="str">
        <f t="shared" si="64"/>
        <v/>
      </c>
      <c r="P289" s="119" t="str">
        <f t="shared" si="65"/>
        <v/>
      </c>
      <c r="Q289" s="119" t="str">
        <f t="shared" si="66"/>
        <v/>
      </c>
      <c r="R289" s="119" t="str">
        <f t="shared" si="67"/>
        <v/>
      </c>
      <c r="S289" s="119">
        <f t="shared" si="68"/>
        <v>0</v>
      </c>
      <c r="T289" s="187" t="str">
        <f t="shared" si="69"/>
        <v/>
      </c>
      <c r="U289" s="119" t="str">
        <f t="shared" si="70"/>
        <v/>
      </c>
      <c r="V289" s="120" t="str">
        <f t="shared" si="71"/>
        <v/>
      </c>
      <c r="W289" s="124" t="str">
        <f t="shared" si="72"/>
        <v/>
      </c>
      <c r="X289" s="124" t="str">
        <f t="shared" si="73"/>
        <v/>
      </c>
      <c r="Y289" s="119" t="str">
        <f t="shared" si="75"/>
        <v/>
      </c>
      <c r="Z289" s="119">
        <f t="shared" si="76"/>
        <v>0</v>
      </c>
      <c r="AA289" s="119" t="str">
        <f>IF(N289=12,VLOOKUP(F289,'PDP8'!$C$6:$F$11,4,0),"")</f>
        <v/>
      </c>
      <c r="AB289" s="119" t="str">
        <f>IF(N289=13,IF(_xlfn.BITAND(OCT2DEC(C289),'PDP8'!$E$17)='PDP8'!$D$17,'PDP8'!$F$17,CONCATENATE(IF(ISNA(MATCH(_xlfn.BITAND(OCT2DEC(C289),'PDP8'!$E$18),'PDP8'!$D$18:$D$20,0)),"",VLOOKUP(_xlfn.BITAND(OCT2DEC(C289),'PDP8'!$E$18),'PDP8'!$D$18:$F$20,3,0)),IF(ISNA(MATCH(_xlfn.BITAND(OCT2DEC(C289),'PDP8'!$E$21),'PDP8'!$D$21:$D$52,0)),"",CONCATENATE(IF(ISNA(MATCH(_xlfn.BITAND(OCT2DEC(C289),'PDP8'!$E$18),'PDP8'!$D$18:$D$20,0)),"",", "),VLOOKUP(_xlfn.BITAND(OCT2DEC(C289),'PDP8'!$E$21),'PDP8'!$D$21:$F$52,3,0))))),"")</f>
        <v/>
      </c>
      <c r="AC289" s="119" t="str">
        <f>IF(N289=14,CONCATENATE(IF(ISNA(MATCH(_xlfn.BITAND(OCT2DEC(C289),'PDP8'!$E$56),'PDP8'!$D$56:$D$70,0)),"",VLOOKUP(_xlfn.BITAND(OCT2DEC(C289),'PDP8'!$E$56),'PDP8'!$D$56:$F$70,3,0)),IF(ISNA(MATCH(_xlfn.BITAND(OCT2DEC(C289),'PDP8'!$E$71),'PDP8'!$D$71:$D$73,0)),"",CONCATENATE(IF(ISNA(MATCH(_xlfn.BITAND(OCT2DEC(C289),'PDP8'!$E$56),'PDP8'!$D$56:$D$70,0)),"",", "),VLOOKUP(_xlfn.BITAND(OCT2DEC(C289),'PDP8'!$E$71),'PDP8'!$D$71:$F$73,3,0))),IF(_xlfn.BITAND(OCT2DEC(C289),'PDP8'!$E$75)='PDP8'!$D$75,CONCATENATE(IF(LEN(F289)&gt;4,", ",""),'PDP8'!$F$75,""),IF(_xlfn.BITAND(OCT2DEC(C289),'PDP8'!$E$74),"",'PDP8'!$F$74))),"")</f>
        <v/>
      </c>
      <c r="AD289" s="119" t="str">
        <f>IF(N289=15,VLOOKUP(Z289,'PDP8'!$D$111:$F$238,3,0),"")</f>
        <v/>
      </c>
      <c r="AE289" s="119" t="str">
        <f>IF(N289=20,CONCATENATE(VLOOKUP(F289,'PDP8'!$I$5:$M$389,3,0),": ",VLOOKUP(F289,'PDP8'!$I$5:$M$389,5,0)),"")</f>
        <v/>
      </c>
      <c r="AF289" s="119" t="str">
        <f t="shared" si="74"/>
        <v/>
      </c>
      <c r="AG289" s="126"/>
      <c r="AH289" s="126"/>
    </row>
    <row r="290" spans="1:34" x14ac:dyDescent="0.2">
      <c r="A290" s="126"/>
      <c r="B290" s="55" t="str">
        <f t="shared" si="62"/>
        <v>0411</v>
      </c>
      <c r="C290" s="56" t="str">
        <f>IF(N290&lt;10,"",IF(N290=10,O290,IF(N290=12,IF(LEN(X290)&gt;0,X290,DEC2OCT(VLOOKUP(F290,'PDP8'!$C$6:$D$12,2,0)+IF(LEN(G290)&gt;0,256,0)+W290+IF(LEN(V290)=0,0,_xlfn.BITAND(V290,127)),4)),IF(N290=13,DEC2OCT('PDP8'!$D$13+_xlfn.BITOR(VLOOKUP(O290,'PDP8'!$C$17:$D$52,2,0),_xlfn.BITOR(IF(S290&gt;1,VLOOKUP(P290,'PDP8'!$C$17:$D$52,2,0),0),_xlfn.BITOR(IF(S290&gt;2,VLOOKUP(Q290,'PDP8'!$C$17:$D$52,2,0),0),IF(S290&gt;3,VLOOKUP(R290,'PDP8'!$C$17:$D$52,2,0),0)))),4),IF(N290=14,DEC2OCT(_xlfn.BITOR('PDP8'!$D$13+256+VLOOKUP(O290,'PDP8'!$C$56:$D$75,2,0),_xlfn.BITOR(IF(S290&gt;1,VLOOKUP(P290,'PDP8'!$C$56:$D$75,2,0),0),_xlfn.BITOR(IF(S290&gt;2,VLOOKUP(Q290,'PDP8'!$C$56:$D$75,2,0),0),IF(S290&gt;3,VLOOKUP(R290,'PDP8'!$C$56:$D$75,2,0),0)))),4),IF(N290=15,DEC2OCT('PDP8'!$D$13+257+VLOOKUP(O290,'PDP8'!$C$80:$D$107,2,0)+IF(S290&gt;1,VLOOKUP(P290,'PDP8'!$C$80:$D$107,2,0),0)+IF(S290&gt;2,VLOOKUP(Q290,'PDP8'!$C$80:$D$107,2,0),0),4),IF(N290=20,VLOOKUP(F290,'PDP8'!$I$5:$J$389,2,0),"???")))))))</f>
        <v/>
      </c>
      <c r="D290" s="177"/>
      <c r="E290" s="118"/>
      <c r="F290" s="118"/>
      <c r="G290" s="76"/>
      <c r="H290" s="118"/>
      <c r="I290" s="179"/>
      <c r="J290" s="188" t="str">
        <f t="shared" si="63"/>
        <v/>
      </c>
      <c r="K290" s="211"/>
      <c r="L290" s="126"/>
      <c r="M290" s="119">
        <f>IF(LEN(F290)&lt;1,0,IF(OR(LEFT(F290)="/",F290="$"),0,IF(LEFT(F290)="*",1,IF(NOT(ISERR(VALUE(F290))),10,IF(LEFT(F290,4)="PAGE",2,IF(ISNA(VLOOKUP(F290,'PDP8'!$C$6:$C$11,1,0)),IF(ISNA(VLOOKUP(LEFT(F290,3),'PDP8'!$C$17:$C$52,1,0)),IF(ISNA(VLOOKUP(LEFT(F290,3),'PDP8'!$C$56:$C$75,1,0)),IF(ISNA(VLOOKUP(LEFT(F290,IF(OR(LEN(F290)=3,MID(F290,4,1)=" "),3,4)),'PDP8'!$C$80:$C$107,1,0)),IF(ISNA(VLOOKUP(F290,'PDP8'!$I$5:$I$389,1,0)),"???",20),15),14),13),12))))))</f>
        <v>0</v>
      </c>
      <c r="N290" s="119">
        <f>IF(AND(O290="CLA",S290&gt;1),IF(ISNA(VLOOKUP(P290,'PDP8'!$C$17:$C$52,1,0)),IF(ISNA(VLOOKUP(P290,'PDP8'!$C$56:$C$75,1,0)),15,14),13),IF(LEN(F290)=0,0,M290))</f>
        <v>0</v>
      </c>
      <c r="O290" s="119" t="str">
        <f t="shared" ref="O290:O340" si="77">IF(M290=10,IF(RIGHT(F290,1)=".",IF(VALUE(F290)&lt;0,DEC2OCT(_xlfn.BITXOR(-F290,4095)+1,4),DEC2OCT(F290,4)),IF(VALUE(F290)&lt;0,DEC2OCT(_xlfn.BITXOR(OCT2DEC(-F290),4095)+1,4),TEXT(F290,"0000"))),CONCATENATE(LEFT(F290,3),IF(OR(LEN(F290)=3,MID(F290,4,1)=" "),"",MID(F290,4,1))))</f>
        <v/>
      </c>
      <c r="P290" s="119" t="str">
        <f t="shared" ref="P290:P340" si="78">CONCATENATE(MID(F290,LEN(O290)+2,3),IF(OR(LEN(F290)=LEN(O290)+4,MID(F290,LEN(O290)+5,1)=" "),"",MID(F290,LEN(O290)+5,1)))</f>
        <v/>
      </c>
      <c r="Q290" s="119" t="str">
        <f t="shared" ref="Q290:Q340" si="79">CONCATENATE(MID(F290,LEN(O290)+LEN(P290)+3,3),IF(OR(LEN(F290)=LEN(O290)+LEN(P290)+5,MID(F290,LEN(O290)+LEN(P290)+6,1)=" "),"",MID(F290,LEN(O290)+LEN(P290)+6,1)))</f>
        <v/>
      </c>
      <c r="R290" s="119" t="str">
        <f t="shared" ref="R290:R340" si="80">CONCATENATE(MID(F290,LEN(O290)+LEN(P290)+LEN(Q290)+4,3),IF(OR(LEN(F290)=LEN(O290)+LEN(P290)+LEN(Q290)+6,MID(F290,LEN(O290)+LEN(P290)+LEN(Q290)+7,1)=" "),"",MID(F290,LEN(O290)+LEN(P290)+LEN(Q290)+7,1)))</f>
        <v/>
      </c>
      <c r="S290" s="119">
        <f t="shared" ref="S290:S340" si="81">IF(LEN(O290)=0,0,1)+IF(LEN(P290)=0,0,1)+IF(LEN(Q290)=0,0,1)+IF(LEN(R290)=0,0,1)</f>
        <v>0</v>
      </c>
      <c r="T290" s="187" t="str">
        <f t="shared" ref="T290:T340" si="82">IF(OR(LEFT(H290,2)=".-",LEFT(H290,2)=".+"),RIGHT(H290,LEN(H290)-2),IF(LEN(H290)=0,"",H290))</f>
        <v/>
      </c>
      <c r="U290" s="119" t="str">
        <f t="shared" ref="U290:U340" si="83">IF(LEN(T290)=0,"",IF(ISERR(VALUE(T290)),OCT2DEC(INDEX($B$10:$E$262,MATCH(T290,$Y$10:$Y$262,0),1)),IF(RIGHT(T290,1)=".",IF(VALUE(T290)&lt;0,_xlfn.BITXOR(VALUE(-T290),127)+1,T290),IF(VALUE(T290)&lt;0,_xlfn.BITXOR(OCT2DEC(-T290),127)+1,OCT2DEC(T290)))))</f>
        <v/>
      </c>
      <c r="V290" s="120" t="str">
        <f t="shared" ref="V290:V340" si="84">IF(LEFT(H290,2)=".-",OCT2DEC(B290)-U290,IF(LEFT(H290,2)=".+",OCT2DEC(B290)+U290,IF(T290=".",OCT2DEC(B290),U290)))</f>
        <v/>
      </c>
      <c r="W290" s="124" t="str">
        <f t="shared" ref="W290:W340" si="85">IF(LEN(V290)&gt;0,IF(_xlfn.BITAND(V290,3968)=0,0,128),"")</f>
        <v/>
      </c>
      <c r="X290" s="124" t="str">
        <f t="shared" ref="X290:X340" si="86">IF(ISNA(V290),"UNDEFINED",IF(LEN(V290)=0,IF(AND(M290=12,LEN(H290)=0),"UNDEFINED",""),IF(AND($W290=128,_xlfn.BITAND($V290,3968)&lt;&gt;_xlfn.BITAND(OCT2DEC($B290),3968)),"RANGE!","")))</f>
        <v/>
      </c>
      <c r="Y290" s="119" t="str">
        <f t="shared" si="75"/>
        <v/>
      </c>
      <c r="Z290" s="119">
        <f t="shared" si="76"/>
        <v>0</v>
      </c>
      <c r="AA290" s="119" t="str">
        <f>IF(N290=12,VLOOKUP(F290,'PDP8'!$C$6:$F$11,4,0),"")</f>
        <v/>
      </c>
      <c r="AB290" s="119" t="str">
        <f>IF(N290=13,IF(_xlfn.BITAND(OCT2DEC(C290),'PDP8'!$E$17)='PDP8'!$D$17,'PDP8'!$F$17,CONCATENATE(IF(ISNA(MATCH(_xlfn.BITAND(OCT2DEC(C290),'PDP8'!$E$18),'PDP8'!$D$18:$D$20,0)),"",VLOOKUP(_xlfn.BITAND(OCT2DEC(C290),'PDP8'!$E$18),'PDP8'!$D$18:$F$20,3,0)),IF(ISNA(MATCH(_xlfn.BITAND(OCT2DEC(C290),'PDP8'!$E$21),'PDP8'!$D$21:$D$52,0)),"",CONCATENATE(IF(ISNA(MATCH(_xlfn.BITAND(OCT2DEC(C290),'PDP8'!$E$18),'PDP8'!$D$18:$D$20,0)),"",", "),VLOOKUP(_xlfn.BITAND(OCT2DEC(C290),'PDP8'!$E$21),'PDP8'!$D$21:$F$52,3,0))))),"")</f>
        <v/>
      </c>
      <c r="AC290" s="119" t="str">
        <f>IF(N290=14,CONCATENATE(IF(ISNA(MATCH(_xlfn.BITAND(OCT2DEC(C290),'PDP8'!$E$56),'PDP8'!$D$56:$D$70,0)),"",VLOOKUP(_xlfn.BITAND(OCT2DEC(C290),'PDP8'!$E$56),'PDP8'!$D$56:$F$70,3,0)),IF(ISNA(MATCH(_xlfn.BITAND(OCT2DEC(C290),'PDP8'!$E$71),'PDP8'!$D$71:$D$73,0)),"",CONCATENATE(IF(ISNA(MATCH(_xlfn.BITAND(OCT2DEC(C290),'PDP8'!$E$56),'PDP8'!$D$56:$D$70,0)),"",", "),VLOOKUP(_xlfn.BITAND(OCT2DEC(C290),'PDP8'!$E$71),'PDP8'!$D$71:$F$73,3,0))),IF(_xlfn.BITAND(OCT2DEC(C290),'PDP8'!$E$75)='PDP8'!$D$75,CONCATENATE(IF(LEN(F290)&gt;4,", ",""),'PDP8'!$F$75,""),IF(_xlfn.BITAND(OCT2DEC(C290),'PDP8'!$E$74),"",'PDP8'!$F$74))),"")</f>
        <v/>
      </c>
      <c r="AD290" s="119" t="str">
        <f>IF(N290=15,VLOOKUP(Z290,'PDP8'!$D$111:$F$238,3,0),"")</f>
        <v/>
      </c>
      <c r="AE290" s="119" t="str">
        <f>IF(N290=20,CONCATENATE(VLOOKUP(F290,'PDP8'!$I$5:$M$389,3,0),": ",VLOOKUP(F290,'PDP8'!$I$5:$M$389,5,0)),"")</f>
        <v/>
      </c>
      <c r="AF290" s="119" t="str">
        <f t="shared" ref="AF290:AF340" si="87">CONCATENATE(AA290,AB290,AC290,AD290,AE290)</f>
        <v/>
      </c>
      <c r="AG290" s="126"/>
      <c r="AH290" s="126"/>
    </row>
    <row r="291" spans="1:34" x14ac:dyDescent="0.2">
      <c r="A291" s="126"/>
      <c r="B291" s="55" t="str">
        <f t="shared" si="62"/>
        <v>0411</v>
      </c>
      <c r="C291" s="56" t="str">
        <f>IF(N291&lt;10,"",IF(N291=10,O291,IF(N291=12,IF(LEN(X291)&gt;0,X291,DEC2OCT(VLOOKUP(F291,'PDP8'!$C$6:$D$12,2,0)+IF(LEN(G291)&gt;0,256,0)+W291+IF(LEN(V291)=0,0,_xlfn.BITAND(V291,127)),4)),IF(N291=13,DEC2OCT('PDP8'!$D$13+_xlfn.BITOR(VLOOKUP(O291,'PDP8'!$C$17:$D$52,2,0),_xlfn.BITOR(IF(S291&gt;1,VLOOKUP(P291,'PDP8'!$C$17:$D$52,2,0),0),_xlfn.BITOR(IF(S291&gt;2,VLOOKUP(Q291,'PDP8'!$C$17:$D$52,2,0),0),IF(S291&gt;3,VLOOKUP(R291,'PDP8'!$C$17:$D$52,2,0),0)))),4),IF(N291=14,DEC2OCT(_xlfn.BITOR('PDP8'!$D$13+256+VLOOKUP(O291,'PDP8'!$C$56:$D$75,2,0),_xlfn.BITOR(IF(S291&gt;1,VLOOKUP(P291,'PDP8'!$C$56:$D$75,2,0),0),_xlfn.BITOR(IF(S291&gt;2,VLOOKUP(Q291,'PDP8'!$C$56:$D$75,2,0),0),IF(S291&gt;3,VLOOKUP(R291,'PDP8'!$C$56:$D$75,2,0),0)))),4),IF(N291=15,DEC2OCT('PDP8'!$D$13+257+VLOOKUP(O291,'PDP8'!$C$80:$D$107,2,0)+IF(S291&gt;1,VLOOKUP(P291,'PDP8'!$C$80:$D$107,2,0),0)+IF(S291&gt;2,VLOOKUP(Q291,'PDP8'!$C$80:$D$107,2,0),0),4),IF(N291=20,VLOOKUP(F291,'PDP8'!$I$5:$J$389,2,0),"???")))))))</f>
        <v/>
      </c>
      <c r="D291" s="177"/>
      <c r="E291" s="118"/>
      <c r="F291" s="118"/>
      <c r="G291" s="76"/>
      <c r="H291" s="118"/>
      <c r="I291" s="179"/>
      <c r="J291" s="188" t="str">
        <f t="shared" si="63"/>
        <v/>
      </c>
      <c r="K291" s="211"/>
      <c r="L291" s="126"/>
      <c r="M291" s="119">
        <f>IF(LEN(F291)&lt;1,0,IF(OR(LEFT(F291)="/",F291="$"),0,IF(LEFT(F291)="*",1,IF(NOT(ISERR(VALUE(F291))),10,IF(LEFT(F291,4)="PAGE",2,IF(ISNA(VLOOKUP(F291,'PDP8'!$C$6:$C$11,1,0)),IF(ISNA(VLOOKUP(LEFT(F291,3),'PDP8'!$C$17:$C$52,1,0)),IF(ISNA(VLOOKUP(LEFT(F291,3),'PDP8'!$C$56:$C$75,1,0)),IF(ISNA(VLOOKUP(LEFT(F291,IF(OR(LEN(F291)=3,MID(F291,4,1)=" "),3,4)),'PDP8'!$C$80:$C$107,1,0)),IF(ISNA(VLOOKUP(F291,'PDP8'!$I$5:$I$389,1,0)),"???",20),15),14),13),12))))))</f>
        <v>0</v>
      </c>
      <c r="N291" s="119">
        <f>IF(AND(O291="CLA",S291&gt;1),IF(ISNA(VLOOKUP(P291,'PDP8'!$C$17:$C$52,1,0)),IF(ISNA(VLOOKUP(P291,'PDP8'!$C$56:$C$75,1,0)),15,14),13),IF(LEN(F291)=0,0,M291))</f>
        <v>0</v>
      </c>
      <c r="O291" s="119" t="str">
        <f t="shared" si="77"/>
        <v/>
      </c>
      <c r="P291" s="119" t="str">
        <f t="shared" si="78"/>
        <v/>
      </c>
      <c r="Q291" s="119" t="str">
        <f t="shared" si="79"/>
        <v/>
      </c>
      <c r="R291" s="119" t="str">
        <f t="shared" si="80"/>
        <v/>
      </c>
      <c r="S291" s="119">
        <f t="shared" si="81"/>
        <v>0</v>
      </c>
      <c r="T291" s="187" t="str">
        <f t="shared" si="82"/>
        <v/>
      </c>
      <c r="U291" s="119" t="str">
        <f t="shared" si="83"/>
        <v/>
      </c>
      <c r="V291" s="120" t="str">
        <f t="shared" si="84"/>
        <v/>
      </c>
      <c r="W291" s="124" t="str">
        <f t="shared" si="85"/>
        <v/>
      </c>
      <c r="X291" s="124" t="str">
        <f t="shared" si="86"/>
        <v/>
      </c>
      <c r="Y291" s="119" t="str">
        <f t="shared" ref="Y291:Y341" si="88">IF(LEN(E291)=0,"",IF(RIGHT(E291,1)=",",LEFT(E291,LEN(E291)-1),E291))</f>
        <v/>
      </c>
      <c r="Z291" s="119">
        <f t="shared" ref="Z291:Z341" si="89">OCT2DEC(C291)</f>
        <v>0</v>
      </c>
      <c r="AA291" s="119" t="str">
        <f>IF(N291=12,VLOOKUP(F291,'PDP8'!$C$6:$F$11,4,0),"")</f>
        <v/>
      </c>
      <c r="AB291" s="119" t="str">
        <f>IF(N291=13,IF(_xlfn.BITAND(OCT2DEC(C291),'PDP8'!$E$17)='PDP8'!$D$17,'PDP8'!$F$17,CONCATENATE(IF(ISNA(MATCH(_xlfn.BITAND(OCT2DEC(C291),'PDP8'!$E$18),'PDP8'!$D$18:$D$20,0)),"",VLOOKUP(_xlfn.BITAND(OCT2DEC(C291),'PDP8'!$E$18),'PDP8'!$D$18:$F$20,3,0)),IF(ISNA(MATCH(_xlfn.BITAND(OCT2DEC(C291),'PDP8'!$E$21),'PDP8'!$D$21:$D$52,0)),"",CONCATENATE(IF(ISNA(MATCH(_xlfn.BITAND(OCT2DEC(C291),'PDP8'!$E$18),'PDP8'!$D$18:$D$20,0)),"",", "),VLOOKUP(_xlfn.BITAND(OCT2DEC(C291),'PDP8'!$E$21),'PDP8'!$D$21:$F$52,3,0))))),"")</f>
        <v/>
      </c>
      <c r="AC291" s="119" t="str">
        <f>IF(N291=14,CONCATENATE(IF(ISNA(MATCH(_xlfn.BITAND(OCT2DEC(C291),'PDP8'!$E$56),'PDP8'!$D$56:$D$70,0)),"",VLOOKUP(_xlfn.BITAND(OCT2DEC(C291),'PDP8'!$E$56),'PDP8'!$D$56:$F$70,3,0)),IF(ISNA(MATCH(_xlfn.BITAND(OCT2DEC(C291),'PDP8'!$E$71),'PDP8'!$D$71:$D$73,0)),"",CONCATENATE(IF(ISNA(MATCH(_xlfn.BITAND(OCT2DEC(C291),'PDP8'!$E$56),'PDP8'!$D$56:$D$70,0)),"",", "),VLOOKUP(_xlfn.BITAND(OCT2DEC(C291),'PDP8'!$E$71),'PDP8'!$D$71:$F$73,3,0))),IF(_xlfn.BITAND(OCT2DEC(C291),'PDP8'!$E$75)='PDP8'!$D$75,CONCATENATE(IF(LEN(F291)&gt;4,", ",""),'PDP8'!$F$75,""),IF(_xlfn.BITAND(OCT2DEC(C291),'PDP8'!$E$74),"",'PDP8'!$F$74))),"")</f>
        <v/>
      </c>
      <c r="AD291" s="119" t="str">
        <f>IF(N291=15,VLOOKUP(Z291,'PDP8'!$D$111:$F$238,3,0),"")</f>
        <v/>
      </c>
      <c r="AE291" s="119" t="str">
        <f>IF(N291=20,CONCATENATE(VLOOKUP(F291,'PDP8'!$I$5:$M$389,3,0),": ",VLOOKUP(F291,'PDP8'!$I$5:$M$389,5,0)),"")</f>
        <v/>
      </c>
      <c r="AF291" s="119" t="str">
        <f t="shared" si="87"/>
        <v/>
      </c>
      <c r="AG291" s="126"/>
      <c r="AH291" s="126"/>
    </row>
    <row r="292" spans="1:34" x14ac:dyDescent="0.2">
      <c r="A292" s="126"/>
      <c r="B292" s="55" t="str">
        <f t="shared" si="62"/>
        <v>0411</v>
      </c>
      <c r="C292" s="56" t="str">
        <f>IF(N292&lt;10,"",IF(N292=10,O292,IF(N292=12,IF(LEN(X292)&gt;0,X292,DEC2OCT(VLOOKUP(F292,'PDP8'!$C$6:$D$12,2,0)+IF(LEN(G292)&gt;0,256,0)+W292+IF(LEN(V292)=0,0,_xlfn.BITAND(V292,127)),4)),IF(N292=13,DEC2OCT('PDP8'!$D$13+_xlfn.BITOR(VLOOKUP(O292,'PDP8'!$C$17:$D$52,2,0),_xlfn.BITOR(IF(S292&gt;1,VLOOKUP(P292,'PDP8'!$C$17:$D$52,2,0),0),_xlfn.BITOR(IF(S292&gt;2,VLOOKUP(Q292,'PDP8'!$C$17:$D$52,2,0),0),IF(S292&gt;3,VLOOKUP(R292,'PDP8'!$C$17:$D$52,2,0),0)))),4),IF(N292=14,DEC2OCT(_xlfn.BITOR('PDP8'!$D$13+256+VLOOKUP(O292,'PDP8'!$C$56:$D$75,2,0),_xlfn.BITOR(IF(S292&gt;1,VLOOKUP(P292,'PDP8'!$C$56:$D$75,2,0),0),_xlfn.BITOR(IF(S292&gt;2,VLOOKUP(Q292,'PDP8'!$C$56:$D$75,2,0),0),IF(S292&gt;3,VLOOKUP(R292,'PDP8'!$C$56:$D$75,2,0),0)))),4),IF(N292=15,DEC2OCT('PDP8'!$D$13+257+VLOOKUP(O292,'PDP8'!$C$80:$D$107,2,0)+IF(S292&gt;1,VLOOKUP(P292,'PDP8'!$C$80:$D$107,2,0),0)+IF(S292&gt;2,VLOOKUP(Q292,'PDP8'!$C$80:$D$107,2,0),0),4),IF(N292=20,VLOOKUP(F292,'PDP8'!$I$5:$J$389,2,0),"???")))))))</f>
        <v/>
      </c>
      <c r="D292" s="177"/>
      <c r="E292" s="118"/>
      <c r="F292" s="118"/>
      <c r="G292" s="76"/>
      <c r="H292" s="118"/>
      <c r="I292" s="179"/>
      <c r="J292" s="188" t="str">
        <f t="shared" si="63"/>
        <v/>
      </c>
      <c r="K292" s="211"/>
      <c r="L292" s="126"/>
      <c r="M292" s="119">
        <f>IF(LEN(F292)&lt;1,0,IF(OR(LEFT(F292)="/",F292="$"),0,IF(LEFT(F292)="*",1,IF(NOT(ISERR(VALUE(F292))),10,IF(LEFT(F292,4)="PAGE",2,IF(ISNA(VLOOKUP(F292,'PDP8'!$C$6:$C$11,1,0)),IF(ISNA(VLOOKUP(LEFT(F292,3),'PDP8'!$C$17:$C$52,1,0)),IF(ISNA(VLOOKUP(LEFT(F292,3),'PDP8'!$C$56:$C$75,1,0)),IF(ISNA(VLOOKUP(LEFT(F292,IF(OR(LEN(F292)=3,MID(F292,4,1)=" "),3,4)),'PDP8'!$C$80:$C$107,1,0)),IF(ISNA(VLOOKUP(F292,'PDP8'!$I$5:$I$389,1,0)),"???",20),15),14),13),12))))))</f>
        <v>0</v>
      </c>
      <c r="N292" s="119">
        <f>IF(AND(O292="CLA",S292&gt;1),IF(ISNA(VLOOKUP(P292,'PDP8'!$C$17:$C$52,1,0)),IF(ISNA(VLOOKUP(P292,'PDP8'!$C$56:$C$75,1,0)),15,14),13),IF(LEN(F292)=0,0,M292))</f>
        <v>0</v>
      </c>
      <c r="O292" s="119" t="str">
        <f t="shared" si="77"/>
        <v/>
      </c>
      <c r="P292" s="119" t="str">
        <f t="shared" si="78"/>
        <v/>
      </c>
      <c r="Q292" s="119" t="str">
        <f t="shared" si="79"/>
        <v/>
      </c>
      <c r="R292" s="119" t="str">
        <f t="shared" si="80"/>
        <v/>
      </c>
      <c r="S292" s="119">
        <f t="shared" si="81"/>
        <v>0</v>
      </c>
      <c r="T292" s="187" t="str">
        <f t="shared" si="82"/>
        <v/>
      </c>
      <c r="U292" s="119" t="str">
        <f t="shared" si="83"/>
        <v/>
      </c>
      <c r="V292" s="120" t="str">
        <f t="shared" si="84"/>
        <v/>
      </c>
      <c r="W292" s="124" t="str">
        <f t="shared" si="85"/>
        <v/>
      </c>
      <c r="X292" s="124" t="str">
        <f t="shared" si="86"/>
        <v/>
      </c>
      <c r="Y292" s="119" t="str">
        <f t="shared" si="88"/>
        <v/>
      </c>
      <c r="Z292" s="119">
        <f t="shared" si="89"/>
        <v>0</v>
      </c>
      <c r="AA292" s="119" t="str">
        <f>IF(N292=12,VLOOKUP(F292,'PDP8'!$C$6:$F$11,4,0),"")</f>
        <v/>
      </c>
      <c r="AB292" s="119" t="str">
        <f>IF(N292=13,IF(_xlfn.BITAND(OCT2DEC(C292),'PDP8'!$E$17)='PDP8'!$D$17,'PDP8'!$F$17,CONCATENATE(IF(ISNA(MATCH(_xlfn.BITAND(OCT2DEC(C292),'PDP8'!$E$18),'PDP8'!$D$18:$D$20,0)),"",VLOOKUP(_xlfn.BITAND(OCT2DEC(C292),'PDP8'!$E$18),'PDP8'!$D$18:$F$20,3,0)),IF(ISNA(MATCH(_xlfn.BITAND(OCT2DEC(C292),'PDP8'!$E$21),'PDP8'!$D$21:$D$52,0)),"",CONCATENATE(IF(ISNA(MATCH(_xlfn.BITAND(OCT2DEC(C292),'PDP8'!$E$18),'PDP8'!$D$18:$D$20,0)),"",", "),VLOOKUP(_xlfn.BITAND(OCT2DEC(C292),'PDP8'!$E$21),'PDP8'!$D$21:$F$52,3,0))))),"")</f>
        <v/>
      </c>
      <c r="AC292" s="119" t="str">
        <f>IF(N292=14,CONCATENATE(IF(ISNA(MATCH(_xlfn.BITAND(OCT2DEC(C292),'PDP8'!$E$56),'PDP8'!$D$56:$D$70,0)),"",VLOOKUP(_xlfn.BITAND(OCT2DEC(C292),'PDP8'!$E$56),'PDP8'!$D$56:$F$70,3,0)),IF(ISNA(MATCH(_xlfn.BITAND(OCT2DEC(C292),'PDP8'!$E$71),'PDP8'!$D$71:$D$73,0)),"",CONCATENATE(IF(ISNA(MATCH(_xlfn.BITAND(OCT2DEC(C292),'PDP8'!$E$56),'PDP8'!$D$56:$D$70,0)),"",", "),VLOOKUP(_xlfn.BITAND(OCT2DEC(C292),'PDP8'!$E$71),'PDP8'!$D$71:$F$73,3,0))),IF(_xlfn.BITAND(OCT2DEC(C292),'PDP8'!$E$75)='PDP8'!$D$75,CONCATENATE(IF(LEN(F292)&gt;4,", ",""),'PDP8'!$F$75,""),IF(_xlfn.BITAND(OCT2DEC(C292),'PDP8'!$E$74),"",'PDP8'!$F$74))),"")</f>
        <v/>
      </c>
      <c r="AD292" s="119" t="str">
        <f>IF(N292=15,VLOOKUP(Z292,'PDP8'!$D$111:$F$238,3,0),"")</f>
        <v/>
      </c>
      <c r="AE292" s="119" t="str">
        <f>IF(N292=20,CONCATENATE(VLOOKUP(F292,'PDP8'!$I$5:$M$389,3,0),": ",VLOOKUP(F292,'PDP8'!$I$5:$M$389,5,0)),"")</f>
        <v/>
      </c>
      <c r="AF292" s="119" t="str">
        <f t="shared" si="87"/>
        <v/>
      </c>
      <c r="AG292" s="126"/>
      <c r="AH292" s="126"/>
    </row>
    <row r="293" spans="1:34" x14ac:dyDescent="0.2">
      <c r="A293" s="126"/>
      <c r="B293" s="55" t="str">
        <f t="shared" si="62"/>
        <v>0411</v>
      </c>
      <c r="C293" s="56" t="str">
        <f>IF(N293&lt;10,"",IF(N293=10,O293,IF(N293=12,IF(LEN(X293)&gt;0,X293,DEC2OCT(VLOOKUP(F293,'PDP8'!$C$6:$D$12,2,0)+IF(LEN(G293)&gt;0,256,0)+W293+IF(LEN(V293)=0,0,_xlfn.BITAND(V293,127)),4)),IF(N293=13,DEC2OCT('PDP8'!$D$13+_xlfn.BITOR(VLOOKUP(O293,'PDP8'!$C$17:$D$52,2,0),_xlfn.BITOR(IF(S293&gt;1,VLOOKUP(P293,'PDP8'!$C$17:$D$52,2,0),0),_xlfn.BITOR(IF(S293&gt;2,VLOOKUP(Q293,'PDP8'!$C$17:$D$52,2,0),0),IF(S293&gt;3,VLOOKUP(R293,'PDP8'!$C$17:$D$52,2,0),0)))),4),IF(N293=14,DEC2OCT(_xlfn.BITOR('PDP8'!$D$13+256+VLOOKUP(O293,'PDP8'!$C$56:$D$75,2,0),_xlfn.BITOR(IF(S293&gt;1,VLOOKUP(P293,'PDP8'!$C$56:$D$75,2,0),0),_xlfn.BITOR(IF(S293&gt;2,VLOOKUP(Q293,'PDP8'!$C$56:$D$75,2,0),0),IF(S293&gt;3,VLOOKUP(R293,'PDP8'!$C$56:$D$75,2,0),0)))),4),IF(N293=15,DEC2OCT('PDP8'!$D$13+257+VLOOKUP(O293,'PDP8'!$C$80:$D$107,2,0)+IF(S293&gt;1,VLOOKUP(P293,'PDP8'!$C$80:$D$107,2,0),0)+IF(S293&gt;2,VLOOKUP(Q293,'PDP8'!$C$80:$D$107,2,0),0),4),IF(N293=20,VLOOKUP(F293,'PDP8'!$I$5:$J$389,2,0),"???")))))))</f>
        <v/>
      </c>
      <c r="D293" s="177"/>
      <c r="E293" s="118"/>
      <c r="F293" s="118"/>
      <c r="G293" s="76"/>
      <c r="H293" s="118"/>
      <c r="I293" s="179"/>
      <c r="J293" s="188" t="str">
        <f t="shared" si="63"/>
        <v/>
      </c>
      <c r="K293" s="211"/>
      <c r="L293" s="126"/>
      <c r="M293" s="119">
        <f>IF(LEN(F293)&lt;1,0,IF(OR(LEFT(F293)="/",F293="$"),0,IF(LEFT(F293)="*",1,IF(NOT(ISERR(VALUE(F293))),10,IF(LEFT(F293,4)="PAGE",2,IF(ISNA(VLOOKUP(F293,'PDP8'!$C$6:$C$11,1,0)),IF(ISNA(VLOOKUP(LEFT(F293,3),'PDP8'!$C$17:$C$52,1,0)),IF(ISNA(VLOOKUP(LEFT(F293,3),'PDP8'!$C$56:$C$75,1,0)),IF(ISNA(VLOOKUP(LEFT(F293,IF(OR(LEN(F293)=3,MID(F293,4,1)=" "),3,4)),'PDP8'!$C$80:$C$107,1,0)),IF(ISNA(VLOOKUP(F293,'PDP8'!$I$5:$I$389,1,0)),"???",20),15),14),13),12))))))</f>
        <v>0</v>
      </c>
      <c r="N293" s="119">
        <f>IF(AND(O293="CLA",S293&gt;1),IF(ISNA(VLOOKUP(P293,'PDP8'!$C$17:$C$52,1,0)),IF(ISNA(VLOOKUP(P293,'PDP8'!$C$56:$C$75,1,0)),15,14),13),IF(LEN(F293)=0,0,M293))</f>
        <v>0</v>
      </c>
      <c r="O293" s="119" t="str">
        <f t="shared" si="77"/>
        <v/>
      </c>
      <c r="P293" s="119" t="str">
        <f t="shared" si="78"/>
        <v/>
      </c>
      <c r="Q293" s="119" t="str">
        <f t="shared" si="79"/>
        <v/>
      </c>
      <c r="R293" s="119" t="str">
        <f t="shared" si="80"/>
        <v/>
      </c>
      <c r="S293" s="119">
        <f t="shared" si="81"/>
        <v>0</v>
      </c>
      <c r="T293" s="187" t="str">
        <f t="shared" si="82"/>
        <v/>
      </c>
      <c r="U293" s="119" t="str">
        <f t="shared" si="83"/>
        <v/>
      </c>
      <c r="V293" s="120" t="str">
        <f t="shared" si="84"/>
        <v/>
      </c>
      <c r="W293" s="124" t="str">
        <f t="shared" si="85"/>
        <v/>
      </c>
      <c r="X293" s="124" t="str">
        <f t="shared" si="86"/>
        <v/>
      </c>
      <c r="Y293" s="119" t="str">
        <f t="shared" si="88"/>
        <v/>
      </c>
      <c r="Z293" s="119">
        <f t="shared" si="89"/>
        <v>0</v>
      </c>
      <c r="AA293" s="119" t="str">
        <f>IF(N293=12,VLOOKUP(F293,'PDP8'!$C$6:$F$11,4,0),"")</f>
        <v/>
      </c>
      <c r="AB293" s="119" t="str">
        <f>IF(N293=13,IF(_xlfn.BITAND(OCT2DEC(C293),'PDP8'!$E$17)='PDP8'!$D$17,'PDP8'!$F$17,CONCATENATE(IF(ISNA(MATCH(_xlfn.BITAND(OCT2DEC(C293),'PDP8'!$E$18),'PDP8'!$D$18:$D$20,0)),"",VLOOKUP(_xlfn.BITAND(OCT2DEC(C293),'PDP8'!$E$18),'PDP8'!$D$18:$F$20,3,0)),IF(ISNA(MATCH(_xlfn.BITAND(OCT2DEC(C293),'PDP8'!$E$21),'PDP8'!$D$21:$D$52,0)),"",CONCATENATE(IF(ISNA(MATCH(_xlfn.BITAND(OCT2DEC(C293),'PDP8'!$E$18),'PDP8'!$D$18:$D$20,0)),"",", "),VLOOKUP(_xlfn.BITAND(OCT2DEC(C293),'PDP8'!$E$21),'PDP8'!$D$21:$F$52,3,0))))),"")</f>
        <v/>
      </c>
      <c r="AC293" s="119" t="str">
        <f>IF(N293=14,CONCATENATE(IF(ISNA(MATCH(_xlfn.BITAND(OCT2DEC(C293),'PDP8'!$E$56),'PDP8'!$D$56:$D$70,0)),"",VLOOKUP(_xlfn.BITAND(OCT2DEC(C293),'PDP8'!$E$56),'PDP8'!$D$56:$F$70,3,0)),IF(ISNA(MATCH(_xlfn.BITAND(OCT2DEC(C293),'PDP8'!$E$71),'PDP8'!$D$71:$D$73,0)),"",CONCATENATE(IF(ISNA(MATCH(_xlfn.BITAND(OCT2DEC(C293),'PDP8'!$E$56),'PDP8'!$D$56:$D$70,0)),"",", "),VLOOKUP(_xlfn.BITAND(OCT2DEC(C293),'PDP8'!$E$71),'PDP8'!$D$71:$F$73,3,0))),IF(_xlfn.BITAND(OCT2DEC(C293),'PDP8'!$E$75)='PDP8'!$D$75,CONCATENATE(IF(LEN(F293)&gt;4,", ",""),'PDP8'!$F$75,""),IF(_xlfn.BITAND(OCT2DEC(C293),'PDP8'!$E$74),"",'PDP8'!$F$74))),"")</f>
        <v/>
      </c>
      <c r="AD293" s="119" t="str">
        <f>IF(N293=15,VLOOKUP(Z293,'PDP8'!$D$111:$F$238,3,0),"")</f>
        <v/>
      </c>
      <c r="AE293" s="119" t="str">
        <f>IF(N293=20,CONCATENATE(VLOOKUP(F293,'PDP8'!$I$5:$M$389,3,0),": ",VLOOKUP(F293,'PDP8'!$I$5:$M$389,5,0)),"")</f>
        <v/>
      </c>
      <c r="AF293" s="119" t="str">
        <f t="shared" si="87"/>
        <v/>
      </c>
      <c r="AG293" s="126"/>
      <c r="AH293" s="126"/>
    </row>
    <row r="294" spans="1:34" x14ac:dyDescent="0.2">
      <c r="A294" s="126"/>
      <c r="B294" s="55" t="str">
        <f t="shared" si="62"/>
        <v>0411</v>
      </c>
      <c r="C294" s="56" t="str">
        <f>IF(N294&lt;10,"",IF(N294=10,O294,IF(N294=12,IF(LEN(X294)&gt;0,X294,DEC2OCT(VLOOKUP(F294,'PDP8'!$C$6:$D$12,2,0)+IF(LEN(G294)&gt;0,256,0)+W294+IF(LEN(V294)=0,0,_xlfn.BITAND(V294,127)),4)),IF(N294=13,DEC2OCT('PDP8'!$D$13+_xlfn.BITOR(VLOOKUP(O294,'PDP8'!$C$17:$D$52,2,0),_xlfn.BITOR(IF(S294&gt;1,VLOOKUP(P294,'PDP8'!$C$17:$D$52,2,0),0),_xlfn.BITOR(IF(S294&gt;2,VLOOKUP(Q294,'PDP8'!$C$17:$D$52,2,0),0),IF(S294&gt;3,VLOOKUP(R294,'PDP8'!$C$17:$D$52,2,0),0)))),4),IF(N294=14,DEC2OCT(_xlfn.BITOR('PDP8'!$D$13+256+VLOOKUP(O294,'PDP8'!$C$56:$D$75,2,0),_xlfn.BITOR(IF(S294&gt;1,VLOOKUP(P294,'PDP8'!$C$56:$D$75,2,0),0),_xlfn.BITOR(IF(S294&gt;2,VLOOKUP(Q294,'PDP8'!$C$56:$D$75,2,0),0),IF(S294&gt;3,VLOOKUP(R294,'PDP8'!$C$56:$D$75,2,0),0)))),4),IF(N294=15,DEC2OCT('PDP8'!$D$13+257+VLOOKUP(O294,'PDP8'!$C$80:$D$107,2,0)+IF(S294&gt;1,VLOOKUP(P294,'PDP8'!$C$80:$D$107,2,0),0)+IF(S294&gt;2,VLOOKUP(Q294,'PDP8'!$C$80:$D$107,2,0),0),4),IF(N294=20,VLOOKUP(F294,'PDP8'!$I$5:$J$389,2,0),"???")))))))</f>
        <v/>
      </c>
      <c r="D294" s="177"/>
      <c r="E294" s="118"/>
      <c r="F294" s="118"/>
      <c r="G294" s="76"/>
      <c r="H294" s="118"/>
      <c r="I294" s="179"/>
      <c r="J294" s="188" t="str">
        <f t="shared" si="63"/>
        <v/>
      </c>
      <c r="K294" s="211"/>
      <c r="L294" s="126"/>
      <c r="M294" s="119">
        <f>IF(LEN(F294)&lt;1,0,IF(OR(LEFT(F294)="/",F294="$"),0,IF(LEFT(F294)="*",1,IF(NOT(ISERR(VALUE(F294))),10,IF(LEFT(F294,4)="PAGE",2,IF(ISNA(VLOOKUP(F294,'PDP8'!$C$6:$C$11,1,0)),IF(ISNA(VLOOKUP(LEFT(F294,3),'PDP8'!$C$17:$C$52,1,0)),IF(ISNA(VLOOKUP(LEFT(F294,3),'PDP8'!$C$56:$C$75,1,0)),IF(ISNA(VLOOKUP(LEFT(F294,IF(OR(LEN(F294)=3,MID(F294,4,1)=" "),3,4)),'PDP8'!$C$80:$C$107,1,0)),IF(ISNA(VLOOKUP(F294,'PDP8'!$I$5:$I$389,1,0)),"???",20),15),14),13),12))))))</f>
        <v>0</v>
      </c>
      <c r="N294" s="119">
        <f>IF(AND(O294="CLA",S294&gt;1),IF(ISNA(VLOOKUP(P294,'PDP8'!$C$17:$C$52,1,0)),IF(ISNA(VLOOKUP(P294,'PDP8'!$C$56:$C$75,1,0)),15,14),13),IF(LEN(F294)=0,0,M294))</f>
        <v>0</v>
      </c>
      <c r="O294" s="119" t="str">
        <f t="shared" si="77"/>
        <v/>
      </c>
      <c r="P294" s="119" t="str">
        <f t="shared" si="78"/>
        <v/>
      </c>
      <c r="Q294" s="119" t="str">
        <f t="shared" si="79"/>
        <v/>
      </c>
      <c r="R294" s="119" t="str">
        <f t="shared" si="80"/>
        <v/>
      </c>
      <c r="S294" s="119">
        <f t="shared" si="81"/>
        <v>0</v>
      </c>
      <c r="T294" s="187" t="str">
        <f t="shared" si="82"/>
        <v/>
      </c>
      <c r="U294" s="119" t="str">
        <f t="shared" si="83"/>
        <v/>
      </c>
      <c r="V294" s="120" t="str">
        <f t="shared" si="84"/>
        <v/>
      </c>
      <c r="W294" s="124" t="str">
        <f t="shared" si="85"/>
        <v/>
      </c>
      <c r="X294" s="124" t="str">
        <f t="shared" si="86"/>
        <v/>
      </c>
      <c r="Y294" s="119" t="str">
        <f t="shared" si="88"/>
        <v/>
      </c>
      <c r="Z294" s="119">
        <f t="shared" si="89"/>
        <v>0</v>
      </c>
      <c r="AA294" s="119" t="str">
        <f>IF(N294=12,VLOOKUP(F294,'PDP8'!$C$6:$F$11,4,0),"")</f>
        <v/>
      </c>
      <c r="AB294" s="119" t="str">
        <f>IF(N294=13,IF(_xlfn.BITAND(OCT2DEC(C294),'PDP8'!$E$17)='PDP8'!$D$17,'PDP8'!$F$17,CONCATENATE(IF(ISNA(MATCH(_xlfn.BITAND(OCT2DEC(C294),'PDP8'!$E$18),'PDP8'!$D$18:$D$20,0)),"",VLOOKUP(_xlfn.BITAND(OCT2DEC(C294),'PDP8'!$E$18),'PDP8'!$D$18:$F$20,3,0)),IF(ISNA(MATCH(_xlfn.BITAND(OCT2DEC(C294),'PDP8'!$E$21),'PDP8'!$D$21:$D$52,0)),"",CONCATENATE(IF(ISNA(MATCH(_xlfn.BITAND(OCT2DEC(C294),'PDP8'!$E$18),'PDP8'!$D$18:$D$20,0)),"",", "),VLOOKUP(_xlfn.BITAND(OCT2DEC(C294),'PDP8'!$E$21),'PDP8'!$D$21:$F$52,3,0))))),"")</f>
        <v/>
      </c>
      <c r="AC294" s="119" t="str">
        <f>IF(N294=14,CONCATENATE(IF(ISNA(MATCH(_xlfn.BITAND(OCT2DEC(C294),'PDP8'!$E$56),'PDP8'!$D$56:$D$70,0)),"",VLOOKUP(_xlfn.BITAND(OCT2DEC(C294),'PDP8'!$E$56),'PDP8'!$D$56:$F$70,3,0)),IF(ISNA(MATCH(_xlfn.BITAND(OCT2DEC(C294),'PDP8'!$E$71),'PDP8'!$D$71:$D$73,0)),"",CONCATENATE(IF(ISNA(MATCH(_xlfn.BITAND(OCT2DEC(C294),'PDP8'!$E$56),'PDP8'!$D$56:$D$70,0)),"",", "),VLOOKUP(_xlfn.BITAND(OCT2DEC(C294),'PDP8'!$E$71),'PDP8'!$D$71:$F$73,3,0))),IF(_xlfn.BITAND(OCT2DEC(C294),'PDP8'!$E$75)='PDP8'!$D$75,CONCATENATE(IF(LEN(F294)&gt;4,", ",""),'PDP8'!$F$75,""),IF(_xlfn.BITAND(OCT2DEC(C294),'PDP8'!$E$74),"",'PDP8'!$F$74))),"")</f>
        <v/>
      </c>
      <c r="AD294" s="119" t="str">
        <f>IF(N294=15,VLOOKUP(Z294,'PDP8'!$D$111:$F$238,3,0),"")</f>
        <v/>
      </c>
      <c r="AE294" s="119" t="str">
        <f>IF(N294=20,CONCATENATE(VLOOKUP(F294,'PDP8'!$I$5:$M$389,3,0),": ",VLOOKUP(F294,'PDP8'!$I$5:$M$389,5,0)),"")</f>
        <v/>
      </c>
      <c r="AF294" s="119" t="str">
        <f t="shared" si="87"/>
        <v/>
      </c>
      <c r="AG294" s="126"/>
      <c r="AH294" s="126"/>
    </row>
    <row r="295" spans="1:34" x14ac:dyDescent="0.2">
      <c r="A295" s="126"/>
      <c r="B295" s="55" t="str">
        <f t="shared" si="62"/>
        <v>0411</v>
      </c>
      <c r="C295" s="56" t="str">
        <f>IF(N295&lt;10,"",IF(N295=10,O295,IF(N295=12,IF(LEN(X295)&gt;0,X295,DEC2OCT(VLOOKUP(F295,'PDP8'!$C$6:$D$12,2,0)+IF(LEN(G295)&gt;0,256,0)+W295+IF(LEN(V295)=0,0,_xlfn.BITAND(V295,127)),4)),IF(N295=13,DEC2OCT('PDP8'!$D$13+_xlfn.BITOR(VLOOKUP(O295,'PDP8'!$C$17:$D$52,2,0),_xlfn.BITOR(IF(S295&gt;1,VLOOKUP(P295,'PDP8'!$C$17:$D$52,2,0),0),_xlfn.BITOR(IF(S295&gt;2,VLOOKUP(Q295,'PDP8'!$C$17:$D$52,2,0),0),IF(S295&gt;3,VLOOKUP(R295,'PDP8'!$C$17:$D$52,2,0),0)))),4),IF(N295=14,DEC2OCT(_xlfn.BITOR('PDP8'!$D$13+256+VLOOKUP(O295,'PDP8'!$C$56:$D$75,2,0),_xlfn.BITOR(IF(S295&gt;1,VLOOKUP(P295,'PDP8'!$C$56:$D$75,2,0),0),_xlfn.BITOR(IF(S295&gt;2,VLOOKUP(Q295,'PDP8'!$C$56:$D$75,2,0),0),IF(S295&gt;3,VLOOKUP(R295,'PDP8'!$C$56:$D$75,2,0),0)))),4),IF(N295=15,DEC2OCT('PDP8'!$D$13+257+VLOOKUP(O295,'PDP8'!$C$80:$D$107,2,0)+IF(S295&gt;1,VLOOKUP(P295,'PDP8'!$C$80:$D$107,2,0),0)+IF(S295&gt;2,VLOOKUP(Q295,'PDP8'!$C$80:$D$107,2,0),0),4),IF(N295=20,VLOOKUP(F295,'PDP8'!$I$5:$J$389,2,0),"???")))))))</f>
        <v/>
      </c>
      <c r="D295" s="177"/>
      <c r="E295" s="118"/>
      <c r="F295" s="118"/>
      <c r="G295" s="76"/>
      <c r="H295" s="118"/>
      <c r="I295" s="179"/>
      <c r="J295" s="188" t="str">
        <f t="shared" si="63"/>
        <v/>
      </c>
      <c r="K295" s="211"/>
      <c r="L295" s="126"/>
      <c r="M295" s="119">
        <f>IF(LEN(F295)&lt;1,0,IF(OR(LEFT(F295)="/",F295="$"),0,IF(LEFT(F295)="*",1,IF(NOT(ISERR(VALUE(F295))),10,IF(LEFT(F295,4)="PAGE",2,IF(ISNA(VLOOKUP(F295,'PDP8'!$C$6:$C$11,1,0)),IF(ISNA(VLOOKUP(LEFT(F295,3),'PDP8'!$C$17:$C$52,1,0)),IF(ISNA(VLOOKUP(LEFT(F295,3),'PDP8'!$C$56:$C$75,1,0)),IF(ISNA(VLOOKUP(LEFT(F295,IF(OR(LEN(F295)=3,MID(F295,4,1)=" "),3,4)),'PDP8'!$C$80:$C$107,1,0)),IF(ISNA(VLOOKUP(F295,'PDP8'!$I$5:$I$389,1,0)),"???",20),15),14),13),12))))))</f>
        <v>0</v>
      </c>
      <c r="N295" s="119">
        <f>IF(AND(O295="CLA",S295&gt;1),IF(ISNA(VLOOKUP(P295,'PDP8'!$C$17:$C$52,1,0)),IF(ISNA(VLOOKUP(P295,'PDP8'!$C$56:$C$75,1,0)),15,14),13),IF(LEN(F295)=0,0,M295))</f>
        <v>0</v>
      </c>
      <c r="O295" s="119" t="str">
        <f t="shared" si="77"/>
        <v/>
      </c>
      <c r="P295" s="119" t="str">
        <f t="shared" si="78"/>
        <v/>
      </c>
      <c r="Q295" s="119" t="str">
        <f t="shared" si="79"/>
        <v/>
      </c>
      <c r="R295" s="119" t="str">
        <f t="shared" si="80"/>
        <v/>
      </c>
      <c r="S295" s="119">
        <f t="shared" si="81"/>
        <v>0</v>
      </c>
      <c r="T295" s="187" t="str">
        <f t="shared" si="82"/>
        <v/>
      </c>
      <c r="U295" s="119" t="str">
        <f t="shared" si="83"/>
        <v/>
      </c>
      <c r="V295" s="120" t="str">
        <f t="shared" si="84"/>
        <v/>
      </c>
      <c r="W295" s="124" t="str">
        <f t="shared" si="85"/>
        <v/>
      </c>
      <c r="X295" s="124" t="str">
        <f t="shared" si="86"/>
        <v/>
      </c>
      <c r="Y295" s="119" t="str">
        <f t="shared" si="88"/>
        <v/>
      </c>
      <c r="Z295" s="119">
        <f t="shared" si="89"/>
        <v>0</v>
      </c>
      <c r="AA295" s="119" t="str">
        <f>IF(N295=12,VLOOKUP(F295,'PDP8'!$C$6:$F$11,4,0),"")</f>
        <v/>
      </c>
      <c r="AB295" s="119" t="str">
        <f>IF(N295=13,IF(_xlfn.BITAND(OCT2DEC(C295),'PDP8'!$E$17)='PDP8'!$D$17,'PDP8'!$F$17,CONCATENATE(IF(ISNA(MATCH(_xlfn.BITAND(OCT2DEC(C295),'PDP8'!$E$18),'PDP8'!$D$18:$D$20,0)),"",VLOOKUP(_xlfn.BITAND(OCT2DEC(C295),'PDP8'!$E$18),'PDP8'!$D$18:$F$20,3,0)),IF(ISNA(MATCH(_xlfn.BITAND(OCT2DEC(C295),'PDP8'!$E$21),'PDP8'!$D$21:$D$52,0)),"",CONCATENATE(IF(ISNA(MATCH(_xlfn.BITAND(OCT2DEC(C295),'PDP8'!$E$18),'PDP8'!$D$18:$D$20,0)),"",", "),VLOOKUP(_xlfn.BITAND(OCT2DEC(C295),'PDP8'!$E$21),'PDP8'!$D$21:$F$52,3,0))))),"")</f>
        <v/>
      </c>
      <c r="AC295" s="119" t="str">
        <f>IF(N295=14,CONCATENATE(IF(ISNA(MATCH(_xlfn.BITAND(OCT2DEC(C295),'PDP8'!$E$56),'PDP8'!$D$56:$D$70,0)),"",VLOOKUP(_xlfn.BITAND(OCT2DEC(C295),'PDP8'!$E$56),'PDP8'!$D$56:$F$70,3,0)),IF(ISNA(MATCH(_xlfn.BITAND(OCT2DEC(C295),'PDP8'!$E$71),'PDP8'!$D$71:$D$73,0)),"",CONCATENATE(IF(ISNA(MATCH(_xlfn.BITAND(OCT2DEC(C295),'PDP8'!$E$56),'PDP8'!$D$56:$D$70,0)),"",", "),VLOOKUP(_xlfn.BITAND(OCT2DEC(C295),'PDP8'!$E$71),'PDP8'!$D$71:$F$73,3,0))),IF(_xlfn.BITAND(OCT2DEC(C295),'PDP8'!$E$75)='PDP8'!$D$75,CONCATENATE(IF(LEN(F295)&gt;4,", ",""),'PDP8'!$F$75,""),IF(_xlfn.BITAND(OCT2DEC(C295),'PDP8'!$E$74),"",'PDP8'!$F$74))),"")</f>
        <v/>
      </c>
      <c r="AD295" s="119" t="str">
        <f>IF(N295=15,VLOOKUP(Z295,'PDP8'!$D$111:$F$238,3,0),"")</f>
        <v/>
      </c>
      <c r="AE295" s="119" t="str">
        <f>IF(N295=20,CONCATENATE(VLOOKUP(F295,'PDP8'!$I$5:$M$389,3,0),": ",VLOOKUP(F295,'PDP8'!$I$5:$M$389,5,0)),"")</f>
        <v/>
      </c>
      <c r="AF295" s="119" t="str">
        <f t="shared" si="87"/>
        <v/>
      </c>
      <c r="AG295" s="126"/>
      <c r="AH295" s="126"/>
    </row>
    <row r="296" spans="1:34" x14ac:dyDescent="0.2">
      <c r="A296" s="126"/>
      <c r="B296" s="55" t="str">
        <f t="shared" si="62"/>
        <v>0411</v>
      </c>
      <c r="C296" s="56" t="str">
        <f>IF(N296&lt;10,"",IF(N296=10,O296,IF(N296=12,IF(LEN(X296)&gt;0,X296,DEC2OCT(VLOOKUP(F296,'PDP8'!$C$6:$D$12,2,0)+IF(LEN(G296)&gt;0,256,0)+W296+IF(LEN(V296)=0,0,_xlfn.BITAND(V296,127)),4)),IF(N296=13,DEC2OCT('PDP8'!$D$13+_xlfn.BITOR(VLOOKUP(O296,'PDP8'!$C$17:$D$52,2,0),_xlfn.BITOR(IF(S296&gt;1,VLOOKUP(P296,'PDP8'!$C$17:$D$52,2,0),0),_xlfn.BITOR(IF(S296&gt;2,VLOOKUP(Q296,'PDP8'!$C$17:$D$52,2,0),0),IF(S296&gt;3,VLOOKUP(R296,'PDP8'!$C$17:$D$52,2,0),0)))),4),IF(N296=14,DEC2OCT(_xlfn.BITOR('PDP8'!$D$13+256+VLOOKUP(O296,'PDP8'!$C$56:$D$75,2,0),_xlfn.BITOR(IF(S296&gt;1,VLOOKUP(P296,'PDP8'!$C$56:$D$75,2,0),0),_xlfn.BITOR(IF(S296&gt;2,VLOOKUP(Q296,'PDP8'!$C$56:$D$75,2,0),0),IF(S296&gt;3,VLOOKUP(R296,'PDP8'!$C$56:$D$75,2,0),0)))),4),IF(N296=15,DEC2OCT('PDP8'!$D$13+257+VLOOKUP(O296,'PDP8'!$C$80:$D$107,2,0)+IF(S296&gt;1,VLOOKUP(P296,'PDP8'!$C$80:$D$107,2,0),0)+IF(S296&gt;2,VLOOKUP(Q296,'PDP8'!$C$80:$D$107,2,0),0),4),IF(N296=20,VLOOKUP(F296,'PDP8'!$I$5:$J$389,2,0),"???")))))))</f>
        <v/>
      </c>
      <c r="D296" s="177"/>
      <c r="E296" s="118"/>
      <c r="F296" s="118"/>
      <c r="G296" s="76"/>
      <c r="H296" s="118"/>
      <c r="I296" s="179"/>
      <c r="J296" s="188" t="str">
        <f t="shared" si="63"/>
        <v/>
      </c>
      <c r="K296" s="211"/>
      <c r="L296" s="126"/>
      <c r="M296" s="119">
        <f>IF(LEN(F296)&lt;1,0,IF(OR(LEFT(F296)="/",F296="$"),0,IF(LEFT(F296)="*",1,IF(NOT(ISERR(VALUE(F296))),10,IF(LEFT(F296,4)="PAGE",2,IF(ISNA(VLOOKUP(F296,'PDP8'!$C$6:$C$11,1,0)),IF(ISNA(VLOOKUP(LEFT(F296,3),'PDP8'!$C$17:$C$52,1,0)),IF(ISNA(VLOOKUP(LEFT(F296,3),'PDP8'!$C$56:$C$75,1,0)),IF(ISNA(VLOOKUP(LEFT(F296,IF(OR(LEN(F296)=3,MID(F296,4,1)=" "),3,4)),'PDP8'!$C$80:$C$107,1,0)),IF(ISNA(VLOOKUP(F296,'PDP8'!$I$5:$I$389,1,0)),"???",20),15),14),13),12))))))</f>
        <v>0</v>
      </c>
      <c r="N296" s="119">
        <f>IF(AND(O296="CLA",S296&gt;1),IF(ISNA(VLOOKUP(P296,'PDP8'!$C$17:$C$52,1,0)),IF(ISNA(VLOOKUP(P296,'PDP8'!$C$56:$C$75,1,0)),15,14),13),IF(LEN(F296)=0,0,M296))</f>
        <v>0</v>
      </c>
      <c r="O296" s="119" t="str">
        <f t="shared" si="77"/>
        <v/>
      </c>
      <c r="P296" s="119" t="str">
        <f t="shared" si="78"/>
        <v/>
      </c>
      <c r="Q296" s="119" t="str">
        <f t="shared" si="79"/>
        <v/>
      </c>
      <c r="R296" s="119" t="str">
        <f t="shared" si="80"/>
        <v/>
      </c>
      <c r="S296" s="119">
        <f t="shared" si="81"/>
        <v>0</v>
      </c>
      <c r="T296" s="187" t="str">
        <f t="shared" si="82"/>
        <v/>
      </c>
      <c r="U296" s="119" t="str">
        <f t="shared" si="83"/>
        <v/>
      </c>
      <c r="V296" s="120" t="str">
        <f t="shared" si="84"/>
        <v/>
      </c>
      <c r="W296" s="124" t="str">
        <f t="shared" si="85"/>
        <v/>
      </c>
      <c r="X296" s="124" t="str">
        <f t="shared" si="86"/>
        <v/>
      </c>
      <c r="Y296" s="119" t="str">
        <f t="shared" si="88"/>
        <v/>
      </c>
      <c r="Z296" s="119">
        <f t="shared" si="89"/>
        <v>0</v>
      </c>
      <c r="AA296" s="119" t="str">
        <f>IF(N296=12,VLOOKUP(F296,'PDP8'!$C$6:$F$11,4,0),"")</f>
        <v/>
      </c>
      <c r="AB296" s="119" t="str">
        <f>IF(N296=13,IF(_xlfn.BITAND(OCT2DEC(C296),'PDP8'!$E$17)='PDP8'!$D$17,'PDP8'!$F$17,CONCATENATE(IF(ISNA(MATCH(_xlfn.BITAND(OCT2DEC(C296),'PDP8'!$E$18),'PDP8'!$D$18:$D$20,0)),"",VLOOKUP(_xlfn.BITAND(OCT2DEC(C296),'PDP8'!$E$18),'PDP8'!$D$18:$F$20,3,0)),IF(ISNA(MATCH(_xlfn.BITAND(OCT2DEC(C296),'PDP8'!$E$21),'PDP8'!$D$21:$D$52,0)),"",CONCATENATE(IF(ISNA(MATCH(_xlfn.BITAND(OCT2DEC(C296),'PDP8'!$E$18),'PDP8'!$D$18:$D$20,0)),"",", "),VLOOKUP(_xlfn.BITAND(OCT2DEC(C296),'PDP8'!$E$21),'PDP8'!$D$21:$F$52,3,0))))),"")</f>
        <v/>
      </c>
      <c r="AC296" s="119" t="str">
        <f>IF(N296=14,CONCATENATE(IF(ISNA(MATCH(_xlfn.BITAND(OCT2DEC(C296),'PDP8'!$E$56),'PDP8'!$D$56:$D$70,0)),"",VLOOKUP(_xlfn.BITAND(OCT2DEC(C296),'PDP8'!$E$56),'PDP8'!$D$56:$F$70,3,0)),IF(ISNA(MATCH(_xlfn.BITAND(OCT2DEC(C296),'PDP8'!$E$71),'PDP8'!$D$71:$D$73,0)),"",CONCATENATE(IF(ISNA(MATCH(_xlfn.BITAND(OCT2DEC(C296),'PDP8'!$E$56),'PDP8'!$D$56:$D$70,0)),"",", "),VLOOKUP(_xlfn.BITAND(OCT2DEC(C296),'PDP8'!$E$71),'PDP8'!$D$71:$F$73,3,0))),IF(_xlfn.BITAND(OCT2DEC(C296),'PDP8'!$E$75)='PDP8'!$D$75,CONCATENATE(IF(LEN(F296)&gt;4,", ",""),'PDP8'!$F$75,""),IF(_xlfn.BITAND(OCT2DEC(C296),'PDP8'!$E$74),"",'PDP8'!$F$74))),"")</f>
        <v/>
      </c>
      <c r="AD296" s="119" t="str">
        <f>IF(N296=15,VLOOKUP(Z296,'PDP8'!$D$111:$F$238,3,0),"")</f>
        <v/>
      </c>
      <c r="AE296" s="119" t="str">
        <f>IF(N296=20,CONCATENATE(VLOOKUP(F296,'PDP8'!$I$5:$M$389,3,0),": ",VLOOKUP(F296,'PDP8'!$I$5:$M$389,5,0)),"")</f>
        <v/>
      </c>
      <c r="AF296" s="119" t="str">
        <f t="shared" si="87"/>
        <v/>
      </c>
      <c r="AG296" s="126"/>
      <c r="AH296" s="126"/>
    </row>
    <row r="297" spans="1:34" x14ac:dyDescent="0.2">
      <c r="A297" s="126"/>
      <c r="B297" s="55" t="str">
        <f t="shared" si="62"/>
        <v>0411</v>
      </c>
      <c r="C297" s="56" t="str">
        <f>IF(N297&lt;10,"",IF(N297=10,O297,IF(N297=12,IF(LEN(X297)&gt;0,X297,DEC2OCT(VLOOKUP(F297,'PDP8'!$C$6:$D$12,2,0)+IF(LEN(G297)&gt;0,256,0)+W297+IF(LEN(V297)=0,0,_xlfn.BITAND(V297,127)),4)),IF(N297=13,DEC2OCT('PDP8'!$D$13+_xlfn.BITOR(VLOOKUP(O297,'PDP8'!$C$17:$D$52,2,0),_xlfn.BITOR(IF(S297&gt;1,VLOOKUP(P297,'PDP8'!$C$17:$D$52,2,0),0),_xlfn.BITOR(IF(S297&gt;2,VLOOKUP(Q297,'PDP8'!$C$17:$D$52,2,0),0),IF(S297&gt;3,VLOOKUP(R297,'PDP8'!$C$17:$D$52,2,0),0)))),4),IF(N297=14,DEC2OCT(_xlfn.BITOR('PDP8'!$D$13+256+VLOOKUP(O297,'PDP8'!$C$56:$D$75,2,0),_xlfn.BITOR(IF(S297&gt;1,VLOOKUP(P297,'PDP8'!$C$56:$D$75,2,0),0),_xlfn.BITOR(IF(S297&gt;2,VLOOKUP(Q297,'PDP8'!$C$56:$D$75,2,0),0),IF(S297&gt;3,VLOOKUP(R297,'PDP8'!$C$56:$D$75,2,0),0)))),4),IF(N297=15,DEC2OCT('PDP8'!$D$13+257+VLOOKUP(O297,'PDP8'!$C$80:$D$107,2,0)+IF(S297&gt;1,VLOOKUP(P297,'PDP8'!$C$80:$D$107,2,0),0)+IF(S297&gt;2,VLOOKUP(Q297,'PDP8'!$C$80:$D$107,2,0),0),4),IF(N297=20,VLOOKUP(F297,'PDP8'!$I$5:$J$389,2,0),"???")))))))</f>
        <v/>
      </c>
      <c r="D297" s="177"/>
      <c r="E297" s="118"/>
      <c r="F297" s="118"/>
      <c r="G297" s="76"/>
      <c r="H297" s="118"/>
      <c r="I297" s="179"/>
      <c r="J297" s="188" t="str">
        <f t="shared" si="63"/>
        <v/>
      </c>
      <c r="K297" s="211"/>
      <c r="L297" s="126"/>
      <c r="M297" s="119">
        <f>IF(LEN(F297)&lt;1,0,IF(OR(LEFT(F297)="/",F297="$"),0,IF(LEFT(F297)="*",1,IF(NOT(ISERR(VALUE(F297))),10,IF(LEFT(F297,4)="PAGE",2,IF(ISNA(VLOOKUP(F297,'PDP8'!$C$6:$C$11,1,0)),IF(ISNA(VLOOKUP(LEFT(F297,3),'PDP8'!$C$17:$C$52,1,0)),IF(ISNA(VLOOKUP(LEFT(F297,3),'PDP8'!$C$56:$C$75,1,0)),IF(ISNA(VLOOKUP(LEFT(F297,IF(OR(LEN(F297)=3,MID(F297,4,1)=" "),3,4)),'PDP8'!$C$80:$C$107,1,0)),IF(ISNA(VLOOKUP(F297,'PDP8'!$I$5:$I$389,1,0)),"???",20),15),14),13),12))))))</f>
        <v>0</v>
      </c>
      <c r="N297" s="119">
        <f>IF(AND(O297="CLA",S297&gt;1),IF(ISNA(VLOOKUP(P297,'PDP8'!$C$17:$C$52,1,0)),IF(ISNA(VLOOKUP(P297,'PDP8'!$C$56:$C$75,1,0)),15,14),13),IF(LEN(F297)=0,0,M297))</f>
        <v>0</v>
      </c>
      <c r="O297" s="119" t="str">
        <f t="shared" si="77"/>
        <v/>
      </c>
      <c r="P297" s="119" t="str">
        <f t="shared" si="78"/>
        <v/>
      </c>
      <c r="Q297" s="119" t="str">
        <f t="shared" si="79"/>
        <v/>
      </c>
      <c r="R297" s="119" t="str">
        <f t="shared" si="80"/>
        <v/>
      </c>
      <c r="S297" s="119">
        <f t="shared" si="81"/>
        <v>0</v>
      </c>
      <c r="T297" s="187" t="str">
        <f t="shared" si="82"/>
        <v/>
      </c>
      <c r="U297" s="119" t="str">
        <f t="shared" si="83"/>
        <v/>
      </c>
      <c r="V297" s="120" t="str">
        <f t="shared" si="84"/>
        <v/>
      </c>
      <c r="W297" s="124" t="str">
        <f t="shared" si="85"/>
        <v/>
      </c>
      <c r="X297" s="124" t="str">
        <f t="shared" si="86"/>
        <v/>
      </c>
      <c r="Y297" s="119" t="str">
        <f t="shared" si="88"/>
        <v/>
      </c>
      <c r="Z297" s="119">
        <f t="shared" si="89"/>
        <v>0</v>
      </c>
      <c r="AA297" s="119" t="str">
        <f>IF(N297=12,VLOOKUP(F297,'PDP8'!$C$6:$F$11,4,0),"")</f>
        <v/>
      </c>
      <c r="AB297" s="119" t="str">
        <f>IF(N297=13,IF(_xlfn.BITAND(OCT2DEC(C297),'PDP8'!$E$17)='PDP8'!$D$17,'PDP8'!$F$17,CONCATENATE(IF(ISNA(MATCH(_xlfn.BITAND(OCT2DEC(C297),'PDP8'!$E$18),'PDP8'!$D$18:$D$20,0)),"",VLOOKUP(_xlfn.BITAND(OCT2DEC(C297),'PDP8'!$E$18),'PDP8'!$D$18:$F$20,3,0)),IF(ISNA(MATCH(_xlfn.BITAND(OCT2DEC(C297),'PDP8'!$E$21),'PDP8'!$D$21:$D$52,0)),"",CONCATENATE(IF(ISNA(MATCH(_xlfn.BITAND(OCT2DEC(C297),'PDP8'!$E$18),'PDP8'!$D$18:$D$20,0)),"",", "),VLOOKUP(_xlfn.BITAND(OCT2DEC(C297),'PDP8'!$E$21),'PDP8'!$D$21:$F$52,3,0))))),"")</f>
        <v/>
      </c>
      <c r="AC297" s="119" t="str">
        <f>IF(N297=14,CONCATENATE(IF(ISNA(MATCH(_xlfn.BITAND(OCT2DEC(C297),'PDP8'!$E$56),'PDP8'!$D$56:$D$70,0)),"",VLOOKUP(_xlfn.BITAND(OCT2DEC(C297),'PDP8'!$E$56),'PDP8'!$D$56:$F$70,3,0)),IF(ISNA(MATCH(_xlfn.BITAND(OCT2DEC(C297),'PDP8'!$E$71),'PDP8'!$D$71:$D$73,0)),"",CONCATENATE(IF(ISNA(MATCH(_xlfn.BITAND(OCT2DEC(C297),'PDP8'!$E$56),'PDP8'!$D$56:$D$70,0)),"",", "),VLOOKUP(_xlfn.BITAND(OCT2DEC(C297),'PDP8'!$E$71),'PDP8'!$D$71:$F$73,3,0))),IF(_xlfn.BITAND(OCT2DEC(C297),'PDP8'!$E$75)='PDP8'!$D$75,CONCATENATE(IF(LEN(F297)&gt;4,", ",""),'PDP8'!$F$75,""),IF(_xlfn.BITAND(OCT2DEC(C297),'PDP8'!$E$74),"",'PDP8'!$F$74))),"")</f>
        <v/>
      </c>
      <c r="AD297" s="119" t="str">
        <f>IF(N297=15,VLOOKUP(Z297,'PDP8'!$D$111:$F$238,3,0),"")</f>
        <v/>
      </c>
      <c r="AE297" s="119" t="str">
        <f>IF(N297=20,CONCATENATE(VLOOKUP(F297,'PDP8'!$I$5:$M$389,3,0),": ",VLOOKUP(F297,'PDP8'!$I$5:$M$389,5,0)),"")</f>
        <v/>
      </c>
      <c r="AF297" s="119" t="str">
        <f t="shared" si="87"/>
        <v/>
      </c>
      <c r="AG297" s="126"/>
      <c r="AH297" s="126"/>
    </row>
    <row r="298" spans="1:34" x14ac:dyDescent="0.2">
      <c r="A298" s="126"/>
      <c r="B298" s="55" t="str">
        <f t="shared" si="62"/>
        <v>0411</v>
      </c>
      <c r="C298" s="56" t="str">
        <f>IF(N298&lt;10,"",IF(N298=10,O298,IF(N298=12,IF(LEN(X298)&gt;0,X298,DEC2OCT(VLOOKUP(F298,'PDP8'!$C$6:$D$12,2,0)+IF(LEN(G298)&gt;0,256,0)+W298+IF(LEN(V298)=0,0,_xlfn.BITAND(V298,127)),4)),IF(N298=13,DEC2OCT('PDP8'!$D$13+_xlfn.BITOR(VLOOKUP(O298,'PDP8'!$C$17:$D$52,2,0),_xlfn.BITOR(IF(S298&gt;1,VLOOKUP(P298,'PDP8'!$C$17:$D$52,2,0),0),_xlfn.BITOR(IF(S298&gt;2,VLOOKUP(Q298,'PDP8'!$C$17:$D$52,2,0),0),IF(S298&gt;3,VLOOKUP(R298,'PDP8'!$C$17:$D$52,2,0),0)))),4),IF(N298=14,DEC2OCT(_xlfn.BITOR('PDP8'!$D$13+256+VLOOKUP(O298,'PDP8'!$C$56:$D$75,2,0),_xlfn.BITOR(IF(S298&gt;1,VLOOKUP(P298,'PDP8'!$C$56:$D$75,2,0),0),_xlfn.BITOR(IF(S298&gt;2,VLOOKUP(Q298,'PDP8'!$C$56:$D$75,2,0),0),IF(S298&gt;3,VLOOKUP(R298,'PDP8'!$C$56:$D$75,2,0),0)))),4),IF(N298=15,DEC2OCT('PDP8'!$D$13+257+VLOOKUP(O298,'PDP8'!$C$80:$D$107,2,0)+IF(S298&gt;1,VLOOKUP(P298,'PDP8'!$C$80:$D$107,2,0),0)+IF(S298&gt;2,VLOOKUP(Q298,'PDP8'!$C$80:$D$107,2,0),0),4),IF(N298=20,VLOOKUP(F298,'PDP8'!$I$5:$J$389,2,0),"???")))))))</f>
        <v/>
      </c>
      <c r="D298" s="177"/>
      <c r="E298" s="118"/>
      <c r="F298" s="118"/>
      <c r="G298" s="76"/>
      <c r="H298" s="118"/>
      <c r="I298" s="179"/>
      <c r="J298" s="188" t="str">
        <f t="shared" si="63"/>
        <v/>
      </c>
      <c r="K298" s="211"/>
      <c r="L298" s="126"/>
      <c r="M298" s="119">
        <f>IF(LEN(F298)&lt;1,0,IF(OR(LEFT(F298)="/",F298="$"),0,IF(LEFT(F298)="*",1,IF(NOT(ISERR(VALUE(F298))),10,IF(LEFT(F298,4)="PAGE",2,IF(ISNA(VLOOKUP(F298,'PDP8'!$C$6:$C$11,1,0)),IF(ISNA(VLOOKUP(LEFT(F298,3),'PDP8'!$C$17:$C$52,1,0)),IF(ISNA(VLOOKUP(LEFT(F298,3),'PDP8'!$C$56:$C$75,1,0)),IF(ISNA(VLOOKUP(LEFT(F298,IF(OR(LEN(F298)=3,MID(F298,4,1)=" "),3,4)),'PDP8'!$C$80:$C$107,1,0)),IF(ISNA(VLOOKUP(F298,'PDP8'!$I$5:$I$389,1,0)),"???",20),15),14),13),12))))))</f>
        <v>0</v>
      </c>
      <c r="N298" s="119">
        <f>IF(AND(O298="CLA",S298&gt;1),IF(ISNA(VLOOKUP(P298,'PDP8'!$C$17:$C$52,1,0)),IF(ISNA(VLOOKUP(P298,'PDP8'!$C$56:$C$75,1,0)),15,14),13),IF(LEN(F298)=0,0,M298))</f>
        <v>0</v>
      </c>
      <c r="O298" s="119" t="str">
        <f t="shared" si="77"/>
        <v/>
      </c>
      <c r="P298" s="119" t="str">
        <f t="shared" si="78"/>
        <v/>
      </c>
      <c r="Q298" s="119" t="str">
        <f t="shared" si="79"/>
        <v/>
      </c>
      <c r="R298" s="119" t="str">
        <f t="shared" si="80"/>
        <v/>
      </c>
      <c r="S298" s="119">
        <f t="shared" si="81"/>
        <v>0</v>
      </c>
      <c r="T298" s="187" t="str">
        <f t="shared" si="82"/>
        <v/>
      </c>
      <c r="U298" s="119" t="str">
        <f t="shared" si="83"/>
        <v/>
      </c>
      <c r="V298" s="120" t="str">
        <f t="shared" si="84"/>
        <v/>
      </c>
      <c r="W298" s="124" t="str">
        <f t="shared" si="85"/>
        <v/>
      </c>
      <c r="X298" s="124" t="str">
        <f t="shared" si="86"/>
        <v/>
      </c>
      <c r="Y298" s="119" t="str">
        <f t="shared" si="88"/>
        <v/>
      </c>
      <c r="Z298" s="119">
        <f t="shared" si="89"/>
        <v>0</v>
      </c>
      <c r="AA298" s="119" t="str">
        <f>IF(N298=12,VLOOKUP(F298,'PDP8'!$C$6:$F$11,4,0),"")</f>
        <v/>
      </c>
      <c r="AB298" s="119" t="str">
        <f>IF(N298=13,IF(_xlfn.BITAND(OCT2DEC(C298),'PDP8'!$E$17)='PDP8'!$D$17,'PDP8'!$F$17,CONCATENATE(IF(ISNA(MATCH(_xlfn.BITAND(OCT2DEC(C298),'PDP8'!$E$18),'PDP8'!$D$18:$D$20,0)),"",VLOOKUP(_xlfn.BITAND(OCT2DEC(C298),'PDP8'!$E$18),'PDP8'!$D$18:$F$20,3,0)),IF(ISNA(MATCH(_xlfn.BITAND(OCT2DEC(C298),'PDP8'!$E$21),'PDP8'!$D$21:$D$52,0)),"",CONCATENATE(IF(ISNA(MATCH(_xlfn.BITAND(OCT2DEC(C298),'PDP8'!$E$18),'PDP8'!$D$18:$D$20,0)),"",", "),VLOOKUP(_xlfn.BITAND(OCT2DEC(C298),'PDP8'!$E$21),'PDP8'!$D$21:$F$52,3,0))))),"")</f>
        <v/>
      </c>
      <c r="AC298" s="119" t="str">
        <f>IF(N298=14,CONCATENATE(IF(ISNA(MATCH(_xlfn.BITAND(OCT2DEC(C298),'PDP8'!$E$56),'PDP8'!$D$56:$D$70,0)),"",VLOOKUP(_xlfn.BITAND(OCT2DEC(C298),'PDP8'!$E$56),'PDP8'!$D$56:$F$70,3,0)),IF(ISNA(MATCH(_xlfn.BITAND(OCT2DEC(C298),'PDP8'!$E$71),'PDP8'!$D$71:$D$73,0)),"",CONCATENATE(IF(ISNA(MATCH(_xlfn.BITAND(OCT2DEC(C298),'PDP8'!$E$56),'PDP8'!$D$56:$D$70,0)),"",", "),VLOOKUP(_xlfn.BITAND(OCT2DEC(C298),'PDP8'!$E$71),'PDP8'!$D$71:$F$73,3,0))),IF(_xlfn.BITAND(OCT2DEC(C298),'PDP8'!$E$75)='PDP8'!$D$75,CONCATENATE(IF(LEN(F298)&gt;4,", ",""),'PDP8'!$F$75,""),IF(_xlfn.BITAND(OCT2DEC(C298),'PDP8'!$E$74),"",'PDP8'!$F$74))),"")</f>
        <v/>
      </c>
      <c r="AD298" s="119" t="str">
        <f>IF(N298=15,VLOOKUP(Z298,'PDP8'!$D$111:$F$238,3,0),"")</f>
        <v/>
      </c>
      <c r="AE298" s="119" t="str">
        <f>IF(N298=20,CONCATENATE(VLOOKUP(F298,'PDP8'!$I$5:$M$389,3,0),": ",VLOOKUP(F298,'PDP8'!$I$5:$M$389,5,0)),"")</f>
        <v/>
      </c>
      <c r="AF298" s="119" t="str">
        <f t="shared" si="87"/>
        <v/>
      </c>
      <c r="AG298" s="126"/>
      <c r="AH298" s="126"/>
    </row>
    <row r="299" spans="1:34" x14ac:dyDescent="0.2">
      <c r="A299" s="126"/>
      <c r="B299" s="55" t="str">
        <f t="shared" si="62"/>
        <v>0411</v>
      </c>
      <c r="C299" s="56" t="str">
        <f>IF(N299&lt;10,"",IF(N299=10,O299,IF(N299=12,IF(LEN(X299)&gt;0,X299,DEC2OCT(VLOOKUP(F299,'PDP8'!$C$6:$D$12,2,0)+IF(LEN(G299)&gt;0,256,0)+W299+IF(LEN(V299)=0,0,_xlfn.BITAND(V299,127)),4)),IF(N299=13,DEC2OCT('PDP8'!$D$13+_xlfn.BITOR(VLOOKUP(O299,'PDP8'!$C$17:$D$52,2,0),_xlfn.BITOR(IF(S299&gt;1,VLOOKUP(P299,'PDP8'!$C$17:$D$52,2,0),0),_xlfn.BITOR(IF(S299&gt;2,VLOOKUP(Q299,'PDP8'!$C$17:$D$52,2,0),0),IF(S299&gt;3,VLOOKUP(R299,'PDP8'!$C$17:$D$52,2,0),0)))),4),IF(N299=14,DEC2OCT(_xlfn.BITOR('PDP8'!$D$13+256+VLOOKUP(O299,'PDP8'!$C$56:$D$75,2,0),_xlfn.BITOR(IF(S299&gt;1,VLOOKUP(P299,'PDP8'!$C$56:$D$75,2,0),0),_xlfn.BITOR(IF(S299&gt;2,VLOOKUP(Q299,'PDP8'!$C$56:$D$75,2,0),0),IF(S299&gt;3,VLOOKUP(R299,'PDP8'!$C$56:$D$75,2,0),0)))),4),IF(N299=15,DEC2OCT('PDP8'!$D$13+257+VLOOKUP(O299,'PDP8'!$C$80:$D$107,2,0)+IF(S299&gt;1,VLOOKUP(P299,'PDP8'!$C$80:$D$107,2,0),0)+IF(S299&gt;2,VLOOKUP(Q299,'PDP8'!$C$80:$D$107,2,0),0),4),IF(N299=20,VLOOKUP(F299,'PDP8'!$I$5:$J$389,2,0),"???")))))))</f>
        <v/>
      </c>
      <c r="D299" s="177"/>
      <c r="E299" s="118"/>
      <c r="F299" s="118"/>
      <c r="G299" s="76"/>
      <c r="H299" s="118"/>
      <c r="I299" s="179"/>
      <c r="J299" s="188" t="str">
        <f t="shared" si="63"/>
        <v/>
      </c>
      <c r="K299" s="211"/>
      <c r="L299" s="126"/>
      <c r="M299" s="119">
        <f>IF(LEN(F299)&lt;1,0,IF(OR(LEFT(F299)="/",F299="$"),0,IF(LEFT(F299)="*",1,IF(NOT(ISERR(VALUE(F299))),10,IF(LEFT(F299,4)="PAGE",2,IF(ISNA(VLOOKUP(F299,'PDP8'!$C$6:$C$11,1,0)),IF(ISNA(VLOOKUP(LEFT(F299,3),'PDP8'!$C$17:$C$52,1,0)),IF(ISNA(VLOOKUP(LEFT(F299,3),'PDP8'!$C$56:$C$75,1,0)),IF(ISNA(VLOOKUP(LEFT(F299,IF(OR(LEN(F299)=3,MID(F299,4,1)=" "),3,4)),'PDP8'!$C$80:$C$107,1,0)),IF(ISNA(VLOOKUP(F299,'PDP8'!$I$5:$I$389,1,0)),"???",20),15),14),13),12))))))</f>
        <v>0</v>
      </c>
      <c r="N299" s="119">
        <f>IF(AND(O299="CLA",S299&gt;1),IF(ISNA(VLOOKUP(P299,'PDP8'!$C$17:$C$52,1,0)),IF(ISNA(VLOOKUP(P299,'PDP8'!$C$56:$C$75,1,0)),15,14),13),IF(LEN(F299)=0,0,M299))</f>
        <v>0</v>
      </c>
      <c r="O299" s="119" t="str">
        <f t="shared" si="77"/>
        <v/>
      </c>
      <c r="P299" s="119" t="str">
        <f t="shared" si="78"/>
        <v/>
      </c>
      <c r="Q299" s="119" t="str">
        <f t="shared" si="79"/>
        <v/>
      </c>
      <c r="R299" s="119" t="str">
        <f t="shared" si="80"/>
        <v/>
      </c>
      <c r="S299" s="119">
        <f t="shared" si="81"/>
        <v>0</v>
      </c>
      <c r="T299" s="187" t="str">
        <f t="shared" si="82"/>
        <v/>
      </c>
      <c r="U299" s="119" t="str">
        <f t="shared" si="83"/>
        <v/>
      </c>
      <c r="V299" s="120" t="str">
        <f t="shared" si="84"/>
        <v/>
      </c>
      <c r="W299" s="124" t="str">
        <f t="shared" si="85"/>
        <v/>
      </c>
      <c r="X299" s="124" t="str">
        <f t="shared" si="86"/>
        <v/>
      </c>
      <c r="Y299" s="119" t="str">
        <f t="shared" si="88"/>
        <v/>
      </c>
      <c r="Z299" s="119">
        <f t="shared" si="89"/>
        <v>0</v>
      </c>
      <c r="AA299" s="119" t="str">
        <f>IF(N299=12,VLOOKUP(F299,'PDP8'!$C$6:$F$11,4,0),"")</f>
        <v/>
      </c>
      <c r="AB299" s="119" t="str">
        <f>IF(N299=13,IF(_xlfn.BITAND(OCT2DEC(C299),'PDP8'!$E$17)='PDP8'!$D$17,'PDP8'!$F$17,CONCATENATE(IF(ISNA(MATCH(_xlfn.BITAND(OCT2DEC(C299),'PDP8'!$E$18),'PDP8'!$D$18:$D$20,0)),"",VLOOKUP(_xlfn.BITAND(OCT2DEC(C299),'PDP8'!$E$18),'PDP8'!$D$18:$F$20,3,0)),IF(ISNA(MATCH(_xlfn.BITAND(OCT2DEC(C299),'PDP8'!$E$21),'PDP8'!$D$21:$D$52,0)),"",CONCATENATE(IF(ISNA(MATCH(_xlfn.BITAND(OCT2DEC(C299),'PDP8'!$E$18),'PDP8'!$D$18:$D$20,0)),"",", "),VLOOKUP(_xlfn.BITAND(OCT2DEC(C299),'PDP8'!$E$21),'PDP8'!$D$21:$F$52,3,0))))),"")</f>
        <v/>
      </c>
      <c r="AC299" s="119" t="str">
        <f>IF(N299=14,CONCATENATE(IF(ISNA(MATCH(_xlfn.BITAND(OCT2DEC(C299),'PDP8'!$E$56),'PDP8'!$D$56:$D$70,0)),"",VLOOKUP(_xlfn.BITAND(OCT2DEC(C299),'PDP8'!$E$56),'PDP8'!$D$56:$F$70,3,0)),IF(ISNA(MATCH(_xlfn.BITAND(OCT2DEC(C299),'PDP8'!$E$71),'PDP8'!$D$71:$D$73,0)),"",CONCATENATE(IF(ISNA(MATCH(_xlfn.BITAND(OCT2DEC(C299),'PDP8'!$E$56),'PDP8'!$D$56:$D$70,0)),"",", "),VLOOKUP(_xlfn.BITAND(OCT2DEC(C299),'PDP8'!$E$71),'PDP8'!$D$71:$F$73,3,0))),IF(_xlfn.BITAND(OCT2DEC(C299),'PDP8'!$E$75)='PDP8'!$D$75,CONCATENATE(IF(LEN(F299)&gt;4,", ",""),'PDP8'!$F$75,""),IF(_xlfn.BITAND(OCT2DEC(C299),'PDP8'!$E$74),"",'PDP8'!$F$74))),"")</f>
        <v/>
      </c>
      <c r="AD299" s="119" t="str">
        <f>IF(N299=15,VLOOKUP(Z299,'PDP8'!$D$111:$F$238,3,0),"")</f>
        <v/>
      </c>
      <c r="AE299" s="119" t="str">
        <f>IF(N299=20,CONCATENATE(VLOOKUP(F299,'PDP8'!$I$5:$M$389,3,0),": ",VLOOKUP(F299,'PDP8'!$I$5:$M$389,5,0)),"")</f>
        <v/>
      </c>
      <c r="AF299" s="119" t="str">
        <f t="shared" si="87"/>
        <v/>
      </c>
      <c r="AG299" s="126"/>
      <c r="AH299" s="126"/>
    </row>
    <row r="300" spans="1:34" x14ac:dyDescent="0.2">
      <c r="A300" s="126"/>
      <c r="B300" s="55" t="str">
        <f t="shared" si="62"/>
        <v>0411</v>
      </c>
      <c r="C300" s="56" t="str">
        <f>IF(N300&lt;10,"",IF(N300=10,O300,IF(N300=12,IF(LEN(X300)&gt;0,X300,DEC2OCT(VLOOKUP(F300,'PDP8'!$C$6:$D$12,2,0)+IF(LEN(G300)&gt;0,256,0)+W300+IF(LEN(V300)=0,0,_xlfn.BITAND(V300,127)),4)),IF(N300=13,DEC2OCT('PDP8'!$D$13+_xlfn.BITOR(VLOOKUP(O300,'PDP8'!$C$17:$D$52,2,0),_xlfn.BITOR(IF(S300&gt;1,VLOOKUP(P300,'PDP8'!$C$17:$D$52,2,0),0),_xlfn.BITOR(IF(S300&gt;2,VLOOKUP(Q300,'PDP8'!$C$17:$D$52,2,0),0),IF(S300&gt;3,VLOOKUP(R300,'PDP8'!$C$17:$D$52,2,0),0)))),4),IF(N300=14,DEC2OCT(_xlfn.BITOR('PDP8'!$D$13+256+VLOOKUP(O300,'PDP8'!$C$56:$D$75,2,0),_xlfn.BITOR(IF(S300&gt;1,VLOOKUP(P300,'PDP8'!$C$56:$D$75,2,0),0),_xlfn.BITOR(IF(S300&gt;2,VLOOKUP(Q300,'PDP8'!$C$56:$D$75,2,0),0),IF(S300&gt;3,VLOOKUP(R300,'PDP8'!$C$56:$D$75,2,0),0)))),4),IF(N300=15,DEC2OCT('PDP8'!$D$13+257+VLOOKUP(O300,'PDP8'!$C$80:$D$107,2,0)+IF(S300&gt;1,VLOOKUP(P300,'PDP8'!$C$80:$D$107,2,0),0)+IF(S300&gt;2,VLOOKUP(Q300,'PDP8'!$C$80:$D$107,2,0),0),4),IF(N300=20,VLOOKUP(F300,'PDP8'!$I$5:$J$389,2,0),"???")))))))</f>
        <v/>
      </c>
      <c r="D300" s="177"/>
      <c r="E300" s="118"/>
      <c r="F300" s="118"/>
      <c r="G300" s="76"/>
      <c r="H300" s="118"/>
      <c r="I300" s="179"/>
      <c r="J300" s="188" t="str">
        <f t="shared" si="63"/>
        <v/>
      </c>
      <c r="K300" s="211"/>
      <c r="L300" s="126"/>
      <c r="M300" s="119">
        <f>IF(LEN(F300)&lt;1,0,IF(OR(LEFT(F300)="/",F300="$"),0,IF(LEFT(F300)="*",1,IF(NOT(ISERR(VALUE(F300))),10,IF(LEFT(F300,4)="PAGE",2,IF(ISNA(VLOOKUP(F300,'PDP8'!$C$6:$C$11,1,0)),IF(ISNA(VLOOKUP(LEFT(F300,3),'PDP8'!$C$17:$C$52,1,0)),IF(ISNA(VLOOKUP(LEFT(F300,3),'PDP8'!$C$56:$C$75,1,0)),IF(ISNA(VLOOKUP(LEFT(F300,IF(OR(LEN(F300)=3,MID(F300,4,1)=" "),3,4)),'PDP8'!$C$80:$C$107,1,0)),IF(ISNA(VLOOKUP(F300,'PDP8'!$I$5:$I$389,1,0)),"???",20),15),14),13),12))))))</f>
        <v>0</v>
      </c>
      <c r="N300" s="119">
        <f>IF(AND(O300="CLA",S300&gt;1),IF(ISNA(VLOOKUP(P300,'PDP8'!$C$17:$C$52,1,0)),IF(ISNA(VLOOKUP(P300,'PDP8'!$C$56:$C$75,1,0)),15,14),13),IF(LEN(F300)=0,0,M300))</f>
        <v>0</v>
      </c>
      <c r="O300" s="119" t="str">
        <f t="shared" si="77"/>
        <v/>
      </c>
      <c r="P300" s="119" t="str">
        <f t="shared" si="78"/>
        <v/>
      </c>
      <c r="Q300" s="119" t="str">
        <f t="shared" si="79"/>
        <v/>
      </c>
      <c r="R300" s="119" t="str">
        <f t="shared" si="80"/>
        <v/>
      </c>
      <c r="S300" s="119">
        <f t="shared" si="81"/>
        <v>0</v>
      </c>
      <c r="T300" s="187" t="str">
        <f t="shared" si="82"/>
        <v/>
      </c>
      <c r="U300" s="119" t="str">
        <f t="shared" si="83"/>
        <v/>
      </c>
      <c r="V300" s="120" t="str">
        <f t="shared" si="84"/>
        <v/>
      </c>
      <c r="W300" s="124" t="str">
        <f t="shared" si="85"/>
        <v/>
      </c>
      <c r="X300" s="124" t="str">
        <f t="shared" si="86"/>
        <v/>
      </c>
      <c r="Y300" s="119" t="str">
        <f t="shared" si="88"/>
        <v/>
      </c>
      <c r="Z300" s="119">
        <f t="shared" si="89"/>
        <v>0</v>
      </c>
      <c r="AA300" s="119" t="str">
        <f>IF(N300=12,VLOOKUP(F300,'PDP8'!$C$6:$F$11,4,0),"")</f>
        <v/>
      </c>
      <c r="AB300" s="119" t="str">
        <f>IF(N300=13,IF(_xlfn.BITAND(OCT2DEC(C300),'PDP8'!$E$17)='PDP8'!$D$17,'PDP8'!$F$17,CONCATENATE(IF(ISNA(MATCH(_xlfn.BITAND(OCT2DEC(C300),'PDP8'!$E$18),'PDP8'!$D$18:$D$20,0)),"",VLOOKUP(_xlfn.BITAND(OCT2DEC(C300),'PDP8'!$E$18),'PDP8'!$D$18:$F$20,3,0)),IF(ISNA(MATCH(_xlfn.BITAND(OCT2DEC(C300),'PDP8'!$E$21),'PDP8'!$D$21:$D$52,0)),"",CONCATENATE(IF(ISNA(MATCH(_xlfn.BITAND(OCT2DEC(C300),'PDP8'!$E$18),'PDP8'!$D$18:$D$20,0)),"",", "),VLOOKUP(_xlfn.BITAND(OCT2DEC(C300),'PDP8'!$E$21),'PDP8'!$D$21:$F$52,3,0))))),"")</f>
        <v/>
      </c>
      <c r="AC300" s="119" t="str">
        <f>IF(N300=14,CONCATENATE(IF(ISNA(MATCH(_xlfn.BITAND(OCT2DEC(C300),'PDP8'!$E$56),'PDP8'!$D$56:$D$70,0)),"",VLOOKUP(_xlfn.BITAND(OCT2DEC(C300),'PDP8'!$E$56),'PDP8'!$D$56:$F$70,3,0)),IF(ISNA(MATCH(_xlfn.BITAND(OCT2DEC(C300),'PDP8'!$E$71),'PDP8'!$D$71:$D$73,0)),"",CONCATENATE(IF(ISNA(MATCH(_xlfn.BITAND(OCT2DEC(C300),'PDP8'!$E$56),'PDP8'!$D$56:$D$70,0)),"",", "),VLOOKUP(_xlfn.BITAND(OCT2DEC(C300),'PDP8'!$E$71),'PDP8'!$D$71:$F$73,3,0))),IF(_xlfn.BITAND(OCT2DEC(C300),'PDP8'!$E$75)='PDP8'!$D$75,CONCATENATE(IF(LEN(F300)&gt;4,", ",""),'PDP8'!$F$75,""),IF(_xlfn.BITAND(OCT2DEC(C300),'PDP8'!$E$74),"",'PDP8'!$F$74))),"")</f>
        <v/>
      </c>
      <c r="AD300" s="119" t="str">
        <f>IF(N300=15,VLOOKUP(Z300,'PDP8'!$D$111:$F$238,3,0),"")</f>
        <v/>
      </c>
      <c r="AE300" s="119" t="str">
        <f>IF(N300=20,CONCATENATE(VLOOKUP(F300,'PDP8'!$I$5:$M$389,3,0),": ",VLOOKUP(F300,'PDP8'!$I$5:$M$389,5,0)),"")</f>
        <v/>
      </c>
      <c r="AF300" s="119" t="str">
        <f t="shared" si="87"/>
        <v/>
      </c>
      <c r="AG300" s="126"/>
      <c r="AH300" s="126"/>
    </row>
    <row r="301" spans="1:34" x14ac:dyDescent="0.2">
      <c r="A301" s="126"/>
      <c r="B301" s="55" t="str">
        <f t="shared" si="62"/>
        <v>0411</v>
      </c>
      <c r="C301" s="56" t="str">
        <f>IF(N301&lt;10,"",IF(N301=10,O301,IF(N301=12,IF(LEN(X301)&gt;0,X301,DEC2OCT(VLOOKUP(F301,'PDP8'!$C$6:$D$12,2,0)+IF(LEN(G301)&gt;0,256,0)+W301+IF(LEN(V301)=0,0,_xlfn.BITAND(V301,127)),4)),IF(N301=13,DEC2OCT('PDP8'!$D$13+_xlfn.BITOR(VLOOKUP(O301,'PDP8'!$C$17:$D$52,2,0),_xlfn.BITOR(IF(S301&gt;1,VLOOKUP(P301,'PDP8'!$C$17:$D$52,2,0),0),_xlfn.BITOR(IF(S301&gt;2,VLOOKUP(Q301,'PDP8'!$C$17:$D$52,2,0),0),IF(S301&gt;3,VLOOKUP(R301,'PDP8'!$C$17:$D$52,2,0),0)))),4),IF(N301=14,DEC2OCT(_xlfn.BITOR('PDP8'!$D$13+256+VLOOKUP(O301,'PDP8'!$C$56:$D$75,2,0),_xlfn.BITOR(IF(S301&gt;1,VLOOKUP(P301,'PDP8'!$C$56:$D$75,2,0),0),_xlfn.BITOR(IF(S301&gt;2,VLOOKUP(Q301,'PDP8'!$C$56:$D$75,2,0),0),IF(S301&gt;3,VLOOKUP(R301,'PDP8'!$C$56:$D$75,2,0),0)))),4),IF(N301=15,DEC2OCT('PDP8'!$D$13+257+VLOOKUP(O301,'PDP8'!$C$80:$D$107,2,0)+IF(S301&gt;1,VLOOKUP(P301,'PDP8'!$C$80:$D$107,2,0),0)+IF(S301&gt;2,VLOOKUP(Q301,'PDP8'!$C$80:$D$107,2,0),0),4),IF(N301=20,VLOOKUP(F301,'PDP8'!$I$5:$J$389,2,0),"???")))))))</f>
        <v/>
      </c>
      <c r="D301" s="177"/>
      <c r="E301" s="118"/>
      <c r="F301" s="118"/>
      <c r="G301" s="76"/>
      <c r="H301" s="118"/>
      <c r="I301" s="179"/>
      <c r="J301" s="188" t="str">
        <f t="shared" si="63"/>
        <v/>
      </c>
      <c r="K301" s="211"/>
      <c r="L301" s="126"/>
      <c r="M301" s="119">
        <f>IF(LEN(F301)&lt;1,0,IF(OR(LEFT(F301)="/",F301="$"),0,IF(LEFT(F301)="*",1,IF(NOT(ISERR(VALUE(F301))),10,IF(LEFT(F301,4)="PAGE",2,IF(ISNA(VLOOKUP(F301,'PDP8'!$C$6:$C$11,1,0)),IF(ISNA(VLOOKUP(LEFT(F301,3),'PDP8'!$C$17:$C$52,1,0)),IF(ISNA(VLOOKUP(LEFT(F301,3),'PDP8'!$C$56:$C$75,1,0)),IF(ISNA(VLOOKUP(LEFT(F301,IF(OR(LEN(F301)=3,MID(F301,4,1)=" "),3,4)),'PDP8'!$C$80:$C$107,1,0)),IF(ISNA(VLOOKUP(F301,'PDP8'!$I$5:$I$389,1,0)),"???",20),15),14),13),12))))))</f>
        <v>0</v>
      </c>
      <c r="N301" s="119">
        <f>IF(AND(O301="CLA",S301&gt;1),IF(ISNA(VLOOKUP(P301,'PDP8'!$C$17:$C$52,1,0)),IF(ISNA(VLOOKUP(P301,'PDP8'!$C$56:$C$75,1,0)),15,14),13),IF(LEN(F301)=0,0,M301))</f>
        <v>0</v>
      </c>
      <c r="O301" s="119" t="str">
        <f t="shared" si="77"/>
        <v/>
      </c>
      <c r="P301" s="119" t="str">
        <f t="shared" si="78"/>
        <v/>
      </c>
      <c r="Q301" s="119" t="str">
        <f t="shared" si="79"/>
        <v/>
      </c>
      <c r="R301" s="119" t="str">
        <f t="shared" si="80"/>
        <v/>
      </c>
      <c r="S301" s="119">
        <f t="shared" si="81"/>
        <v>0</v>
      </c>
      <c r="T301" s="187" t="str">
        <f t="shared" si="82"/>
        <v/>
      </c>
      <c r="U301" s="119" t="str">
        <f t="shared" si="83"/>
        <v/>
      </c>
      <c r="V301" s="120" t="str">
        <f t="shared" si="84"/>
        <v/>
      </c>
      <c r="W301" s="124" t="str">
        <f t="shared" si="85"/>
        <v/>
      </c>
      <c r="X301" s="124" t="str">
        <f t="shared" si="86"/>
        <v/>
      </c>
      <c r="Y301" s="119" t="str">
        <f t="shared" si="88"/>
        <v/>
      </c>
      <c r="Z301" s="119">
        <f t="shared" si="89"/>
        <v>0</v>
      </c>
      <c r="AA301" s="119" t="str">
        <f>IF(N301=12,VLOOKUP(F301,'PDP8'!$C$6:$F$11,4,0),"")</f>
        <v/>
      </c>
      <c r="AB301" s="119" t="str">
        <f>IF(N301=13,IF(_xlfn.BITAND(OCT2DEC(C301),'PDP8'!$E$17)='PDP8'!$D$17,'PDP8'!$F$17,CONCATENATE(IF(ISNA(MATCH(_xlfn.BITAND(OCT2DEC(C301),'PDP8'!$E$18),'PDP8'!$D$18:$D$20,0)),"",VLOOKUP(_xlfn.BITAND(OCT2DEC(C301),'PDP8'!$E$18),'PDP8'!$D$18:$F$20,3,0)),IF(ISNA(MATCH(_xlfn.BITAND(OCT2DEC(C301),'PDP8'!$E$21),'PDP8'!$D$21:$D$52,0)),"",CONCATENATE(IF(ISNA(MATCH(_xlfn.BITAND(OCT2DEC(C301),'PDP8'!$E$18),'PDP8'!$D$18:$D$20,0)),"",", "),VLOOKUP(_xlfn.BITAND(OCT2DEC(C301),'PDP8'!$E$21),'PDP8'!$D$21:$F$52,3,0))))),"")</f>
        <v/>
      </c>
      <c r="AC301" s="119" t="str">
        <f>IF(N301=14,CONCATENATE(IF(ISNA(MATCH(_xlfn.BITAND(OCT2DEC(C301),'PDP8'!$E$56),'PDP8'!$D$56:$D$70,0)),"",VLOOKUP(_xlfn.BITAND(OCT2DEC(C301),'PDP8'!$E$56),'PDP8'!$D$56:$F$70,3,0)),IF(ISNA(MATCH(_xlfn.BITAND(OCT2DEC(C301),'PDP8'!$E$71),'PDP8'!$D$71:$D$73,0)),"",CONCATENATE(IF(ISNA(MATCH(_xlfn.BITAND(OCT2DEC(C301),'PDP8'!$E$56),'PDP8'!$D$56:$D$70,0)),"",", "),VLOOKUP(_xlfn.BITAND(OCT2DEC(C301),'PDP8'!$E$71),'PDP8'!$D$71:$F$73,3,0))),IF(_xlfn.BITAND(OCT2DEC(C301),'PDP8'!$E$75)='PDP8'!$D$75,CONCATENATE(IF(LEN(F301)&gt;4,", ",""),'PDP8'!$F$75,""),IF(_xlfn.BITAND(OCT2DEC(C301),'PDP8'!$E$74),"",'PDP8'!$F$74))),"")</f>
        <v/>
      </c>
      <c r="AD301" s="119" t="str">
        <f>IF(N301=15,VLOOKUP(Z301,'PDP8'!$D$111:$F$238,3,0),"")</f>
        <v/>
      </c>
      <c r="AE301" s="119" t="str">
        <f>IF(N301=20,CONCATENATE(VLOOKUP(F301,'PDP8'!$I$5:$M$389,3,0),": ",VLOOKUP(F301,'PDP8'!$I$5:$M$389,5,0)),"")</f>
        <v/>
      </c>
      <c r="AF301" s="119" t="str">
        <f t="shared" si="87"/>
        <v/>
      </c>
      <c r="AG301" s="126"/>
      <c r="AH301" s="126"/>
    </row>
    <row r="302" spans="1:34" x14ac:dyDescent="0.2">
      <c r="A302" s="126"/>
      <c r="B302" s="55" t="str">
        <f t="shared" si="62"/>
        <v>0411</v>
      </c>
      <c r="C302" s="56" t="str">
        <f>IF(N302&lt;10,"",IF(N302=10,O302,IF(N302=12,IF(LEN(X302)&gt;0,X302,DEC2OCT(VLOOKUP(F302,'PDP8'!$C$6:$D$12,2,0)+IF(LEN(G302)&gt;0,256,0)+W302+IF(LEN(V302)=0,0,_xlfn.BITAND(V302,127)),4)),IF(N302=13,DEC2OCT('PDP8'!$D$13+_xlfn.BITOR(VLOOKUP(O302,'PDP8'!$C$17:$D$52,2,0),_xlfn.BITOR(IF(S302&gt;1,VLOOKUP(P302,'PDP8'!$C$17:$D$52,2,0),0),_xlfn.BITOR(IF(S302&gt;2,VLOOKUP(Q302,'PDP8'!$C$17:$D$52,2,0),0),IF(S302&gt;3,VLOOKUP(R302,'PDP8'!$C$17:$D$52,2,0),0)))),4),IF(N302=14,DEC2OCT(_xlfn.BITOR('PDP8'!$D$13+256+VLOOKUP(O302,'PDP8'!$C$56:$D$75,2,0),_xlfn.BITOR(IF(S302&gt;1,VLOOKUP(P302,'PDP8'!$C$56:$D$75,2,0),0),_xlfn.BITOR(IF(S302&gt;2,VLOOKUP(Q302,'PDP8'!$C$56:$D$75,2,0),0),IF(S302&gt;3,VLOOKUP(R302,'PDP8'!$C$56:$D$75,2,0),0)))),4),IF(N302=15,DEC2OCT('PDP8'!$D$13+257+VLOOKUP(O302,'PDP8'!$C$80:$D$107,2,0)+IF(S302&gt;1,VLOOKUP(P302,'PDP8'!$C$80:$D$107,2,0),0)+IF(S302&gt;2,VLOOKUP(Q302,'PDP8'!$C$80:$D$107,2,0),0),4),IF(N302=20,VLOOKUP(F302,'PDP8'!$I$5:$J$389,2,0),"???")))))))</f>
        <v/>
      </c>
      <c r="D302" s="177"/>
      <c r="E302" s="118"/>
      <c r="F302" s="118"/>
      <c r="G302" s="76"/>
      <c r="H302" s="118"/>
      <c r="I302" s="179"/>
      <c r="J302" s="188" t="str">
        <f t="shared" si="63"/>
        <v/>
      </c>
      <c r="K302" s="211"/>
      <c r="L302" s="126"/>
      <c r="M302" s="119">
        <f>IF(LEN(F302)&lt;1,0,IF(OR(LEFT(F302)="/",F302="$"),0,IF(LEFT(F302)="*",1,IF(NOT(ISERR(VALUE(F302))),10,IF(LEFT(F302,4)="PAGE",2,IF(ISNA(VLOOKUP(F302,'PDP8'!$C$6:$C$11,1,0)),IF(ISNA(VLOOKUP(LEFT(F302,3),'PDP8'!$C$17:$C$52,1,0)),IF(ISNA(VLOOKUP(LEFT(F302,3),'PDP8'!$C$56:$C$75,1,0)),IF(ISNA(VLOOKUP(LEFT(F302,IF(OR(LEN(F302)=3,MID(F302,4,1)=" "),3,4)),'PDP8'!$C$80:$C$107,1,0)),IF(ISNA(VLOOKUP(F302,'PDP8'!$I$5:$I$389,1,0)),"???",20),15),14),13),12))))))</f>
        <v>0</v>
      </c>
      <c r="N302" s="119">
        <f>IF(AND(O302="CLA",S302&gt;1),IF(ISNA(VLOOKUP(P302,'PDP8'!$C$17:$C$52,1,0)),IF(ISNA(VLOOKUP(P302,'PDP8'!$C$56:$C$75,1,0)),15,14),13),IF(LEN(F302)=0,0,M302))</f>
        <v>0</v>
      </c>
      <c r="O302" s="119" t="str">
        <f t="shared" si="77"/>
        <v/>
      </c>
      <c r="P302" s="119" t="str">
        <f t="shared" si="78"/>
        <v/>
      </c>
      <c r="Q302" s="119" t="str">
        <f t="shared" si="79"/>
        <v/>
      </c>
      <c r="R302" s="119" t="str">
        <f t="shared" si="80"/>
        <v/>
      </c>
      <c r="S302" s="119">
        <f t="shared" si="81"/>
        <v>0</v>
      </c>
      <c r="T302" s="187" t="str">
        <f t="shared" si="82"/>
        <v/>
      </c>
      <c r="U302" s="119" t="str">
        <f t="shared" si="83"/>
        <v/>
      </c>
      <c r="V302" s="120" t="str">
        <f t="shared" si="84"/>
        <v/>
      </c>
      <c r="W302" s="124" t="str">
        <f t="shared" si="85"/>
        <v/>
      </c>
      <c r="X302" s="124" t="str">
        <f t="shared" si="86"/>
        <v/>
      </c>
      <c r="Y302" s="119" t="str">
        <f t="shared" si="88"/>
        <v/>
      </c>
      <c r="Z302" s="119">
        <f t="shared" si="89"/>
        <v>0</v>
      </c>
      <c r="AA302" s="119" t="str">
        <f>IF(N302=12,VLOOKUP(F302,'PDP8'!$C$6:$F$11,4,0),"")</f>
        <v/>
      </c>
      <c r="AB302" s="119" t="str">
        <f>IF(N302=13,IF(_xlfn.BITAND(OCT2DEC(C302),'PDP8'!$E$17)='PDP8'!$D$17,'PDP8'!$F$17,CONCATENATE(IF(ISNA(MATCH(_xlfn.BITAND(OCT2DEC(C302),'PDP8'!$E$18),'PDP8'!$D$18:$D$20,0)),"",VLOOKUP(_xlfn.BITAND(OCT2DEC(C302),'PDP8'!$E$18),'PDP8'!$D$18:$F$20,3,0)),IF(ISNA(MATCH(_xlfn.BITAND(OCT2DEC(C302),'PDP8'!$E$21),'PDP8'!$D$21:$D$52,0)),"",CONCATENATE(IF(ISNA(MATCH(_xlfn.BITAND(OCT2DEC(C302),'PDP8'!$E$18),'PDP8'!$D$18:$D$20,0)),"",", "),VLOOKUP(_xlfn.BITAND(OCT2DEC(C302),'PDP8'!$E$21),'PDP8'!$D$21:$F$52,3,0))))),"")</f>
        <v/>
      </c>
      <c r="AC302" s="119" t="str">
        <f>IF(N302=14,CONCATENATE(IF(ISNA(MATCH(_xlfn.BITAND(OCT2DEC(C302),'PDP8'!$E$56),'PDP8'!$D$56:$D$70,0)),"",VLOOKUP(_xlfn.BITAND(OCT2DEC(C302),'PDP8'!$E$56),'PDP8'!$D$56:$F$70,3,0)),IF(ISNA(MATCH(_xlfn.BITAND(OCT2DEC(C302),'PDP8'!$E$71),'PDP8'!$D$71:$D$73,0)),"",CONCATENATE(IF(ISNA(MATCH(_xlfn.BITAND(OCT2DEC(C302),'PDP8'!$E$56),'PDP8'!$D$56:$D$70,0)),"",", "),VLOOKUP(_xlfn.BITAND(OCT2DEC(C302),'PDP8'!$E$71),'PDP8'!$D$71:$F$73,3,0))),IF(_xlfn.BITAND(OCT2DEC(C302),'PDP8'!$E$75)='PDP8'!$D$75,CONCATENATE(IF(LEN(F302)&gt;4,", ",""),'PDP8'!$F$75,""),IF(_xlfn.BITAND(OCT2DEC(C302),'PDP8'!$E$74),"",'PDP8'!$F$74))),"")</f>
        <v/>
      </c>
      <c r="AD302" s="119" t="str">
        <f>IF(N302=15,VLOOKUP(Z302,'PDP8'!$D$111:$F$238,3,0),"")</f>
        <v/>
      </c>
      <c r="AE302" s="119" t="str">
        <f>IF(N302=20,CONCATENATE(VLOOKUP(F302,'PDP8'!$I$5:$M$389,3,0),": ",VLOOKUP(F302,'PDP8'!$I$5:$M$389,5,0)),"")</f>
        <v/>
      </c>
      <c r="AF302" s="119" t="str">
        <f t="shared" si="87"/>
        <v/>
      </c>
      <c r="AG302" s="126"/>
      <c r="AH302" s="126"/>
    </row>
    <row r="303" spans="1:34" x14ac:dyDescent="0.2">
      <c r="A303" s="126"/>
      <c r="B303" s="55" t="str">
        <f t="shared" si="62"/>
        <v>0411</v>
      </c>
      <c r="C303" s="56" t="str">
        <f>IF(N303&lt;10,"",IF(N303=10,O303,IF(N303=12,IF(LEN(X303)&gt;0,X303,DEC2OCT(VLOOKUP(F303,'PDP8'!$C$6:$D$12,2,0)+IF(LEN(G303)&gt;0,256,0)+W303+IF(LEN(V303)=0,0,_xlfn.BITAND(V303,127)),4)),IF(N303=13,DEC2OCT('PDP8'!$D$13+_xlfn.BITOR(VLOOKUP(O303,'PDP8'!$C$17:$D$52,2,0),_xlfn.BITOR(IF(S303&gt;1,VLOOKUP(P303,'PDP8'!$C$17:$D$52,2,0),0),_xlfn.BITOR(IF(S303&gt;2,VLOOKUP(Q303,'PDP8'!$C$17:$D$52,2,0),0),IF(S303&gt;3,VLOOKUP(R303,'PDP8'!$C$17:$D$52,2,0),0)))),4),IF(N303=14,DEC2OCT(_xlfn.BITOR('PDP8'!$D$13+256+VLOOKUP(O303,'PDP8'!$C$56:$D$75,2,0),_xlfn.BITOR(IF(S303&gt;1,VLOOKUP(P303,'PDP8'!$C$56:$D$75,2,0),0),_xlfn.BITOR(IF(S303&gt;2,VLOOKUP(Q303,'PDP8'!$C$56:$D$75,2,0),0),IF(S303&gt;3,VLOOKUP(R303,'PDP8'!$C$56:$D$75,2,0),0)))),4),IF(N303=15,DEC2OCT('PDP8'!$D$13+257+VLOOKUP(O303,'PDP8'!$C$80:$D$107,2,0)+IF(S303&gt;1,VLOOKUP(P303,'PDP8'!$C$80:$D$107,2,0),0)+IF(S303&gt;2,VLOOKUP(Q303,'PDP8'!$C$80:$D$107,2,0),0),4),IF(N303=20,VLOOKUP(F303,'PDP8'!$I$5:$J$389,2,0),"???")))))))</f>
        <v/>
      </c>
      <c r="D303" s="177"/>
      <c r="E303" s="118"/>
      <c r="F303" s="118"/>
      <c r="G303" s="76"/>
      <c r="H303" s="118"/>
      <c r="I303" s="179"/>
      <c r="J303" s="188" t="str">
        <f t="shared" si="63"/>
        <v/>
      </c>
      <c r="K303" s="211"/>
      <c r="L303" s="126"/>
      <c r="M303" s="119">
        <f>IF(LEN(F303)&lt;1,0,IF(OR(LEFT(F303)="/",F303="$"),0,IF(LEFT(F303)="*",1,IF(NOT(ISERR(VALUE(F303))),10,IF(LEFT(F303,4)="PAGE",2,IF(ISNA(VLOOKUP(F303,'PDP8'!$C$6:$C$11,1,0)),IF(ISNA(VLOOKUP(LEFT(F303,3),'PDP8'!$C$17:$C$52,1,0)),IF(ISNA(VLOOKUP(LEFT(F303,3),'PDP8'!$C$56:$C$75,1,0)),IF(ISNA(VLOOKUP(LEFT(F303,IF(OR(LEN(F303)=3,MID(F303,4,1)=" "),3,4)),'PDP8'!$C$80:$C$107,1,0)),IF(ISNA(VLOOKUP(F303,'PDP8'!$I$5:$I$389,1,0)),"???",20),15),14),13),12))))))</f>
        <v>0</v>
      </c>
      <c r="N303" s="119">
        <f>IF(AND(O303="CLA",S303&gt;1),IF(ISNA(VLOOKUP(P303,'PDP8'!$C$17:$C$52,1,0)),IF(ISNA(VLOOKUP(P303,'PDP8'!$C$56:$C$75,1,0)),15,14),13),IF(LEN(F303)=0,0,M303))</f>
        <v>0</v>
      </c>
      <c r="O303" s="119" t="str">
        <f t="shared" si="77"/>
        <v/>
      </c>
      <c r="P303" s="119" t="str">
        <f t="shared" si="78"/>
        <v/>
      </c>
      <c r="Q303" s="119" t="str">
        <f t="shared" si="79"/>
        <v/>
      </c>
      <c r="R303" s="119" t="str">
        <f t="shared" si="80"/>
        <v/>
      </c>
      <c r="S303" s="119">
        <f t="shared" si="81"/>
        <v>0</v>
      </c>
      <c r="T303" s="187" t="str">
        <f t="shared" si="82"/>
        <v/>
      </c>
      <c r="U303" s="119" t="str">
        <f t="shared" si="83"/>
        <v/>
      </c>
      <c r="V303" s="120" t="str">
        <f t="shared" si="84"/>
        <v/>
      </c>
      <c r="W303" s="124" t="str">
        <f t="shared" si="85"/>
        <v/>
      </c>
      <c r="X303" s="124" t="str">
        <f t="shared" si="86"/>
        <v/>
      </c>
      <c r="Y303" s="119" t="str">
        <f t="shared" si="88"/>
        <v/>
      </c>
      <c r="Z303" s="119">
        <f t="shared" si="89"/>
        <v>0</v>
      </c>
      <c r="AA303" s="119" t="str">
        <f>IF(N303=12,VLOOKUP(F303,'PDP8'!$C$6:$F$11,4,0),"")</f>
        <v/>
      </c>
      <c r="AB303" s="119" t="str">
        <f>IF(N303=13,IF(_xlfn.BITAND(OCT2DEC(C303),'PDP8'!$E$17)='PDP8'!$D$17,'PDP8'!$F$17,CONCATENATE(IF(ISNA(MATCH(_xlfn.BITAND(OCT2DEC(C303),'PDP8'!$E$18),'PDP8'!$D$18:$D$20,0)),"",VLOOKUP(_xlfn.BITAND(OCT2DEC(C303),'PDP8'!$E$18),'PDP8'!$D$18:$F$20,3,0)),IF(ISNA(MATCH(_xlfn.BITAND(OCT2DEC(C303),'PDP8'!$E$21),'PDP8'!$D$21:$D$52,0)),"",CONCATENATE(IF(ISNA(MATCH(_xlfn.BITAND(OCT2DEC(C303),'PDP8'!$E$18),'PDP8'!$D$18:$D$20,0)),"",", "),VLOOKUP(_xlfn.BITAND(OCT2DEC(C303),'PDP8'!$E$21),'PDP8'!$D$21:$F$52,3,0))))),"")</f>
        <v/>
      </c>
      <c r="AC303" s="119" t="str">
        <f>IF(N303=14,CONCATENATE(IF(ISNA(MATCH(_xlfn.BITAND(OCT2DEC(C303),'PDP8'!$E$56),'PDP8'!$D$56:$D$70,0)),"",VLOOKUP(_xlfn.BITAND(OCT2DEC(C303),'PDP8'!$E$56),'PDP8'!$D$56:$F$70,3,0)),IF(ISNA(MATCH(_xlfn.BITAND(OCT2DEC(C303),'PDP8'!$E$71),'PDP8'!$D$71:$D$73,0)),"",CONCATENATE(IF(ISNA(MATCH(_xlfn.BITAND(OCT2DEC(C303),'PDP8'!$E$56),'PDP8'!$D$56:$D$70,0)),"",", "),VLOOKUP(_xlfn.BITAND(OCT2DEC(C303),'PDP8'!$E$71),'PDP8'!$D$71:$F$73,3,0))),IF(_xlfn.BITAND(OCT2DEC(C303),'PDP8'!$E$75)='PDP8'!$D$75,CONCATENATE(IF(LEN(F303)&gt;4,", ",""),'PDP8'!$F$75,""),IF(_xlfn.BITAND(OCT2DEC(C303),'PDP8'!$E$74),"",'PDP8'!$F$74))),"")</f>
        <v/>
      </c>
      <c r="AD303" s="119" t="str">
        <f>IF(N303=15,VLOOKUP(Z303,'PDP8'!$D$111:$F$238,3,0),"")</f>
        <v/>
      </c>
      <c r="AE303" s="119" t="str">
        <f>IF(N303=20,CONCATENATE(VLOOKUP(F303,'PDP8'!$I$5:$M$389,3,0),": ",VLOOKUP(F303,'PDP8'!$I$5:$M$389,5,0)),"")</f>
        <v/>
      </c>
      <c r="AF303" s="119" t="str">
        <f t="shared" si="87"/>
        <v/>
      </c>
      <c r="AG303" s="126"/>
      <c r="AH303" s="126"/>
    </row>
    <row r="304" spans="1:34" x14ac:dyDescent="0.2">
      <c r="A304" s="126"/>
      <c r="B304" s="55" t="str">
        <f t="shared" si="62"/>
        <v>0411</v>
      </c>
      <c r="C304" s="56" t="str">
        <f>IF(N304&lt;10,"",IF(N304=10,O304,IF(N304=12,IF(LEN(X304)&gt;0,X304,DEC2OCT(VLOOKUP(F304,'PDP8'!$C$6:$D$12,2,0)+IF(LEN(G304)&gt;0,256,0)+W304+IF(LEN(V304)=0,0,_xlfn.BITAND(V304,127)),4)),IF(N304=13,DEC2OCT('PDP8'!$D$13+_xlfn.BITOR(VLOOKUP(O304,'PDP8'!$C$17:$D$52,2,0),_xlfn.BITOR(IF(S304&gt;1,VLOOKUP(P304,'PDP8'!$C$17:$D$52,2,0),0),_xlfn.BITOR(IF(S304&gt;2,VLOOKUP(Q304,'PDP8'!$C$17:$D$52,2,0),0),IF(S304&gt;3,VLOOKUP(R304,'PDP8'!$C$17:$D$52,2,0),0)))),4),IF(N304=14,DEC2OCT(_xlfn.BITOR('PDP8'!$D$13+256+VLOOKUP(O304,'PDP8'!$C$56:$D$75,2,0),_xlfn.BITOR(IF(S304&gt;1,VLOOKUP(P304,'PDP8'!$C$56:$D$75,2,0),0),_xlfn.BITOR(IF(S304&gt;2,VLOOKUP(Q304,'PDP8'!$C$56:$D$75,2,0),0),IF(S304&gt;3,VLOOKUP(R304,'PDP8'!$C$56:$D$75,2,0),0)))),4),IF(N304=15,DEC2OCT('PDP8'!$D$13+257+VLOOKUP(O304,'PDP8'!$C$80:$D$107,2,0)+IF(S304&gt;1,VLOOKUP(P304,'PDP8'!$C$80:$D$107,2,0),0)+IF(S304&gt;2,VLOOKUP(Q304,'PDP8'!$C$80:$D$107,2,0),0),4),IF(N304=20,VLOOKUP(F304,'PDP8'!$I$5:$J$389,2,0),"???")))))))</f>
        <v/>
      </c>
      <c r="D304" s="177"/>
      <c r="E304" s="118"/>
      <c r="F304" s="118"/>
      <c r="G304" s="76"/>
      <c r="H304" s="118"/>
      <c r="I304" s="179"/>
      <c r="J304" s="188" t="str">
        <f t="shared" si="63"/>
        <v/>
      </c>
      <c r="K304" s="211"/>
      <c r="L304" s="126"/>
      <c r="M304" s="119">
        <f>IF(LEN(F304)&lt;1,0,IF(OR(LEFT(F304)="/",F304="$"),0,IF(LEFT(F304)="*",1,IF(NOT(ISERR(VALUE(F304))),10,IF(LEFT(F304,4)="PAGE",2,IF(ISNA(VLOOKUP(F304,'PDP8'!$C$6:$C$11,1,0)),IF(ISNA(VLOOKUP(LEFT(F304,3),'PDP8'!$C$17:$C$52,1,0)),IF(ISNA(VLOOKUP(LEFT(F304,3),'PDP8'!$C$56:$C$75,1,0)),IF(ISNA(VLOOKUP(LEFT(F304,IF(OR(LEN(F304)=3,MID(F304,4,1)=" "),3,4)),'PDP8'!$C$80:$C$107,1,0)),IF(ISNA(VLOOKUP(F304,'PDP8'!$I$5:$I$389,1,0)),"???",20),15),14),13),12))))))</f>
        <v>0</v>
      </c>
      <c r="N304" s="119">
        <f>IF(AND(O304="CLA",S304&gt;1),IF(ISNA(VLOOKUP(P304,'PDP8'!$C$17:$C$52,1,0)),IF(ISNA(VLOOKUP(P304,'PDP8'!$C$56:$C$75,1,0)),15,14),13),IF(LEN(F304)=0,0,M304))</f>
        <v>0</v>
      </c>
      <c r="O304" s="119" t="str">
        <f t="shared" si="77"/>
        <v/>
      </c>
      <c r="P304" s="119" t="str">
        <f t="shared" si="78"/>
        <v/>
      </c>
      <c r="Q304" s="119" t="str">
        <f t="shared" si="79"/>
        <v/>
      </c>
      <c r="R304" s="119" t="str">
        <f t="shared" si="80"/>
        <v/>
      </c>
      <c r="S304" s="119">
        <f t="shared" si="81"/>
        <v>0</v>
      </c>
      <c r="T304" s="187" t="str">
        <f t="shared" si="82"/>
        <v/>
      </c>
      <c r="U304" s="119" t="str">
        <f t="shared" si="83"/>
        <v/>
      </c>
      <c r="V304" s="120" t="str">
        <f t="shared" si="84"/>
        <v/>
      </c>
      <c r="W304" s="124" t="str">
        <f t="shared" si="85"/>
        <v/>
      </c>
      <c r="X304" s="124" t="str">
        <f t="shared" si="86"/>
        <v/>
      </c>
      <c r="Y304" s="119" t="str">
        <f t="shared" si="88"/>
        <v/>
      </c>
      <c r="Z304" s="119">
        <f t="shared" si="89"/>
        <v>0</v>
      </c>
      <c r="AA304" s="119" t="str">
        <f>IF(N304=12,VLOOKUP(F304,'PDP8'!$C$6:$F$11,4,0),"")</f>
        <v/>
      </c>
      <c r="AB304" s="119" t="str">
        <f>IF(N304=13,IF(_xlfn.BITAND(OCT2DEC(C304),'PDP8'!$E$17)='PDP8'!$D$17,'PDP8'!$F$17,CONCATENATE(IF(ISNA(MATCH(_xlfn.BITAND(OCT2DEC(C304),'PDP8'!$E$18),'PDP8'!$D$18:$D$20,0)),"",VLOOKUP(_xlfn.BITAND(OCT2DEC(C304),'PDP8'!$E$18),'PDP8'!$D$18:$F$20,3,0)),IF(ISNA(MATCH(_xlfn.BITAND(OCT2DEC(C304),'PDP8'!$E$21),'PDP8'!$D$21:$D$52,0)),"",CONCATENATE(IF(ISNA(MATCH(_xlfn.BITAND(OCT2DEC(C304),'PDP8'!$E$18),'PDP8'!$D$18:$D$20,0)),"",", "),VLOOKUP(_xlfn.BITAND(OCT2DEC(C304),'PDP8'!$E$21),'PDP8'!$D$21:$F$52,3,0))))),"")</f>
        <v/>
      </c>
      <c r="AC304" s="119" t="str">
        <f>IF(N304=14,CONCATENATE(IF(ISNA(MATCH(_xlfn.BITAND(OCT2DEC(C304),'PDP8'!$E$56),'PDP8'!$D$56:$D$70,0)),"",VLOOKUP(_xlfn.BITAND(OCT2DEC(C304),'PDP8'!$E$56),'PDP8'!$D$56:$F$70,3,0)),IF(ISNA(MATCH(_xlfn.BITAND(OCT2DEC(C304),'PDP8'!$E$71),'PDP8'!$D$71:$D$73,0)),"",CONCATENATE(IF(ISNA(MATCH(_xlfn.BITAND(OCT2DEC(C304),'PDP8'!$E$56),'PDP8'!$D$56:$D$70,0)),"",", "),VLOOKUP(_xlfn.BITAND(OCT2DEC(C304),'PDP8'!$E$71),'PDP8'!$D$71:$F$73,3,0))),IF(_xlfn.BITAND(OCT2DEC(C304),'PDP8'!$E$75)='PDP8'!$D$75,CONCATENATE(IF(LEN(F304)&gt;4,", ",""),'PDP8'!$F$75,""),IF(_xlfn.BITAND(OCT2DEC(C304),'PDP8'!$E$74),"",'PDP8'!$F$74))),"")</f>
        <v/>
      </c>
      <c r="AD304" s="119" t="str">
        <f>IF(N304=15,VLOOKUP(Z304,'PDP8'!$D$111:$F$238,3,0),"")</f>
        <v/>
      </c>
      <c r="AE304" s="119" t="str">
        <f>IF(N304=20,CONCATENATE(VLOOKUP(F304,'PDP8'!$I$5:$M$389,3,0),": ",VLOOKUP(F304,'PDP8'!$I$5:$M$389,5,0)),"")</f>
        <v/>
      </c>
      <c r="AF304" s="119" t="str">
        <f t="shared" si="87"/>
        <v/>
      </c>
      <c r="AG304" s="126"/>
      <c r="AH304" s="126"/>
    </row>
    <row r="305" spans="1:34" x14ac:dyDescent="0.2">
      <c r="A305" s="126"/>
      <c r="B305" s="55" t="str">
        <f t="shared" si="62"/>
        <v>0411</v>
      </c>
      <c r="C305" s="56" t="str">
        <f>IF(N305&lt;10,"",IF(N305=10,O305,IF(N305=12,IF(LEN(X305)&gt;0,X305,DEC2OCT(VLOOKUP(F305,'PDP8'!$C$6:$D$12,2,0)+IF(LEN(G305)&gt;0,256,0)+W305+IF(LEN(V305)=0,0,_xlfn.BITAND(V305,127)),4)),IF(N305=13,DEC2OCT('PDP8'!$D$13+_xlfn.BITOR(VLOOKUP(O305,'PDP8'!$C$17:$D$52,2,0),_xlfn.BITOR(IF(S305&gt;1,VLOOKUP(P305,'PDP8'!$C$17:$D$52,2,0),0),_xlfn.BITOR(IF(S305&gt;2,VLOOKUP(Q305,'PDP8'!$C$17:$D$52,2,0),0),IF(S305&gt;3,VLOOKUP(R305,'PDP8'!$C$17:$D$52,2,0),0)))),4),IF(N305=14,DEC2OCT(_xlfn.BITOR('PDP8'!$D$13+256+VLOOKUP(O305,'PDP8'!$C$56:$D$75,2,0),_xlfn.BITOR(IF(S305&gt;1,VLOOKUP(P305,'PDP8'!$C$56:$D$75,2,0),0),_xlfn.BITOR(IF(S305&gt;2,VLOOKUP(Q305,'PDP8'!$C$56:$D$75,2,0),0),IF(S305&gt;3,VLOOKUP(R305,'PDP8'!$C$56:$D$75,2,0),0)))),4),IF(N305=15,DEC2OCT('PDP8'!$D$13+257+VLOOKUP(O305,'PDP8'!$C$80:$D$107,2,0)+IF(S305&gt;1,VLOOKUP(P305,'PDP8'!$C$80:$D$107,2,0),0)+IF(S305&gt;2,VLOOKUP(Q305,'PDP8'!$C$80:$D$107,2,0),0),4),IF(N305=20,VLOOKUP(F305,'PDP8'!$I$5:$J$389,2,0),"???")))))))</f>
        <v/>
      </c>
      <c r="D305" s="177"/>
      <c r="E305" s="118"/>
      <c r="F305" s="118"/>
      <c r="G305" s="76"/>
      <c r="H305" s="118"/>
      <c r="I305" s="179"/>
      <c r="J305" s="188" t="str">
        <f t="shared" si="63"/>
        <v/>
      </c>
      <c r="K305" s="211"/>
      <c r="L305" s="126"/>
      <c r="M305" s="119">
        <f>IF(LEN(F305)&lt;1,0,IF(OR(LEFT(F305)="/",F305="$"),0,IF(LEFT(F305)="*",1,IF(NOT(ISERR(VALUE(F305))),10,IF(LEFT(F305,4)="PAGE",2,IF(ISNA(VLOOKUP(F305,'PDP8'!$C$6:$C$11,1,0)),IF(ISNA(VLOOKUP(LEFT(F305,3),'PDP8'!$C$17:$C$52,1,0)),IF(ISNA(VLOOKUP(LEFT(F305,3),'PDP8'!$C$56:$C$75,1,0)),IF(ISNA(VLOOKUP(LEFT(F305,IF(OR(LEN(F305)=3,MID(F305,4,1)=" "),3,4)),'PDP8'!$C$80:$C$107,1,0)),IF(ISNA(VLOOKUP(F305,'PDP8'!$I$5:$I$389,1,0)),"???",20),15),14),13),12))))))</f>
        <v>0</v>
      </c>
      <c r="N305" s="119">
        <f>IF(AND(O305="CLA",S305&gt;1),IF(ISNA(VLOOKUP(P305,'PDP8'!$C$17:$C$52,1,0)),IF(ISNA(VLOOKUP(P305,'PDP8'!$C$56:$C$75,1,0)),15,14),13),IF(LEN(F305)=0,0,M305))</f>
        <v>0</v>
      </c>
      <c r="O305" s="119" t="str">
        <f t="shared" si="77"/>
        <v/>
      </c>
      <c r="P305" s="119" t="str">
        <f t="shared" si="78"/>
        <v/>
      </c>
      <c r="Q305" s="119" t="str">
        <f t="shared" si="79"/>
        <v/>
      </c>
      <c r="R305" s="119" t="str">
        <f t="shared" si="80"/>
        <v/>
      </c>
      <c r="S305" s="119">
        <f t="shared" si="81"/>
        <v>0</v>
      </c>
      <c r="T305" s="187" t="str">
        <f t="shared" si="82"/>
        <v/>
      </c>
      <c r="U305" s="119" t="str">
        <f t="shared" si="83"/>
        <v/>
      </c>
      <c r="V305" s="120" t="str">
        <f t="shared" si="84"/>
        <v/>
      </c>
      <c r="W305" s="124" t="str">
        <f t="shared" si="85"/>
        <v/>
      </c>
      <c r="X305" s="124" t="str">
        <f t="shared" si="86"/>
        <v/>
      </c>
      <c r="Y305" s="119" t="str">
        <f t="shared" si="88"/>
        <v/>
      </c>
      <c r="Z305" s="119">
        <f t="shared" si="89"/>
        <v>0</v>
      </c>
      <c r="AA305" s="119" t="str">
        <f>IF(N305=12,VLOOKUP(F305,'PDP8'!$C$6:$F$11,4,0),"")</f>
        <v/>
      </c>
      <c r="AB305" s="119" t="str">
        <f>IF(N305=13,IF(_xlfn.BITAND(OCT2DEC(C305),'PDP8'!$E$17)='PDP8'!$D$17,'PDP8'!$F$17,CONCATENATE(IF(ISNA(MATCH(_xlfn.BITAND(OCT2DEC(C305),'PDP8'!$E$18),'PDP8'!$D$18:$D$20,0)),"",VLOOKUP(_xlfn.BITAND(OCT2DEC(C305),'PDP8'!$E$18),'PDP8'!$D$18:$F$20,3,0)),IF(ISNA(MATCH(_xlfn.BITAND(OCT2DEC(C305),'PDP8'!$E$21),'PDP8'!$D$21:$D$52,0)),"",CONCATENATE(IF(ISNA(MATCH(_xlfn.BITAND(OCT2DEC(C305),'PDP8'!$E$18),'PDP8'!$D$18:$D$20,0)),"",", "),VLOOKUP(_xlfn.BITAND(OCT2DEC(C305),'PDP8'!$E$21),'PDP8'!$D$21:$F$52,3,0))))),"")</f>
        <v/>
      </c>
      <c r="AC305" s="119" t="str">
        <f>IF(N305=14,CONCATENATE(IF(ISNA(MATCH(_xlfn.BITAND(OCT2DEC(C305),'PDP8'!$E$56),'PDP8'!$D$56:$D$70,0)),"",VLOOKUP(_xlfn.BITAND(OCT2DEC(C305),'PDP8'!$E$56),'PDP8'!$D$56:$F$70,3,0)),IF(ISNA(MATCH(_xlfn.BITAND(OCT2DEC(C305),'PDP8'!$E$71),'PDP8'!$D$71:$D$73,0)),"",CONCATENATE(IF(ISNA(MATCH(_xlfn.BITAND(OCT2DEC(C305),'PDP8'!$E$56),'PDP8'!$D$56:$D$70,0)),"",", "),VLOOKUP(_xlfn.BITAND(OCT2DEC(C305),'PDP8'!$E$71),'PDP8'!$D$71:$F$73,3,0))),IF(_xlfn.BITAND(OCT2DEC(C305),'PDP8'!$E$75)='PDP8'!$D$75,CONCATENATE(IF(LEN(F305)&gt;4,", ",""),'PDP8'!$F$75,""),IF(_xlfn.BITAND(OCT2DEC(C305),'PDP8'!$E$74),"",'PDP8'!$F$74))),"")</f>
        <v/>
      </c>
      <c r="AD305" s="119" t="str">
        <f>IF(N305=15,VLOOKUP(Z305,'PDP8'!$D$111:$F$238,3,0),"")</f>
        <v/>
      </c>
      <c r="AE305" s="119" t="str">
        <f>IF(N305=20,CONCATENATE(VLOOKUP(F305,'PDP8'!$I$5:$M$389,3,0),": ",VLOOKUP(F305,'PDP8'!$I$5:$M$389,5,0)),"")</f>
        <v/>
      </c>
      <c r="AF305" s="119" t="str">
        <f t="shared" si="87"/>
        <v/>
      </c>
      <c r="AG305" s="126"/>
      <c r="AH305" s="126"/>
    </row>
    <row r="306" spans="1:34" x14ac:dyDescent="0.2">
      <c r="A306" s="126"/>
      <c r="B306" s="55" t="str">
        <f t="shared" si="62"/>
        <v>0411</v>
      </c>
      <c r="C306" s="56" t="str">
        <f>IF(N306&lt;10,"",IF(N306=10,O306,IF(N306=12,IF(LEN(X306)&gt;0,X306,DEC2OCT(VLOOKUP(F306,'PDP8'!$C$6:$D$12,2,0)+IF(LEN(G306)&gt;0,256,0)+W306+IF(LEN(V306)=0,0,_xlfn.BITAND(V306,127)),4)),IF(N306=13,DEC2OCT('PDP8'!$D$13+_xlfn.BITOR(VLOOKUP(O306,'PDP8'!$C$17:$D$52,2,0),_xlfn.BITOR(IF(S306&gt;1,VLOOKUP(P306,'PDP8'!$C$17:$D$52,2,0),0),_xlfn.BITOR(IF(S306&gt;2,VLOOKUP(Q306,'PDP8'!$C$17:$D$52,2,0),0),IF(S306&gt;3,VLOOKUP(R306,'PDP8'!$C$17:$D$52,2,0),0)))),4),IF(N306=14,DEC2OCT(_xlfn.BITOR('PDP8'!$D$13+256+VLOOKUP(O306,'PDP8'!$C$56:$D$75,2,0),_xlfn.BITOR(IF(S306&gt;1,VLOOKUP(P306,'PDP8'!$C$56:$D$75,2,0),0),_xlfn.BITOR(IF(S306&gt;2,VLOOKUP(Q306,'PDP8'!$C$56:$D$75,2,0),0),IF(S306&gt;3,VLOOKUP(R306,'PDP8'!$C$56:$D$75,2,0),0)))),4),IF(N306=15,DEC2OCT('PDP8'!$D$13+257+VLOOKUP(O306,'PDP8'!$C$80:$D$107,2,0)+IF(S306&gt;1,VLOOKUP(P306,'PDP8'!$C$80:$D$107,2,0),0)+IF(S306&gt;2,VLOOKUP(Q306,'PDP8'!$C$80:$D$107,2,0),0),4),IF(N306=20,VLOOKUP(F306,'PDP8'!$I$5:$J$389,2,0),"???")))))))</f>
        <v/>
      </c>
      <c r="D306" s="177"/>
      <c r="E306" s="118"/>
      <c r="F306" s="118"/>
      <c r="G306" s="76"/>
      <c r="H306" s="118"/>
      <c r="I306" s="179"/>
      <c r="J306" s="188" t="str">
        <f t="shared" si="63"/>
        <v/>
      </c>
      <c r="K306" s="211"/>
      <c r="L306" s="126"/>
      <c r="M306" s="119">
        <f>IF(LEN(F306)&lt;1,0,IF(OR(LEFT(F306)="/",F306="$"),0,IF(LEFT(F306)="*",1,IF(NOT(ISERR(VALUE(F306))),10,IF(LEFT(F306,4)="PAGE",2,IF(ISNA(VLOOKUP(F306,'PDP8'!$C$6:$C$11,1,0)),IF(ISNA(VLOOKUP(LEFT(F306,3),'PDP8'!$C$17:$C$52,1,0)),IF(ISNA(VLOOKUP(LEFT(F306,3),'PDP8'!$C$56:$C$75,1,0)),IF(ISNA(VLOOKUP(LEFT(F306,IF(OR(LEN(F306)=3,MID(F306,4,1)=" "),3,4)),'PDP8'!$C$80:$C$107,1,0)),IF(ISNA(VLOOKUP(F306,'PDP8'!$I$5:$I$389,1,0)),"???",20),15),14),13),12))))))</f>
        <v>0</v>
      </c>
      <c r="N306" s="119">
        <f>IF(AND(O306="CLA",S306&gt;1),IF(ISNA(VLOOKUP(P306,'PDP8'!$C$17:$C$52,1,0)),IF(ISNA(VLOOKUP(P306,'PDP8'!$C$56:$C$75,1,0)),15,14),13),IF(LEN(F306)=0,0,M306))</f>
        <v>0</v>
      </c>
      <c r="O306" s="119" t="str">
        <f t="shared" si="77"/>
        <v/>
      </c>
      <c r="P306" s="119" t="str">
        <f t="shared" si="78"/>
        <v/>
      </c>
      <c r="Q306" s="119" t="str">
        <f t="shared" si="79"/>
        <v/>
      </c>
      <c r="R306" s="119" t="str">
        <f t="shared" si="80"/>
        <v/>
      </c>
      <c r="S306" s="119">
        <f t="shared" si="81"/>
        <v>0</v>
      </c>
      <c r="T306" s="187" t="str">
        <f t="shared" si="82"/>
        <v/>
      </c>
      <c r="U306" s="119" t="str">
        <f t="shared" si="83"/>
        <v/>
      </c>
      <c r="V306" s="120" t="str">
        <f t="shared" si="84"/>
        <v/>
      </c>
      <c r="W306" s="124" t="str">
        <f t="shared" si="85"/>
        <v/>
      </c>
      <c r="X306" s="124" t="str">
        <f t="shared" si="86"/>
        <v/>
      </c>
      <c r="Y306" s="119" t="str">
        <f t="shared" si="88"/>
        <v/>
      </c>
      <c r="Z306" s="119">
        <f t="shared" si="89"/>
        <v>0</v>
      </c>
      <c r="AA306" s="119" t="str">
        <f>IF(N306=12,VLOOKUP(F306,'PDP8'!$C$6:$F$11,4,0),"")</f>
        <v/>
      </c>
      <c r="AB306" s="119" t="str">
        <f>IF(N306=13,IF(_xlfn.BITAND(OCT2DEC(C306),'PDP8'!$E$17)='PDP8'!$D$17,'PDP8'!$F$17,CONCATENATE(IF(ISNA(MATCH(_xlfn.BITAND(OCT2DEC(C306),'PDP8'!$E$18),'PDP8'!$D$18:$D$20,0)),"",VLOOKUP(_xlfn.BITAND(OCT2DEC(C306),'PDP8'!$E$18),'PDP8'!$D$18:$F$20,3,0)),IF(ISNA(MATCH(_xlfn.BITAND(OCT2DEC(C306),'PDP8'!$E$21),'PDP8'!$D$21:$D$52,0)),"",CONCATENATE(IF(ISNA(MATCH(_xlfn.BITAND(OCT2DEC(C306),'PDP8'!$E$18),'PDP8'!$D$18:$D$20,0)),"",", "),VLOOKUP(_xlfn.BITAND(OCT2DEC(C306),'PDP8'!$E$21),'PDP8'!$D$21:$F$52,3,0))))),"")</f>
        <v/>
      </c>
      <c r="AC306" s="119" t="str">
        <f>IF(N306=14,CONCATENATE(IF(ISNA(MATCH(_xlfn.BITAND(OCT2DEC(C306),'PDP8'!$E$56),'PDP8'!$D$56:$D$70,0)),"",VLOOKUP(_xlfn.BITAND(OCT2DEC(C306),'PDP8'!$E$56),'PDP8'!$D$56:$F$70,3,0)),IF(ISNA(MATCH(_xlfn.BITAND(OCT2DEC(C306),'PDP8'!$E$71),'PDP8'!$D$71:$D$73,0)),"",CONCATENATE(IF(ISNA(MATCH(_xlfn.BITAND(OCT2DEC(C306),'PDP8'!$E$56),'PDP8'!$D$56:$D$70,0)),"",", "),VLOOKUP(_xlfn.BITAND(OCT2DEC(C306),'PDP8'!$E$71),'PDP8'!$D$71:$F$73,3,0))),IF(_xlfn.BITAND(OCT2DEC(C306),'PDP8'!$E$75)='PDP8'!$D$75,CONCATENATE(IF(LEN(F306)&gt;4,", ",""),'PDP8'!$F$75,""),IF(_xlfn.BITAND(OCT2DEC(C306),'PDP8'!$E$74),"",'PDP8'!$F$74))),"")</f>
        <v/>
      </c>
      <c r="AD306" s="119" t="str">
        <f>IF(N306=15,VLOOKUP(Z306,'PDP8'!$D$111:$F$238,3,0),"")</f>
        <v/>
      </c>
      <c r="AE306" s="119" t="str">
        <f>IF(N306=20,CONCATENATE(VLOOKUP(F306,'PDP8'!$I$5:$M$389,3,0),": ",VLOOKUP(F306,'PDP8'!$I$5:$M$389,5,0)),"")</f>
        <v/>
      </c>
      <c r="AF306" s="119" t="str">
        <f t="shared" si="87"/>
        <v/>
      </c>
      <c r="AG306" s="126"/>
      <c r="AH306" s="126"/>
    </row>
    <row r="307" spans="1:34" x14ac:dyDescent="0.2">
      <c r="A307" s="126"/>
      <c r="B307" s="55" t="str">
        <f t="shared" si="62"/>
        <v>0411</v>
      </c>
      <c r="C307" s="56" t="str">
        <f>IF(N307&lt;10,"",IF(N307=10,O307,IF(N307=12,IF(LEN(X307)&gt;0,X307,DEC2OCT(VLOOKUP(F307,'PDP8'!$C$6:$D$12,2,0)+IF(LEN(G307)&gt;0,256,0)+W307+IF(LEN(V307)=0,0,_xlfn.BITAND(V307,127)),4)),IF(N307=13,DEC2OCT('PDP8'!$D$13+_xlfn.BITOR(VLOOKUP(O307,'PDP8'!$C$17:$D$52,2,0),_xlfn.BITOR(IF(S307&gt;1,VLOOKUP(P307,'PDP8'!$C$17:$D$52,2,0),0),_xlfn.BITOR(IF(S307&gt;2,VLOOKUP(Q307,'PDP8'!$C$17:$D$52,2,0),0),IF(S307&gt;3,VLOOKUP(R307,'PDP8'!$C$17:$D$52,2,0),0)))),4),IF(N307=14,DEC2OCT(_xlfn.BITOR('PDP8'!$D$13+256+VLOOKUP(O307,'PDP8'!$C$56:$D$75,2,0),_xlfn.BITOR(IF(S307&gt;1,VLOOKUP(P307,'PDP8'!$C$56:$D$75,2,0),0),_xlfn.BITOR(IF(S307&gt;2,VLOOKUP(Q307,'PDP8'!$C$56:$D$75,2,0),0),IF(S307&gt;3,VLOOKUP(R307,'PDP8'!$C$56:$D$75,2,0),0)))),4),IF(N307=15,DEC2OCT('PDP8'!$D$13+257+VLOOKUP(O307,'PDP8'!$C$80:$D$107,2,0)+IF(S307&gt;1,VLOOKUP(P307,'PDP8'!$C$80:$D$107,2,0),0)+IF(S307&gt;2,VLOOKUP(Q307,'PDP8'!$C$80:$D$107,2,0),0),4),IF(N307=20,VLOOKUP(F307,'PDP8'!$I$5:$J$389,2,0),"???")))))))</f>
        <v/>
      </c>
      <c r="D307" s="177"/>
      <c r="E307" s="118"/>
      <c r="F307" s="118"/>
      <c r="G307" s="76"/>
      <c r="H307" s="118"/>
      <c r="I307" s="179"/>
      <c r="J307" s="188" t="str">
        <f t="shared" si="63"/>
        <v/>
      </c>
      <c r="K307" s="211"/>
      <c r="L307" s="126"/>
      <c r="M307" s="119">
        <f>IF(LEN(F307)&lt;1,0,IF(OR(LEFT(F307)="/",F307="$"),0,IF(LEFT(F307)="*",1,IF(NOT(ISERR(VALUE(F307))),10,IF(LEFT(F307,4)="PAGE",2,IF(ISNA(VLOOKUP(F307,'PDP8'!$C$6:$C$11,1,0)),IF(ISNA(VLOOKUP(LEFT(F307,3),'PDP8'!$C$17:$C$52,1,0)),IF(ISNA(VLOOKUP(LEFT(F307,3),'PDP8'!$C$56:$C$75,1,0)),IF(ISNA(VLOOKUP(LEFT(F307,IF(OR(LEN(F307)=3,MID(F307,4,1)=" "),3,4)),'PDP8'!$C$80:$C$107,1,0)),IF(ISNA(VLOOKUP(F307,'PDP8'!$I$5:$I$389,1,0)),"???",20),15),14),13),12))))))</f>
        <v>0</v>
      </c>
      <c r="N307" s="119">
        <f>IF(AND(O307="CLA",S307&gt;1),IF(ISNA(VLOOKUP(P307,'PDP8'!$C$17:$C$52,1,0)),IF(ISNA(VLOOKUP(P307,'PDP8'!$C$56:$C$75,1,0)),15,14),13),IF(LEN(F307)=0,0,M307))</f>
        <v>0</v>
      </c>
      <c r="O307" s="119" t="str">
        <f t="shared" si="77"/>
        <v/>
      </c>
      <c r="P307" s="119" t="str">
        <f t="shared" si="78"/>
        <v/>
      </c>
      <c r="Q307" s="119" t="str">
        <f t="shared" si="79"/>
        <v/>
      </c>
      <c r="R307" s="119" t="str">
        <f t="shared" si="80"/>
        <v/>
      </c>
      <c r="S307" s="119">
        <f t="shared" si="81"/>
        <v>0</v>
      </c>
      <c r="T307" s="187" t="str">
        <f t="shared" si="82"/>
        <v/>
      </c>
      <c r="U307" s="119" t="str">
        <f t="shared" si="83"/>
        <v/>
      </c>
      <c r="V307" s="120" t="str">
        <f t="shared" si="84"/>
        <v/>
      </c>
      <c r="W307" s="124" t="str">
        <f t="shared" si="85"/>
        <v/>
      </c>
      <c r="X307" s="124" t="str">
        <f t="shared" si="86"/>
        <v/>
      </c>
      <c r="Y307" s="119" t="str">
        <f t="shared" si="88"/>
        <v/>
      </c>
      <c r="Z307" s="119">
        <f t="shared" si="89"/>
        <v>0</v>
      </c>
      <c r="AA307" s="119" t="str">
        <f>IF(N307=12,VLOOKUP(F307,'PDP8'!$C$6:$F$11,4,0),"")</f>
        <v/>
      </c>
      <c r="AB307" s="119" t="str">
        <f>IF(N307=13,IF(_xlfn.BITAND(OCT2DEC(C307),'PDP8'!$E$17)='PDP8'!$D$17,'PDP8'!$F$17,CONCATENATE(IF(ISNA(MATCH(_xlfn.BITAND(OCT2DEC(C307),'PDP8'!$E$18),'PDP8'!$D$18:$D$20,0)),"",VLOOKUP(_xlfn.BITAND(OCT2DEC(C307),'PDP8'!$E$18),'PDP8'!$D$18:$F$20,3,0)),IF(ISNA(MATCH(_xlfn.BITAND(OCT2DEC(C307),'PDP8'!$E$21),'PDP8'!$D$21:$D$52,0)),"",CONCATENATE(IF(ISNA(MATCH(_xlfn.BITAND(OCT2DEC(C307),'PDP8'!$E$18),'PDP8'!$D$18:$D$20,0)),"",", "),VLOOKUP(_xlfn.BITAND(OCT2DEC(C307),'PDP8'!$E$21),'PDP8'!$D$21:$F$52,3,0))))),"")</f>
        <v/>
      </c>
      <c r="AC307" s="119" t="str">
        <f>IF(N307=14,CONCATENATE(IF(ISNA(MATCH(_xlfn.BITAND(OCT2DEC(C307),'PDP8'!$E$56),'PDP8'!$D$56:$D$70,0)),"",VLOOKUP(_xlfn.BITAND(OCT2DEC(C307),'PDP8'!$E$56),'PDP8'!$D$56:$F$70,3,0)),IF(ISNA(MATCH(_xlfn.BITAND(OCT2DEC(C307),'PDP8'!$E$71),'PDP8'!$D$71:$D$73,0)),"",CONCATENATE(IF(ISNA(MATCH(_xlfn.BITAND(OCT2DEC(C307),'PDP8'!$E$56),'PDP8'!$D$56:$D$70,0)),"",", "),VLOOKUP(_xlfn.BITAND(OCT2DEC(C307),'PDP8'!$E$71),'PDP8'!$D$71:$F$73,3,0))),IF(_xlfn.BITAND(OCT2DEC(C307),'PDP8'!$E$75)='PDP8'!$D$75,CONCATENATE(IF(LEN(F307)&gt;4,", ",""),'PDP8'!$F$75,""),IF(_xlfn.BITAND(OCT2DEC(C307),'PDP8'!$E$74),"",'PDP8'!$F$74))),"")</f>
        <v/>
      </c>
      <c r="AD307" s="119" t="str">
        <f>IF(N307=15,VLOOKUP(Z307,'PDP8'!$D$111:$F$238,3,0),"")</f>
        <v/>
      </c>
      <c r="AE307" s="119" t="str">
        <f>IF(N307=20,CONCATENATE(VLOOKUP(F307,'PDP8'!$I$5:$M$389,3,0),": ",VLOOKUP(F307,'PDP8'!$I$5:$M$389,5,0)),"")</f>
        <v/>
      </c>
      <c r="AF307" s="119" t="str">
        <f t="shared" si="87"/>
        <v/>
      </c>
      <c r="AG307" s="126"/>
      <c r="AH307" s="126"/>
    </row>
    <row r="308" spans="1:34" x14ac:dyDescent="0.2">
      <c r="A308" s="126"/>
      <c r="B308" s="55" t="str">
        <f t="shared" si="62"/>
        <v>0411</v>
      </c>
      <c r="C308" s="56" t="str">
        <f>IF(N308&lt;10,"",IF(N308=10,O308,IF(N308=12,IF(LEN(X308)&gt;0,X308,DEC2OCT(VLOOKUP(F308,'PDP8'!$C$6:$D$12,2,0)+IF(LEN(G308)&gt;0,256,0)+W308+IF(LEN(V308)=0,0,_xlfn.BITAND(V308,127)),4)),IF(N308=13,DEC2OCT('PDP8'!$D$13+_xlfn.BITOR(VLOOKUP(O308,'PDP8'!$C$17:$D$52,2,0),_xlfn.BITOR(IF(S308&gt;1,VLOOKUP(P308,'PDP8'!$C$17:$D$52,2,0),0),_xlfn.BITOR(IF(S308&gt;2,VLOOKUP(Q308,'PDP8'!$C$17:$D$52,2,0),0),IF(S308&gt;3,VLOOKUP(R308,'PDP8'!$C$17:$D$52,2,0),0)))),4),IF(N308=14,DEC2OCT(_xlfn.BITOR('PDP8'!$D$13+256+VLOOKUP(O308,'PDP8'!$C$56:$D$75,2,0),_xlfn.BITOR(IF(S308&gt;1,VLOOKUP(P308,'PDP8'!$C$56:$D$75,2,0),0),_xlfn.BITOR(IF(S308&gt;2,VLOOKUP(Q308,'PDP8'!$C$56:$D$75,2,0),0),IF(S308&gt;3,VLOOKUP(R308,'PDP8'!$C$56:$D$75,2,0),0)))),4),IF(N308=15,DEC2OCT('PDP8'!$D$13+257+VLOOKUP(O308,'PDP8'!$C$80:$D$107,2,0)+IF(S308&gt;1,VLOOKUP(P308,'PDP8'!$C$80:$D$107,2,0),0)+IF(S308&gt;2,VLOOKUP(Q308,'PDP8'!$C$80:$D$107,2,0),0),4),IF(N308=20,VLOOKUP(F308,'PDP8'!$I$5:$J$389,2,0),"???")))))))</f>
        <v/>
      </c>
      <c r="D308" s="177"/>
      <c r="E308" s="118"/>
      <c r="F308" s="118"/>
      <c r="G308" s="76"/>
      <c r="H308" s="118"/>
      <c r="I308" s="179"/>
      <c r="J308" s="188" t="str">
        <f t="shared" si="63"/>
        <v/>
      </c>
      <c r="K308" s="211"/>
      <c r="L308" s="126"/>
      <c r="M308" s="119">
        <f>IF(LEN(F308)&lt;1,0,IF(OR(LEFT(F308)="/",F308="$"),0,IF(LEFT(F308)="*",1,IF(NOT(ISERR(VALUE(F308))),10,IF(LEFT(F308,4)="PAGE",2,IF(ISNA(VLOOKUP(F308,'PDP8'!$C$6:$C$11,1,0)),IF(ISNA(VLOOKUP(LEFT(F308,3),'PDP8'!$C$17:$C$52,1,0)),IF(ISNA(VLOOKUP(LEFT(F308,3),'PDP8'!$C$56:$C$75,1,0)),IF(ISNA(VLOOKUP(LEFT(F308,IF(OR(LEN(F308)=3,MID(F308,4,1)=" "),3,4)),'PDP8'!$C$80:$C$107,1,0)),IF(ISNA(VLOOKUP(F308,'PDP8'!$I$5:$I$389,1,0)),"???",20),15),14),13),12))))))</f>
        <v>0</v>
      </c>
      <c r="N308" s="119">
        <f>IF(AND(O308="CLA",S308&gt;1),IF(ISNA(VLOOKUP(P308,'PDP8'!$C$17:$C$52,1,0)),IF(ISNA(VLOOKUP(P308,'PDP8'!$C$56:$C$75,1,0)),15,14),13),IF(LEN(F308)=0,0,M308))</f>
        <v>0</v>
      </c>
      <c r="O308" s="119" t="str">
        <f t="shared" si="77"/>
        <v/>
      </c>
      <c r="P308" s="119" t="str">
        <f t="shared" si="78"/>
        <v/>
      </c>
      <c r="Q308" s="119" t="str">
        <f t="shared" si="79"/>
        <v/>
      </c>
      <c r="R308" s="119" t="str">
        <f t="shared" si="80"/>
        <v/>
      </c>
      <c r="S308" s="119">
        <f t="shared" si="81"/>
        <v>0</v>
      </c>
      <c r="T308" s="187" t="str">
        <f t="shared" si="82"/>
        <v/>
      </c>
      <c r="U308" s="119" t="str">
        <f t="shared" si="83"/>
        <v/>
      </c>
      <c r="V308" s="120" t="str">
        <f t="shared" si="84"/>
        <v/>
      </c>
      <c r="W308" s="124" t="str">
        <f t="shared" si="85"/>
        <v/>
      </c>
      <c r="X308" s="124" t="str">
        <f t="shared" si="86"/>
        <v/>
      </c>
      <c r="Y308" s="119" t="str">
        <f t="shared" si="88"/>
        <v/>
      </c>
      <c r="Z308" s="119">
        <f t="shared" si="89"/>
        <v>0</v>
      </c>
      <c r="AA308" s="119" t="str">
        <f>IF(N308=12,VLOOKUP(F308,'PDP8'!$C$6:$F$11,4,0),"")</f>
        <v/>
      </c>
      <c r="AB308" s="119" t="str">
        <f>IF(N308=13,IF(_xlfn.BITAND(OCT2DEC(C308),'PDP8'!$E$17)='PDP8'!$D$17,'PDP8'!$F$17,CONCATENATE(IF(ISNA(MATCH(_xlfn.BITAND(OCT2DEC(C308),'PDP8'!$E$18),'PDP8'!$D$18:$D$20,0)),"",VLOOKUP(_xlfn.BITAND(OCT2DEC(C308),'PDP8'!$E$18),'PDP8'!$D$18:$F$20,3,0)),IF(ISNA(MATCH(_xlfn.BITAND(OCT2DEC(C308),'PDP8'!$E$21),'PDP8'!$D$21:$D$52,0)),"",CONCATENATE(IF(ISNA(MATCH(_xlfn.BITAND(OCT2DEC(C308),'PDP8'!$E$18),'PDP8'!$D$18:$D$20,0)),"",", "),VLOOKUP(_xlfn.BITAND(OCT2DEC(C308),'PDP8'!$E$21),'PDP8'!$D$21:$F$52,3,0))))),"")</f>
        <v/>
      </c>
      <c r="AC308" s="119" t="str">
        <f>IF(N308=14,CONCATENATE(IF(ISNA(MATCH(_xlfn.BITAND(OCT2DEC(C308),'PDP8'!$E$56),'PDP8'!$D$56:$D$70,0)),"",VLOOKUP(_xlfn.BITAND(OCT2DEC(C308),'PDP8'!$E$56),'PDP8'!$D$56:$F$70,3,0)),IF(ISNA(MATCH(_xlfn.BITAND(OCT2DEC(C308),'PDP8'!$E$71),'PDP8'!$D$71:$D$73,0)),"",CONCATENATE(IF(ISNA(MATCH(_xlfn.BITAND(OCT2DEC(C308),'PDP8'!$E$56),'PDP8'!$D$56:$D$70,0)),"",", "),VLOOKUP(_xlfn.BITAND(OCT2DEC(C308),'PDP8'!$E$71),'PDP8'!$D$71:$F$73,3,0))),IF(_xlfn.BITAND(OCT2DEC(C308),'PDP8'!$E$75)='PDP8'!$D$75,CONCATENATE(IF(LEN(F308)&gt;4,", ",""),'PDP8'!$F$75,""),IF(_xlfn.BITAND(OCT2DEC(C308),'PDP8'!$E$74),"",'PDP8'!$F$74))),"")</f>
        <v/>
      </c>
      <c r="AD308" s="119" t="str">
        <f>IF(N308=15,VLOOKUP(Z308,'PDP8'!$D$111:$F$238,3,0),"")</f>
        <v/>
      </c>
      <c r="AE308" s="119" t="str">
        <f>IF(N308=20,CONCATENATE(VLOOKUP(F308,'PDP8'!$I$5:$M$389,3,0),": ",VLOOKUP(F308,'PDP8'!$I$5:$M$389,5,0)),"")</f>
        <v/>
      </c>
      <c r="AF308" s="119" t="str">
        <f t="shared" si="87"/>
        <v/>
      </c>
      <c r="AG308" s="126"/>
      <c r="AH308" s="126"/>
    </row>
    <row r="309" spans="1:34" x14ac:dyDescent="0.2">
      <c r="A309" s="126"/>
      <c r="B309" s="55" t="str">
        <f t="shared" si="62"/>
        <v>0411</v>
      </c>
      <c r="C309" s="56" t="str">
        <f>IF(N309&lt;10,"",IF(N309=10,O309,IF(N309=12,IF(LEN(X309)&gt;0,X309,DEC2OCT(VLOOKUP(F309,'PDP8'!$C$6:$D$12,2,0)+IF(LEN(G309)&gt;0,256,0)+W309+IF(LEN(V309)=0,0,_xlfn.BITAND(V309,127)),4)),IF(N309=13,DEC2OCT('PDP8'!$D$13+_xlfn.BITOR(VLOOKUP(O309,'PDP8'!$C$17:$D$52,2,0),_xlfn.BITOR(IF(S309&gt;1,VLOOKUP(P309,'PDP8'!$C$17:$D$52,2,0),0),_xlfn.BITOR(IF(S309&gt;2,VLOOKUP(Q309,'PDP8'!$C$17:$D$52,2,0),0),IF(S309&gt;3,VLOOKUP(R309,'PDP8'!$C$17:$D$52,2,0),0)))),4),IF(N309=14,DEC2OCT(_xlfn.BITOR('PDP8'!$D$13+256+VLOOKUP(O309,'PDP8'!$C$56:$D$75,2,0),_xlfn.BITOR(IF(S309&gt;1,VLOOKUP(P309,'PDP8'!$C$56:$D$75,2,0),0),_xlfn.BITOR(IF(S309&gt;2,VLOOKUP(Q309,'PDP8'!$C$56:$D$75,2,0),0),IF(S309&gt;3,VLOOKUP(R309,'PDP8'!$C$56:$D$75,2,0),0)))),4),IF(N309=15,DEC2OCT('PDP8'!$D$13+257+VLOOKUP(O309,'PDP8'!$C$80:$D$107,2,0)+IF(S309&gt;1,VLOOKUP(P309,'PDP8'!$C$80:$D$107,2,0),0)+IF(S309&gt;2,VLOOKUP(Q309,'PDP8'!$C$80:$D$107,2,0),0),4),IF(N309=20,VLOOKUP(F309,'PDP8'!$I$5:$J$389,2,0),"???")))))))</f>
        <v/>
      </c>
      <c r="D309" s="177"/>
      <c r="E309" s="118"/>
      <c r="F309" s="118"/>
      <c r="G309" s="76"/>
      <c r="H309" s="118"/>
      <c r="I309" s="179"/>
      <c r="J309" s="188" t="str">
        <f t="shared" si="63"/>
        <v/>
      </c>
      <c r="K309" s="211"/>
      <c r="L309" s="126"/>
      <c r="M309" s="119">
        <f>IF(LEN(F309)&lt;1,0,IF(OR(LEFT(F309)="/",F309="$"),0,IF(LEFT(F309)="*",1,IF(NOT(ISERR(VALUE(F309))),10,IF(LEFT(F309,4)="PAGE",2,IF(ISNA(VLOOKUP(F309,'PDP8'!$C$6:$C$11,1,0)),IF(ISNA(VLOOKUP(LEFT(F309,3),'PDP8'!$C$17:$C$52,1,0)),IF(ISNA(VLOOKUP(LEFT(F309,3),'PDP8'!$C$56:$C$75,1,0)),IF(ISNA(VLOOKUP(LEFT(F309,IF(OR(LEN(F309)=3,MID(F309,4,1)=" "),3,4)),'PDP8'!$C$80:$C$107,1,0)),IF(ISNA(VLOOKUP(F309,'PDP8'!$I$5:$I$389,1,0)),"???",20),15),14),13),12))))))</f>
        <v>0</v>
      </c>
      <c r="N309" s="119">
        <f>IF(AND(O309="CLA",S309&gt;1),IF(ISNA(VLOOKUP(P309,'PDP8'!$C$17:$C$52,1,0)),IF(ISNA(VLOOKUP(P309,'PDP8'!$C$56:$C$75,1,0)),15,14),13),IF(LEN(F309)=0,0,M309))</f>
        <v>0</v>
      </c>
      <c r="O309" s="119" t="str">
        <f t="shared" si="77"/>
        <v/>
      </c>
      <c r="P309" s="119" t="str">
        <f t="shared" si="78"/>
        <v/>
      </c>
      <c r="Q309" s="119" t="str">
        <f t="shared" si="79"/>
        <v/>
      </c>
      <c r="R309" s="119" t="str">
        <f t="shared" si="80"/>
        <v/>
      </c>
      <c r="S309" s="119">
        <f t="shared" si="81"/>
        <v>0</v>
      </c>
      <c r="T309" s="187" t="str">
        <f t="shared" si="82"/>
        <v/>
      </c>
      <c r="U309" s="119" t="str">
        <f t="shared" si="83"/>
        <v/>
      </c>
      <c r="V309" s="120" t="str">
        <f t="shared" si="84"/>
        <v/>
      </c>
      <c r="W309" s="124" t="str">
        <f t="shared" si="85"/>
        <v/>
      </c>
      <c r="X309" s="124" t="str">
        <f t="shared" si="86"/>
        <v/>
      </c>
      <c r="Y309" s="119" t="str">
        <f t="shared" si="88"/>
        <v/>
      </c>
      <c r="Z309" s="119">
        <f t="shared" si="89"/>
        <v>0</v>
      </c>
      <c r="AA309" s="119" t="str">
        <f>IF(N309=12,VLOOKUP(F309,'PDP8'!$C$6:$F$11,4,0),"")</f>
        <v/>
      </c>
      <c r="AB309" s="119" t="str">
        <f>IF(N309=13,IF(_xlfn.BITAND(OCT2DEC(C309),'PDP8'!$E$17)='PDP8'!$D$17,'PDP8'!$F$17,CONCATENATE(IF(ISNA(MATCH(_xlfn.BITAND(OCT2DEC(C309),'PDP8'!$E$18),'PDP8'!$D$18:$D$20,0)),"",VLOOKUP(_xlfn.BITAND(OCT2DEC(C309),'PDP8'!$E$18),'PDP8'!$D$18:$F$20,3,0)),IF(ISNA(MATCH(_xlfn.BITAND(OCT2DEC(C309),'PDP8'!$E$21),'PDP8'!$D$21:$D$52,0)),"",CONCATENATE(IF(ISNA(MATCH(_xlfn.BITAND(OCT2DEC(C309),'PDP8'!$E$18),'PDP8'!$D$18:$D$20,0)),"",", "),VLOOKUP(_xlfn.BITAND(OCT2DEC(C309),'PDP8'!$E$21),'PDP8'!$D$21:$F$52,3,0))))),"")</f>
        <v/>
      </c>
      <c r="AC309" s="119" t="str">
        <f>IF(N309=14,CONCATENATE(IF(ISNA(MATCH(_xlfn.BITAND(OCT2DEC(C309),'PDP8'!$E$56),'PDP8'!$D$56:$D$70,0)),"",VLOOKUP(_xlfn.BITAND(OCT2DEC(C309),'PDP8'!$E$56),'PDP8'!$D$56:$F$70,3,0)),IF(ISNA(MATCH(_xlfn.BITAND(OCT2DEC(C309),'PDP8'!$E$71),'PDP8'!$D$71:$D$73,0)),"",CONCATENATE(IF(ISNA(MATCH(_xlfn.BITAND(OCT2DEC(C309),'PDP8'!$E$56),'PDP8'!$D$56:$D$70,0)),"",", "),VLOOKUP(_xlfn.BITAND(OCT2DEC(C309),'PDP8'!$E$71),'PDP8'!$D$71:$F$73,3,0))),IF(_xlfn.BITAND(OCT2DEC(C309),'PDP8'!$E$75)='PDP8'!$D$75,CONCATENATE(IF(LEN(F309)&gt;4,", ",""),'PDP8'!$F$75,""),IF(_xlfn.BITAND(OCT2DEC(C309),'PDP8'!$E$74),"",'PDP8'!$F$74))),"")</f>
        <v/>
      </c>
      <c r="AD309" s="119" t="str">
        <f>IF(N309=15,VLOOKUP(Z309,'PDP8'!$D$111:$F$238,3,0),"")</f>
        <v/>
      </c>
      <c r="AE309" s="119" t="str">
        <f>IF(N309=20,CONCATENATE(VLOOKUP(F309,'PDP8'!$I$5:$M$389,3,0),": ",VLOOKUP(F309,'PDP8'!$I$5:$M$389,5,0)),"")</f>
        <v/>
      </c>
      <c r="AF309" s="119" t="str">
        <f t="shared" si="87"/>
        <v/>
      </c>
      <c r="AG309" s="126"/>
      <c r="AH309" s="126"/>
    </row>
    <row r="310" spans="1:34" x14ac:dyDescent="0.2">
      <c r="A310" s="126"/>
      <c r="B310" s="55" t="str">
        <f t="shared" si="62"/>
        <v>0411</v>
      </c>
      <c r="C310" s="56" t="str">
        <f>IF(N310&lt;10,"",IF(N310=10,O310,IF(N310=12,IF(LEN(X310)&gt;0,X310,DEC2OCT(VLOOKUP(F310,'PDP8'!$C$6:$D$12,2,0)+IF(LEN(G310)&gt;0,256,0)+W310+IF(LEN(V310)=0,0,_xlfn.BITAND(V310,127)),4)),IF(N310=13,DEC2OCT('PDP8'!$D$13+_xlfn.BITOR(VLOOKUP(O310,'PDP8'!$C$17:$D$52,2,0),_xlfn.BITOR(IF(S310&gt;1,VLOOKUP(P310,'PDP8'!$C$17:$D$52,2,0),0),_xlfn.BITOR(IF(S310&gt;2,VLOOKUP(Q310,'PDP8'!$C$17:$D$52,2,0),0),IF(S310&gt;3,VLOOKUP(R310,'PDP8'!$C$17:$D$52,2,0),0)))),4),IF(N310=14,DEC2OCT(_xlfn.BITOR('PDP8'!$D$13+256+VLOOKUP(O310,'PDP8'!$C$56:$D$75,2,0),_xlfn.BITOR(IF(S310&gt;1,VLOOKUP(P310,'PDP8'!$C$56:$D$75,2,0),0),_xlfn.BITOR(IF(S310&gt;2,VLOOKUP(Q310,'PDP8'!$C$56:$D$75,2,0),0),IF(S310&gt;3,VLOOKUP(R310,'PDP8'!$C$56:$D$75,2,0),0)))),4),IF(N310=15,DEC2OCT('PDP8'!$D$13+257+VLOOKUP(O310,'PDP8'!$C$80:$D$107,2,0)+IF(S310&gt;1,VLOOKUP(P310,'PDP8'!$C$80:$D$107,2,0),0)+IF(S310&gt;2,VLOOKUP(Q310,'PDP8'!$C$80:$D$107,2,0),0),4),IF(N310=20,VLOOKUP(F310,'PDP8'!$I$5:$J$389,2,0),"???")))))))</f>
        <v/>
      </c>
      <c r="D310" s="177"/>
      <c r="E310" s="118"/>
      <c r="F310" s="118"/>
      <c r="G310" s="76"/>
      <c r="H310" s="118"/>
      <c r="I310" s="179"/>
      <c r="J310" s="188" t="str">
        <f t="shared" si="63"/>
        <v/>
      </c>
      <c r="K310" s="211"/>
      <c r="L310" s="126"/>
      <c r="M310" s="119">
        <f>IF(LEN(F310)&lt;1,0,IF(OR(LEFT(F310)="/",F310="$"),0,IF(LEFT(F310)="*",1,IF(NOT(ISERR(VALUE(F310))),10,IF(LEFT(F310,4)="PAGE",2,IF(ISNA(VLOOKUP(F310,'PDP8'!$C$6:$C$11,1,0)),IF(ISNA(VLOOKUP(LEFT(F310,3),'PDP8'!$C$17:$C$52,1,0)),IF(ISNA(VLOOKUP(LEFT(F310,3),'PDP8'!$C$56:$C$75,1,0)),IF(ISNA(VLOOKUP(LEFT(F310,IF(OR(LEN(F310)=3,MID(F310,4,1)=" "),3,4)),'PDP8'!$C$80:$C$107,1,0)),IF(ISNA(VLOOKUP(F310,'PDP8'!$I$5:$I$389,1,0)),"???",20),15),14),13),12))))))</f>
        <v>0</v>
      </c>
      <c r="N310" s="119">
        <f>IF(AND(O310="CLA",S310&gt;1),IF(ISNA(VLOOKUP(P310,'PDP8'!$C$17:$C$52,1,0)),IF(ISNA(VLOOKUP(P310,'PDP8'!$C$56:$C$75,1,0)),15,14),13),IF(LEN(F310)=0,0,M310))</f>
        <v>0</v>
      </c>
      <c r="O310" s="119" t="str">
        <f t="shared" si="77"/>
        <v/>
      </c>
      <c r="P310" s="119" t="str">
        <f t="shared" si="78"/>
        <v/>
      </c>
      <c r="Q310" s="119" t="str">
        <f t="shared" si="79"/>
        <v/>
      </c>
      <c r="R310" s="119" t="str">
        <f t="shared" si="80"/>
        <v/>
      </c>
      <c r="S310" s="119">
        <f t="shared" si="81"/>
        <v>0</v>
      </c>
      <c r="T310" s="187" t="str">
        <f t="shared" si="82"/>
        <v/>
      </c>
      <c r="U310" s="119" t="str">
        <f t="shared" si="83"/>
        <v/>
      </c>
      <c r="V310" s="120" t="str">
        <f t="shared" si="84"/>
        <v/>
      </c>
      <c r="W310" s="124" t="str">
        <f t="shared" si="85"/>
        <v/>
      </c>
      <c r="X310" s="124" t="str">
        <f t="shared" si="86"/>
        <v/>
      </c>
      <c r="Y310" s="119" t="str">
        <f t="shared" si="88"/>
        <v/>
      </c>
      <c r="Z310" s="119">
        <f t="shared" si="89"/>
        <v>0</v>
      </c>
      <c r="AA310" s="119" t="str">
        <f>IF(N310=12,VLOOKUP(F310,'PDP8'!$C$6:$F$11,4,0),"")</f>
        <v/>
      </c>
      <c r="AB310" s="119" t="str">
        <f>IF(N310=13,IF(_xlfn.BITAND(OCT2DEC(C310),'PDP8'!$E$17)='PDP8'!$D$17,'PDP8'!$F$17,CONCATENATE(IF(ISNA(MATCH(_xlfn.BITAND(OCT2DEC(C310),'PDP8'!$E$18),'PDP8'!$D$18:$D$20,0)),"",VLOOKUP(_xlfn.BITAND(OCT2DEC(C310),'PDP8'!$E$18),'PDP8'!$D$18:$F$20,3,0)),IF(ISNA(MATCH(_xlfn.BITAND(OCT2DEC(C310),'PDP8'!$E$21),'PDP8'!$D$21:$D$52,0)),"",CONCATENATE(IF(ISNA(MATCH(_xlfn.BITAND(OCT2DEC(C310),'PDP8'!$E$18),'PDP8'!$D$18:$D$20,0)),"",", "),VLOOKUP(_xlfn.BITAND(OCT2DEC(C310),'PDP8'!$E$21),'PDP8'!$D$21:$F$52,3,0))))),"")</f>
        <v/>
      </c>
      <c r="AC310" s="119" t="str">
        <f>IF(N310=14,CONCATENATE(IF(ISNA(MATCH(_xlfn.BITAND(OCT2DEC(C310),'PDP8'!$E$56),'PDP8'!$D$56:$D$70,0)),"",VLOOKUP(_xlfn.BITAND(OCT2DEC(C310),'PDP8'!$E$56),'PDP8'!$D$56:$F$70,3,0)),IF(ISNA(MATCH(_xlfn.BITAND(OCT2DEC(C310),'PDP8'!$E$71),'PDP8'!$D$71:$D$73,0)),"",CONCATENATE(IF(ISNA(MATCH(_xlfn.BITAND(OCT2DEC(C310),'PDP8'!$E$56),'PDP8'!$D$56:$D$70,0)),"",", "),VLOOKUP(_xlfn.BITAND(OCT2DEC(C310),'PDP8'!$E$71),'PDP8'!$D$71:$F$73,3,0))),IF(_xlfn.BITAND(OCT2DEC(C310),'PDP8'!$E$75)='PDP8'!$D$75,CONCATENATE(IF(LEN(F310)&gt;4,", ",""),'PDP8'!$F$75,""),IF(_xlfn.BITAND(OCT2DEC(C310),'PDP8'!$E$74),"",'PDP8'!$F$74))),"")</f>
        <v/>
      </c>
      <c r="AD310" s="119" t="str">
        <f>IF(N310=15,VLOOKUP(Z310,'PDP8'!$D$111:$F$238,3,0),"")</f>
        <v/>
      </c>
      <c r="AE310" s="119" t="str">
        <f>IF(N310=20,CONCATENATE(VLOOKUP(F310,'PDP8'!$I$5:$M$389,3,0),": ",VLOOKUP(F310,'PDP8'!$I$5:$M$389,5,0)),"")</f>
        <v/>
      </c>
      <c r="AF310" s="119" t="str">
        <f t="shared" si="87"/>
        <v/>
      </c>
      <c r="AG310" s="126"/>
      <c r="AH310" s="126"/>
    </row>
    <row r="311" spans="1:34" x14ac:dyDescent="0.2">
      <c r="A311" s="126"/>
      <c r="B311" s="55" t="str">
        <f t="shared" si="62"/>
        <v>0411</v>
      </c>
      <c r="C311" s="56" t="str">
        <f>IF(N311&lt;10,"",IF(N311=10,O311,IF(N311=12,IF(LEN(X311)&gt;0,X311,DEC2OCT(VLOOKUP(F311,'PDP8'!$C$6:$D$12,2,0)+IF(LEN(G311)&gt;0,256,0)+W311+IF(LEN(V311)=0,0,_xlfn.BITAND(V311,127)),4)),IF(N311=13,DEC2OCT('PDP8'!$D$13+_xlfn.BITOR(VLOOKUP(O311,'PDP8'!$C$17:$D$52,2,0),_xlfn.BITOR(IF(S311&gt;1,VLOOKUP(P311,'PDP8'!$C$17:$D$52,2,0),0),_xlfn.BITOR(IF(S311&gt;2,VLOOKUP(Q311,'PDP8'!$C$17:$D$52,2,0),0),IF(S311&gt;3,VLOOKUP(R311,'PDP8'!$C$17:$D$52,2,0),0)))),4),IF(N311=14,DEC2OCT(_xlfn.BITOR('PDP8'!$D$13+256+VLOOKUP(O311,'PDP8'!$C$56:$D$75,2,0),_xlfn.BITOR(IF(S311&gt;1,VLOOKUP(P311,'PDP8'!$C$56:$D$75,2,0),0),_xlfn.BITOR(IF(S311&gt;2,VLOOKUP(Q311,'PDP8'!$C$56:$D$75,2,0),0),IF(S311&gt;3,VLOOKUP(R311,'PDP8'!$C$56:$D$75,2,0),0)))),4),IF(N311=15,DEC2OCT('PDP8'!$D$13+257+VLOOKUP(O311,'PDP8'!$C$80:$D$107,2,0)+IF(S311&gt;1,VLOOKUP(P311,'PDP8'!$C$80:$D$107,2,0),0)+IF(S311&gt;2,VLOOKUP(Q311,'PDP8'!$C$80:$D$107,2,0),0),4),IF(N311=20,VLOOKUP(F311,'PDP8'!$I$5:$J$389,2,0),"???")))))))</f>
        <v/>
      </c>
      <c r="D311" s="177"/>
      <c r="E311" s="118"/>
      <c r="F311" s="118"/>
      <c r="G311" s="76"/>
      <c r="H311" s="118"/>
      <c r="I311" s="179"/>
      <c r="J311" s="188" t="str">
        <f t="shared" si="63"/>
        <v/>
      </c>
      <c r="K311" s="211"/>
      <c r="L311" s="126"/>
      <c r="M311" s="119">
        <f>IF(LEN(F311)&lt;1,0,IF(OR(LEFT(F311)="/",F311="$"),0,IF(LEFT(F311)="*",1,IF(NOT(ISERR(VALUE(F311))),10,IF(LEFT(F311,4)="PAGE",2,IF(ISNA(VLOOKUP(F311,'PDP8'!$C$6:$C$11,1,0)),IF(ISNA(VLOOKUP(LEFT(F311,3),'PDP8'!$C$17:$C$52,1,0)),IF(ISNA(VLOOKUP(LEFT(F311,3),'PDP8'!$C$56:$C$75,1,0)),IF(ISNA(VLOOKUP(LEFT(F311,IF(OR(LEN(F311)=3,MID(F311,4,1)=" "),3,4)),'PDP8'!$C$80:$C$107,1,0)),IF(ISNA(VLOOKUP(F311,'PDP8'!$I$5:$I$389,1,0)),"???",20),15),14),13),12))))))</f>
        <v>0</v>
      </c>
      <c r="N311" s="119">
        <f>IF(AND(O311="CLA",S311&gt;1),IF(ISNA(VLOOKUP(P311,'PDP8'!$C$17:$C$52,1,0)),IF(ISNA(VLOOKUP(P311,'PDP8'!$C$56:$C$75,1,0)),15,14),13),IF(LEN(F311)=0,0,M311))</f>
        <v>0</v>
      </c>
      <c r="O311" s="119" t="str">
        <f t="shared" si="77"/>
        <v/>
      </c>
      <c r="P311" s="119" t="str">
        <f t="shared" si="78"/>
        <v/>
      </c>
      <c r="Q311" s="119" t="str">
        <f t="shared" si="79"/>
        <v/>
      </c>
      <c r="R311" s="119" t="str">
        <f t="shared" si="80"/>
        <v/>
      </c>
      <c r="S311" s="119">
        <f t="shared" si="81"/>
        <v>0</v>
      </c>
      <c r="T311" s="187" t="str">
        <f t="shared" si="82"/>
        <v/>
      </c>
      <c r="U311" s="119" t="str">
        <f t="shared" si="83"/>
        <v/>
      </c>
      <c r="V311" s="120" t="str">
        <f t="shared" si="84"/>
        <v/>
      </c>
      <c r="W311" s="124" t="str">
        <f t="shared" si="85"/>
        <v/>
      </c>
      <c r="X311" s="124" t="str">
        <f t="shared" si="86"/>
        <v/>
      </c>
      <c r="Y311" s="119" t="str">
        <f t="shared" si="88"/>
        <v/>
      </c>
      <c r="Z311" s="119">
        <f t="shared" si="89"/>
        <v>0</v>
      </c>
      <c r="AA311" s="119" t="str">
        <f>IF(N311=12,VLOOKUP(F311,'PDP8'!$C$6:$F$11,4,0),"")</f>
        <v/>
      </c>
      <c r="AB311" s="119" t="str">
        <f>IF(N311=13,IF(_xlfn.BITAND(OCT2DEC(C311),'PDP8'!$E$17)='PDP8'!$D$17,'PDP8'!$F$17,CONCATENATE(IF(ISNA(MATCH(_xlfn.BITAND(OCT2DEC(C311),'PDP8'!$E$18),'PDP8'!$D$18:$D$20,0)),"",VLOOKUP(_xlfn.BITAND(OCT2DEC(C311),'PDP8'!$E$18),'PDP8'!$D$18:$F$20,3,0)),IF(ISNA(MATCH(_xlfn.BITAND(OCT2DEC(C311),'PDP8'!$E$21),'PDP8'!$D$21:$D$52,0)),"",CONCATENATE(IF(ISNA(MATCH(_xlfn.BITAND(OCT2DEC(C311),'PDP8'!$E$18),'PDP8'!$D$18:$D$20,0)),"",", "),VLOOKUP(_xlfn.BITAND(OCT2DEC(C311),'PDP8'!$E$21),'PDP8'!$D$21:$F$52,3,0))))),"")</f>
        <v/>
      </c>
      <c r="AC311" s="119" t="str">
        <f>IF(N311=14,CONCATENATE(IF(ISNA(MATCH(_xlfn.BITAND(OCT2DEC(C311),'PDP8'!$E$56),'PDP8'!$D$56:$D$70,0)),"",VLOOKUP(_xlfn.BITAND(OCT2DEC(C311),'PDP8'!$E$56),'PDP8'!$D$56:$F$70,3,0)),IF(ISNA(MATCH(_xlfn.BITAND(OCT2DEC(C311),'PDP8'!$E$71),'PDP8'!$D$71:$D$73,0)),"",CONCATENATE(IF(ISNA(MATCH(_xlfn.BITAND(OCT2DEC(C311),'PDP8'!$E$56),'PDP8'!$D$56:$D$70,0)),"",", "),VLOOKUP(_xlfn.BITAND(OCT2DEC(C311),'PDP8'!$E$71),'PDP8'!$D$71:$F$73,3,0))),IF(_xlfn.BITAND(OCT2DEC(C311),'PDP8'!$E$75)='PDP8'!$D$75,CONCATENATE(IF(LEN(F311)&gt;4,", ",""),'PDP8'!$F$75,""),IF(_xlfn.BITAND(OCT2DEC(C311),'PDP8'!$E$74),"",'PDP8'!$F$74))),"")</f>
        <v/>
      </c>
      <c r="AD311" s="119" t="str">
        <f>IF(N311=15,VLOOKUP(Z311,'PDP8'!$D$111:$F$238,3,0),"")</f>
        <v/>
      </c>
      <c r="AE311" s="119" t="str">
        <f>IF(N311=20,CONCATENATE(VLOOKUP(F311,'PDP8'!$I$5:$M$389,3,0),": ",VLOOKUP(F311,'PDP8'!$I$5:$M$389,5,0)),"")</f>
        <v/>
      </c>
      <c r="AF311" s="119" t="str">
        <f t="shared" si="87"/>
        <v/>
      </c>
      <c r="AG311" s="126"/>
      <c r="AH311" s="126"/>
    </row>
    <row r="312" spans="1:34" x14ac:dyDescent="0.2">
      <c r="A312" s="126"/>
      <c r="B312" s="55" t="str">
        <f t="shared" si="62"/>
        <v>0411</v>
      </c>
      <c r="C312" s="56" t="str">
        <f>IF(N312&lt;10,"",IF(N312=10,O312,IF(N312=12,IF(LEN(X312)&gt;0,X312,DEC2OCT(VLOOKUP(F312,'PDP8'!$C$6:$D$12,2,0)+IF(LEN(G312)&gt;0,256,0)+W312+IF(LEN(V312)=0,0,_xlfn.BITAND(V312,127)),4)),IF(N312=13,DEC2OCT('PDP8'!$D$13+_xlfn.BITOR(VLOOKUP(O312,'PDP8'!$C$17:$D$52,2,0),_xlfn.BITOR(IF(S312&gt;1,VLOOKUP(P312,'PDP8'!$C$17:$D$52,2,0),0),_xlfn.BITOR(IF(S312&gt;2,VLOOKUP(Q312,'PDP8'!$C$17:$D$52,2,0),0),IF(S312&gt;3,VLOOKUP(R312,'PDP8'!$C$17:$D$52,2,0),0)))),4),IF(N312=14,DEC2OCT(_xlfn.BITOR('PDP8'!$D$13+256+VLOOKUP(O312,'PDP8'!$C$56:$D$75,2,0),_xlfn.BITOR(IF(S312&gt;1,VLOOKUP(P312,'PDP8'!$C$56:$D$75,2,0),0),_xlfn.BITOR(IF(S312&gt;2,VLOOKUP(Q312,'PDP8'!$C$56:$D$75,2,0),0),IF(S312&gt;3,VLOOKUP(R312,'PDP8'!$C$56:$D$75,2,0),0)))),4),IF(N312=15,DEC2OCT('PDP8'!$D$13+257+VLOOKUP(O312,'PDP8'!$C$80:$D$107,2,0)+IF(S312&gt;1,VLOOKUP(P312,'PDP8'!$C$80:$D$107,2,0),0)+IF(S312&gt;2,VLOOKUP(Q312,'PDP8'!$C$80:$D$107,2,0),0),4),IF(N312=20,VLOOKUP(F312,'PDP8'!$I$5:$J$389,2,0),"???")))))))</f>
        <v/>
      </c>
      <c r="D312" s="177"/>
      <c r="E312" s="118"/>
      <c r="F312" s="118"/>
      <c r="G312" s="76"/>
      <c r="H312" s="118"/>
      <c r="I312" s="179"/>
      <c r="J312" s="188" t="str">
        <f t="shared" si="63"/>
        <v/>
      </c>
      <c r="K312" s="211"/>
      <c r="L312" s="126"/>
      <c r="M312" s="119">
        <f>IF(LEN(F312)&lt;1,0,IF(OR(LEFT(F312)="/",F312="$"),0,IF(LEFT(F312)="*",1,IF(NOT(ISERR(VALUE(F312))),10,IF(LEFT(F312,4)="PAGE",2,IF(ISNA(VLOOKUP(F312,'PDP8'!$C$6:$C$11,1,0)),IF(ISNA(VLOOKUP(LEFT(F312,3),'PDP8'!$C$17:$C$52,1,0)),IF(ISNA(VLOOKUP(LEFT(F312,3),'PDP8'!$C$56:$C$75,1,0)),IF(ISNA(VLOOKUP(LEFT(F312,IF(OR(LEN(F312)=3,MID(F312,4,1)=" "),3,4)),'PDP8'!$C$80:$C$107,1,0)),IF(ISNA(VLOOKUP(F312,'PDP8'!$I$5:$I$389,1,0)),"???",20),15),14),13),12))))))</f>
        <v>0</v>
      </c>
      <c r="N312" s="119">
        <f>IF(AND(O312="CLA",S312&gt;1),IF(ISNA(VLOOKUP(P312,'PDP8'!$C$17:$C$52,1,0)),IF(ISNA(VLOOKUP(P312,'PDP8'!$C$56:$C$75,1,0)),15,14),13),IF(LEN(F312)=0,0,M312))</f>
        <v>0</v>
      </c>
      <c r="O312" s="119" t="str">
        <f t="shared" si="77"/>
        <v/>
      </c>
      <c r="P312" s="119" t="str">
        <f t="shared" si="78"/>
        <v/>
      </c>
      <c r="Q312" s="119" t="str">
        <f t="shared" si="79"/>
        <v/>
      </c>
      <c r="R312" s="119" t="str">
        <f t="shared" si="80"/>
        <v/>
      </c>
      <c r="S312" s="119">
        <f t="shared" si="81"/>
        <v>0</v>
      </c>
      <c r="T312" s="187" t="str">
        <f t="shared" si="82"/>
        <v/>
      </c>
      <c r="U312" s="119" t="str">
        <f t="shared" si="83"/>
        <v/>
      </c>
      <c r="V312" s="120" t="str">
        <f t="shared" si="84"/>
        <v/>
      </c>
      <c r="W312" s="124" t="str">
        <f t="shared" si="85"/>
        <v/>
      </c>
      <c r="X312" s="124" t="str">
        <f t="shared" si="86"/>
        <v/>
      </c>
      <c r="Y312" s="119" t="str">
        <f t="shared" si="88"/>
        <v/>
      </c>
      <c r="Z312" s="119">
        <f t="shared" si="89"/>
        <v>0</v>
      </c>
      <c r="AA312" s="119" t="str">
        <f>IF(N312=12,VLOOKUP(F312,'PDP8'!$C$6:$F$11,4,0),"")</f>
        <v/>
      </c>
      <c r="AB312" s="119" t="str">
        <f>IF(N312=13,IF(_xlfn.BITAND(OCT2DEC(C312),'PDP8'!$E$17)='PDP8'!$D$17,'PDP8'!$F$17,CONCATENATE(IF(ISNA(MATCH(_xlfn.BITAND(OCT2DEC(C312),'PDP8'!$E$18),'PDP8'!$D$18:$D$20,0)),"",VLOOKUP(_xlfn.BITAND(OCT2DEC(C312),'PDP8'!$E$18),'PDP8'!$D$18:$F$20,3,0)),IF(ISNA(MATCH(_xlfn.BITAND(OCT2DEC(C312),'PDP8'!$E$21),'PDP8'!$D$21:$D$52,0)),"",CONCATENATE(IF(ISNA(MATCH(_xlfn.BITAND(OCT2DEC(C312),'PDP8'!$E$18),'PDP8'!$D$18:$D$20,0)),"",", "),VLOOKUP(_xlfn.BITAND(OCT2DEC(C312),'PDP8'!$E$21),'PDP8'!$D$21:$F$52,3,0))))),"")</f>
        <v/>
      </c>
      <c r="AC312" s="119" t="str">
        <f>IF(N312=14,CONCATENATE(IF(ISNA(MATCH(_xlfn.BITAND(OCT2DEC(C312),'PDP8'!$E$56),'PDP8'!$D$56:$D$70,0)),"",VLOOKUP(_xlfn.BITAND(OCT2DEC(C312),'PDP8'!$E$56),'PDP8'!$D$56:$F$70,3,0)),IF(ISNA(MATCH(_xlfn.BITAND(OCT2DEC(C312),'PDP8'!$E$71),'PDP8'!$D$71:$D$73,0)),"",CONCATENATE(IF(ISNA(MATCH(_xlfn.BITAND(OCT2DEC(C312),'PDP8'!$E$56),'PDP8'!$D$56:$D$70,0)),"",", "),VLOOKUP(_xlfn.BITAND(OCT2DEC(C312),'PDP8'!$E$71),'PDP8'!$D$71:$F$73,3,0))),IF(_xlfn.BITAND(OCT2DEC(C312),'PDP8'!$E$75)='PDP8'!$D$75,CONCATENATE(IF(LEN(F312)&gt;4,", ",""),'PDP8'!$F$75,""),IF(_xlfn.BITAND(OCT2DEC(C312),'PDP8'!$E$74),"",'PDP8'!$F$74))),"")</f>
        <v/>
      </c>
      <c r="AD312" s="119" t="str">
        <f>IF(N312=15,VLOOKUP(Z312,'PDP8'!$D$111:$F$238,3,0),"")</f>
        <v/>
      </c>
      <c r="AE312" s="119" t="str">
        <f>IF(N312=20,CONCATENATE(VLOOKUP(F312,'PDP8'!$I$5:$M$389,3,0),": ",VLOOKUP(F312,'PDP8'!$I$5:$M$389,5,0)),"")</f>
        <v/>
      </c>
      <c r="AF312" s="119" t="str">
        <f t="shared" si="87"/>
        <v/>
      </c>
      <c r="AG312" s="126"/>
      <c r="AH312" s="126"/>
    </row>
    <row r="313" spans="1:34" x14ac:dyDescent="0.2">
      <c r="A313" s="126"/>
      <c r="B313" s="55" t="str">
        <f t="shared" si="62"/>
        <v>0411</v>
      </c>
      <c r="C313" s="56" t="str">
        <f>IF(N313&lt;10,"",IF(N313=10,O313,IF(N313=12,IF(LEN(X313)&gt;0,X313,DEC2OCT(VLOOKUP(F313,'PDP8'!$C$6:$D$12,2,0)+IF(LEN(G313)&gt;0,256,0)+W313+IF(LEN(V313)=0,0,_xlfn.BITAND(V313,127)),4)),IF(N313=13,DEC2OCT('PDP8'!$D$13+_xlfn.BITOR(VLOOKUP(O313,'PDP8'!$C$17:$D$52,2,0),_xlfn.BITOR(IF(S313&gt;1,VLOOKUP(P313,'PDP8'!$C$17:$D$52,2,0),0),_xlfn.BITOR(IF(S313&gt;2,VLOOKUP(Q313,'PDP8'!$C$17:$D$52,2,0),0),IF(S313&gt;3,VLOOKUP(R313,'PDP8'!$C$17:$D$52,2,0),0)))),4),IF(N313=14,DEC2OCT(_xlfn.BITOR('PDP8'!$D$13+256+VLOOKUP(O313,'PDP8'!$C$56:$D$75,2,0),_xlfn.BITOR(IF(S313&gt;1,VLOOKUP(P313,'PDP8'!$C$56:$D$75,2,0),0),_xlfn.BITOR(IF(S313&gt;2,VLOOKUP(Q313,'PDP8'!$C$56:$D$75,2,0),0),IF(S313&gt;3,VLOOKUP(R313,'PDP8'!$C$56:$D$75,2,0),0)))),4),IF(N313=15,DEC2OCT('PDP8'!$D$13+257+VLOOKUP(O313,'PDP8'!$C$80:$D$107,2,0)+IF(S313&gt;1,VLOOKUP(P313,'PDP8'!$C$80:$D$107,2,0),0)+IF(S313&gt;2,VLOOKUP(Q313,'PDP8'!$C$80:$D$107,2,0),0),4),IF(N313=20,VLOOKUP(F313,'PDP8'!$I$5:$J$389,2,0),"???")))))))</f>
        <v/>
      </c>
      <c r="D313" s="177"/>
      <c r="E313" s="118"/>
      <c r="F313" s="118"/>
      <c r="G313" s="76"/>
      <c r="H313" s="118"/>
      <c r="I313" s="179"/>
      <c r="J313" s="188" t="str">
        <f t="shared" si="63"/>
        <v/>
      </c>
      <c r="K313" s="211"/>
      <c r="L313" s="126"/>
      <c r="M313" s="119">
        <f>IF(LEN(F313)&lt;1,0,IF(OR(LEFT(F313)="/",F313="$"),0,IF(LEFT(F313)="*",1,IF(NOT(ISERR(VALUE(F313))),10,IF(LEFT(F313,4)="PAGE",2,IF(ISNA(VLOOKUP(F313,'PDP8'!$C$6:$C$11,1,0)),IF(ISNA(VLOOKUP(LEFT(F313,3),'PDP8'!$C$17:$C$52,1,0)),IF(ISNA(VLOOKUP(LEFT(F313,3),'PDP8'!$C$56:$C$75,1,0)),IF(ISNA(VLOOKUP(LEFT(F313,IF(OR(LEN(F313)=3,MID(F313,4,1)=" "),3,4)),'PDP8'!$C$80:$C$107,1,0)),IF(ISNA(VLOOKUP(F313,'PDP8'!$I$5:$I$389,1,0)),"???",20),15),14),13),12))))))</f>
        <v>0</v>
      </c>
      <c r="N313" s="119">
        <f>IF(AND(O313="CLA",S313&gt;1),IF(ISNA(VLOOKUP(P313,'PDP8'!$C$17:$C$52,1,0)),IF(ISNA(VLOOKUP(P313,'PDP8'!$C$56:$C$75,1,0)),15,14),13),IF(LEN(F313)=0,0,M313))</f>
        <v>0</v>
      </c>
      <c r="O313" s="119" t="str">
        <f t="shared" si="77"/>
        <v/>
      </c>
      <c r="P313" s="119" t="str">
        <f t="shared" si="78"/>
        <v/>
      </c>
      <c r="Q313" s="119" t="str">
        <f t="shared" si="79"/>
        <v/>
      </c>
      <c r="R313" s="119" t="str">
        <f t="shared" si="80"/>
        <v/>
      </c>
      <c r="S313" s="119">
        <f t="shared" si="81"/>
        <v>0</v>
      </c>
      <c r="T313" s="187" t="str">
        <f t="shared" si="82"/>
        <v/>
      </c>
      <c r="U313" s="119" t="str">
        <f t="shared" si="83"/>
        <v/>
      </c>
      <c r="V313" s="120" t="str">
        <f t="shared" si="84"/>
        <v/>
      </c>
      <c r="W313" s="124" t="str">
        <f t="shared" si="85"/>
        <v/>
      </c>
      <c r="X313" s="124" t="str">
        <f t="shared" si="86"/>
        <v/>
      </c>
      <c r="Y313" s="119" t="str">
        <f t="shared" si="88"/>
        <v/>
      </c>
      <c r="Z313" s="119">
        <f t="shared" si="89"/>
        <v>0</v>
      </c>
      <c r="AA313" s="119" t="str">
        <f>IF(N313=12,VLOOKUP(F313,'PDP8'!$C$6:$F$11,4,0),"")</f>
        <v/>
      </c>
      <c r="AB313" s="119" t="str">
        <f>IF(N313=13,IF(_xlfn.BITAND(OCT2DEC(C313),'PDP8'!$E$17)='PDP8'!$D$17,'PDP8'!$F$17,CONCATENATE(IF(ISNA(MATCH(_xlfn.BITAND(OCT2DEC(C313),'PDP8'!$E$18),'PDP8'!$D$18:$D$20,0)),"",VLOOKUP(_xlfn.BITAND(OCT2DEC(C313),'PDP8'!$E$18),'PDP8'!$D$18:$F$20,3,0)),IF(ISNA(MATCH(_xlfn.BITAND(OCT2DEC(C313),'PDP8'!$E$21),'PDP8'!$D$21:$D$52,0)),"",CONCATENATE(IF(ISNA(MATCH(_xlfn.BITAND(OCT2DEC(C313),'PDP8'!$E$18),'PDP8'!$D$18:$D$20,0)),"",", "),VLOOKUP(_xlfn.BITAND(OCT2DEC(C313),'PDP8'!$E$21),'PDP8'!$D$21:$F$52,3,0))))),"")</f>
        <v/>
      </c>
      <c r="AC313" s="119" t="str">
        <f>IF(N313=14,CONCATENATE(IF(ISNA(MATCH(_xlfn.BITAND(OCT2DEC(C313),'PDP8'!$E$56),'PDP8'!$D$56:$D$70,0)),"",VLOOKUP(_xlfn.BITAND(OCT2DEC(C313),'PDP8'!$E$56),'PDP8'!$D$56:$F$70,3,0)),IF(ISNA(MATCH(_xlfn.BITAND(OCT2DEC(C313),'PDP8'!$E$71),'PDP8'!$D$71:$D$73,0)),"",CONCATENATE(IF(ISNA(MATCH(_xlfn.BITAND(OCT2DEC(C313),'PDP8'!$E$56),'PDP8'!$D$56:$D$70,0)),"",", "),VLOOKUP(_xlfn.BITAND(OCT2DEC(C313),'PDP8'!$E$71),'PDP8'!$D$71:$F$73,3,0))),IF(_xlfn.BITAND(OCT2DEC(C313),'PDP8'!$E$75)='PDP8'!$D$75,CONCATENATE(IF(LEN(F313)&gt;4,", ",""),'PDP8'!$F$75,""),IF(_xlfn.BITAND(OCT2DEC(C313),'PDP8'!$E$74),"",'PDP8'!$F$74))),"")</f>
        <v/>
      </c>
      <c r="AD313" s="119" t="str">
        <f>IF(N313=15,VLOOKUP(Z313,'PDP8'!$D$111:$F$238,3,0),"")</f>
        <v/>
      </c>
      <c r="AE313" s="119" t="str">
        <f>IF(N313=20,CONCATENATE(VLOOKUP(F313,'PDP8'!$I$5:$M$389,3,0),": ",VLOOKUP(F313,'PDP8'!$I$5:$M$389,5,0)),"")</f>
        <v/>
      </c>
      <c r="AF313" s="119" t="str">
        <f t="shared" si="87"/>
        <v/>
      </c>
      <c r="AG313" s="126"/>
      <c r="AH313" s="126"/>
    </row>
    <row r="314" spans="1:34" x14ac:dyDescent="0.2">
      <c r="A314" s="126"/>
      <c r="B314" s="55" t="str">
        <f t="shared" si="62"/>
        <v>0411</v>
      </c>
      <c r="C314" s="56" t="str">
        <f>IF(N314&lt;10,"",IF(N314=10,O314,IF(N314=12,IF(LEN(X314)&gt;0,X314,DEC2OCT(VLOOKUP(F314,'PDP8'!$C$6:$D$12,2,0)+IF(LEN(G314)&gt;0,256,0)+W314+IF(LEN(V314)=0,0,_xlfn.BITAND(V314,127)),4)),IF(N314=13,DEC2OCT('PDP8'!$D$13+_xlfn.BITOR(VLOOKUP(O314,'PDP8'!$C$17:$D$52,2,0),_xlfn.BITOR(IF(S314&gt;1,VLOOKUP(P314,'PDP8'!$C$17:$D$52,2,0),0),_xlfn.BITOR(IF(S314&gt;2,VLOOKUP(Q314,'PDP8'!$C$17:$D$52,2,0),0),IF(S314&gt;3,VLOOKUP(R314,'PDP8'!$C$17:$D$52,2,0),0)))),4),IF(N314=14,DEC2OCT(_xlfn.BITOR('PDP8'!$D$13+256+VLOOKUP(O314,'PDP8'!$C$56:$D$75,2,0),_xlfn.BITOR(IF(S314&gt;1,VLOOKUP(P314,'PDP8'!$C$56:$D$75,2,0),0),_xlfn.BITOR(IF(S314&gt;2,VLOOKUP(Q314,'PDP8'!$C$56:$D$75,2,0),0),IF(S314&gt;3,VLOOKUP(R314,'PDP8'!$C$56:$D$75,2,0),0)))),4),IF(N314=15,DEC2OCT('PDP8'!$D$13+257+VLOOKUP(O314,'PDP8'!$C$80:$D$107,2,0)+IF(S314&gt;1,VLOOKUP(P314,'PDP8'!$C$80:$D$107,2,0),0)+IF(S314&gt;2,VLOOKUP(Q314,'PDP8'!$C$80:$D$107,2,0),0),4),IF(N314=20,VLOOKUP(F314,'PDP8'!$I$5:$J$389,2,0),"???")))))))</f>
        <v/>
      </c>
      <c r="D314" s="177"/>
      <c r="E314" s="118"/>
      <c r="F314" s="118"/>
      <c r="G314" s="76"/>
      <c r="H314" s="118"/>
      <c r="I314" s="179"/>
      <c r="J314" s="188" t="str">
        <f t="shared" si="63"/>
        <v/>
      </c>
      <c r="K314" s="211"/>
      <c r="L314" s="126"/>
      <c r="M314" s="119">
        <f>IF(LEN(F314)&lt;1,0,IF(OR(LEFT(F314)="/",F314="$"),0,IF(LEFT(F314)="*",1,IF(NOT(ISERR(VALUE(F314))),10,IF(LEFT(F314,4)="PAGE",2,IF(ISNA(VLOOKUP(F314,'PDP8'!$C$6:$C$11,1,0)),IF(ISNA(VLOOKUP(LEFT(F314,3),'PDP8'!$C$17:$C$52,1,0)),IF(ISNA(VLOOKUP(LEFT(F314,3),'PDP8'!$C$56:$C$75,1,0)),IF(ISNA(VLOOKUP(LEFT(F314,IF(OR(LEN(F314)=3,MID(F314,4,1)=" "),3,4)),'PDP8'!$C$80:$C$107,1,0)),IF(ISNA(VLOOKUP(F314,'PDP8'!$I$5:$I$389,1,0)),"???",20),15),14),13),12))))))</f>
        <v>0</v>
      </c>
      <c r="N314" s="119">
        <f>IF(AND(O314="CLA",S314&gt;1),IF(ISNA(VLOOKUP(P314,'PDP8'!$C$17:$C$52,1,0)),IF(ISNA(VLOOKUP(P314,'PDP8'!$C$56:$C$75,1,0)),15,14),13),IF(LEN(F314)=0,0,M314))</f>
        <v>0</v>
      </c>
      <c r="O314" s="119" t="str">
        <f t="shared" si="77"/>
        <v/>
      </c>
      <c r="P314" s="119" t="str">
        <f t="shared" si="78"/>
        <v/>
      </c>
      <c r="Q314" s="119" t="str">
        <f t="shared" si="79"/>
        <v/>
      </c>
      <c r="R314" s="119" t="str">
        <f t="shared" si="80"/>
        <v/>
      </c>
      <c r="S314" s="119">
        <f t="shared" si="81"/>
        <v>0</v>
      </c>
      <c r="T314" s="187" t="str">
        <f t="shared" si="82"/>
        <v/>
      </c>
      <c r="U314" s="119" t="str">
        <f t="shared" si="83"/>
        <v/>
      </c>
      <c r="V314" s="120" t="str">
        <f t="shared" si="84"/>
        <v/>
      </c>
      <c r="W314" s="124" t="str">
        <f t="shared" si="85"/>
        <v/>
      </c>
      <c r="X314" s="124" t="str">
        <f t="shared" si="86"/>
        <v/>
      </c>
      <c r="Y314" s="119" t="str">
        <f t="shared" si="88"/>
        <v/>
      </c>
      <c r="Z314" s="119">
        <f t="shared" si="89"/>
        <v>0</v>
      </c>
      <c r="AA314" s="119" t="str">
        <f>IF(N314=12,VLOOKUP(F314,'PDP8'!$C$6:$F$11,4,0),"")</f>
        <v/>
      </c>
      <c r="AB314" s="119" t="str">
        <f>IF(N314=13,IF(_xlfn.BITAND(OCT2DEC(C314),'PDP8'!$E$17)='PDP8'!$D$17,'PDP8'!$F$17,CONCATENATE(IF(ISNA(MATCH(_xlfn.BITAND(OCT2DEC(C314),'PDP8'!$E$18),'PDP8'!$D$18:$D$20,0)),"",VLOOKUP(_xlfn.BITAND(OCT2DEC(C314),'PDP8'!$E$18),'PDP8'!$D$18:$F$20,3,0)),IF(ISNA(MATCH(_xlfn.BITAND(OCT2DEC(C314),'PDP8'!$E$21),'PDP8'!$D$21:$D$52,0)),"",CONCATENATE(IF(ISNA(MATCH(_xlfn.BITAND(OCT2DEC(C314),'PDP8'!$E$18),'PDP8'!$D$18:$D$20,0)),"",", "),VLOOKUP(_xlfn.BITAND(OCT2DEC(C314),'PDP8'!$E$21),'PDP8'!$D$21:$F$52,3,0))))),"")</f>
        <v/>
      </c>
      <c r="AC314" s="119" t="str">
        <f>IF(N314=14,CONCATENATE(IF(ISNA(MATCH(_xlfn.BITAND(OCT2DEC(C314),'PDP8'!$E$56),'PDP8'!$D$56:$D$70,0)),"",VLOOKUP(_xlfn.BITAND(OCT2DEC(C314),'PDP8'!$E$56),'PDP8'!$D$56:$F$70,3,0)),IF(ISNA(MATCH(_xlfn.BITAND(OCT2DEC(C314),'PDP8'!$E$71),'PDP8'!$D$71:$D$73,0)),"",CONCATENATE(IF(ISNA(MATCH(_xlfn.BITAND(OCT2DEC(C314),'PDP8'!$E$56),'PDP8'!$D$56:$D$70,0)),"",", "),VLOOKUP(_xlfn.BITAND(OCT2DEC(C314),'PDP8'!$E$71),'PDP8'!$D$71:$F$73,3,0))),IF(_xlfn.BITAND(OCT2DEC(C314),'PDP8'!$E$75)='PDP8'!$D$75,CONCATENATE(IF(LEN(F314)&gt;4,", ",""),'PDP8'!$F$75,""),IF(_xlfn.BITAND(OCT2DEC(C314),'PDP8'!$E$74),"",'PDP8'!$F$74))),"")</f>
        <v/>
      </c>
      <c r="AD314" s="119" t="str">
        <f>IF(N314=15,VLOOKUP(Z314,'PDP8'!$D$111:$F$238,3,0),"")</f>
        <v/>
      </c>
      <c r="AE314" s="119" t="str">
        <f>IF(N314=20,CONCATENATE(VLOOKUP(F314,'PDP8'!$I$5:$M$389,3,0),": ",VLOOKUP(F314,'PDP8'!$I$5:$M$389,5,0)),"")</f>
        <v/>
      </c>
      <c r="AF314" s="119" t="str">
        <f t="shared" si="87"/>
        <v/>
      </c>
      <c r="AG314" s="126"/>
      <c r="AH314" s="126"/>
    </row>
    <row r="315" spans="1:34" x14ac:dyDescent="0.2">
      <c r="A315" s="126"/>
      <c r="B315" s="55" t="str">
        <f t="shared" si="62"/>
        <v>0411</v>
      </c>
      <c r="C315" s="56" t="str">
        <f>IF(N315&lt;10,"",IF(N315=10,O315,IF(N315=12,IF(LEN(X315)&gt;0,X315,DEC2OCT(VLOOKUP(F315,'PDP8'!$C$6:$D$12,2,0)+IF(LEN(G315)&gt;0,256,0)+W315+IF(LEN(V315)=0,0,_xlfn.BITAND(V315,127)),4)),IF(N315=13,DEC2OCT('PDP8'!$D$13+_xlfn.BITOR(VLOOKUP(O315,'PDP8'!$C$17:$D$52,2,0),_xlfn.BITOR(IF(S315&gt;1,VLOOKUP(P315,'PDP8'!$C$17:$D$52,2,0),0),_xlfn.BITOR(IF(S315&gt;2,VLOOKUP(Q315,'PDP8'!$C$17:$D$52,2,0),0),IF(S315&gt;3,VLOOKUP(R315,'PDP8'!$C$17:$D$52,2,0),0)))),4),IF(N315=14,DEC2OCT(_xlfn.BITOR('PDP8'!$D$13+256+VLOOKUP(O315,'PDP8'!$C$56:$D$75,2,0),_xlfn.BITOR(IF(S315&gt;1,VLOOKUP(P315,'PDP8'!$C$56:$D$75,2,0),0),_xlfn.BITOR(IF(S315&gt;2,VLOOKUP(Q315,'PDP8'!$C$56:$D$75,2,0),0),IF(S315&gt;3,VLOOKUP(R315,'PDP8'!$C$56:$D$75,2,0),0)))),4),IF(N315=15,DEC2OCT('PDP8'!$D$13+257+VLOOKUP(O315,'PDP8'!$C$80:$D$107,2,0)+IF(S315&gt;1,VLOOKUP(P315,'PDP8'!$C$80:$D$107,2,0),0)+IF(S315&gt;2,VLOOKUP(Q315,'PDP8'!$C$80:$D$107,2,0),0),4),IF(N315=20,VLOOKUP(F315,'PDP8'!$I$5:$J$389,2,0),"???")))))))</f>
        <v/>
      </c>
      <c r="D315" s="177"/>
      <c r="E315" s="118"/>
      <c r="F315" s="118"/>
      <c r="G315" s="76"/>
      <c r="H315" s="118"/>
      <c r="I315" s="179"/>
      <c r="J315" s="188" t="str">
        <f t="shared" si="63"/>
        <v/>
      </c>
      <c r="K315" s="211"/>
      <c r="L315" s="126"/>
      <c r="M315" s="119">
        <f>IF(LEN(F315)&lt;1,0,IF(OR(LEFT(F315)="/",F315="$"),0,IF(LEFT(F315)="*",1,IF(NOT(ISERR(VALUE(F315))),10,IF(LEFT(F315,4)="PAGE",2,IF(ISNA(VLOOKUP(F315,'PDP8'!$C$6:$C$11,1,0)),IF(ISNA(VLOOKUP(LEFT(F315,3),'PDP8'!$C$17:$C$52,1,0)),IF(ISNA(VLOOKUP(LEFT(F315,3),'PDP8'!$C$56:$C$75,1,0)),IF(ISNA(VLOOKUP(LEFT(F315,IF(OR(LEN(F315)=3,MID(F315,4,1)=" "),3,4)),'PDP8'!$C$80:$C$107,1,0)),IF(ISNA(VLOOKUP(F315,'PDP8'!$I$5:$I$389,1,0)),"???",20),15),14),13),12))))))</f>
        <v>0</v>
      </c>
      <c r="N315" s="119">
        <f>IF(AND(O315="CLA",S315&gt;1),IF(ISNA(VLOOKUP(P315,'PDP8'!$C$17:$C$52,1,0)),IF(ISNA(VLOOKUP(P315,'PDP8'!$C$56:$C$75,1,0)),15,14),13),IF(LEN(F315)=0,0,M315))</f>
        <v>0</v>
      </c>
      <c r="O315" s="119" t="str">
        <f t="shared" si="77"/>
        <v/>
      </c>
      <c r="P315" s="119" t="str">
        <f t="shared" si="78"/>
        <v/>
      </c>
      <c r="Q315" s="119" t="str">
        <f t="shared" si="79"/>
        <v/>
      </c>
      <c r="R315" s="119" t="str">
        <f t="shared" si="80"/>
        <v/>
      </c>
      <c r="S315" s="119">
        <f t="shared" si="81"/>
        <v>0</v>
      </c>
      <c r="T315" s="187" t="str">
        <f t="shared" si="82"/>
        <v/>
      </c>
      <c r="U315" s="119" t="str">
        <f t="shared" si="83"/>
        <v/>
      </c>
      <c r="V315" s="120" t="str">
        <f t="shared" si="84"/>
        <v/>
      </c>
      <c r="W315" s="124" t="str">
        <f t="shared" si="85"/>
        <v/>
      </c>
      <c r="X315" s="124" t="str">
        <f t="shared" si="86"/>
        <v/>
      </c>
      <c r="Y315" s="119" t="str">
        <f t="shared" si="88"/>
        <v/>
      </c>
      <c r="Z315" s="119">
        <f t="shared" si="89"/>
        <v>0</v>
      </c>
      <c r="AA315" s="119" t="str">
        <f>IF(N315=12,VLOOKUP(F315,'PDP8'!$C$6:$F$11,4,0),"")</f>
        <v/>
      </c>
      <c r="AB315" s="119" t="str">
        <f>IF(N315=13,IF(_xlfn.BITAND(OCT2DEC(C315),'PDP8'!$E$17)='PDP8'!$D$17,'PDP8'!$F$17,CONCATENATE(IF(ISNA(MATCH(_xlfn.BITAND(OCT2DEC(C315),'PDP8'!$E$18),'PDP8'!$D$18:$D$20,0)),"",VLOOKUP(_xlfn.BITAND(OCT2DEC(C315),'PDP8'!$E$18),'PDP8'!$D$18:$F$20,3,0)),IF(ISNA(MATCH(_xlfn.BITAND(OCT2DEC(C315),'PDP8'!$E$21),'PDP8'!$D$21:$D$52,0)),"",CONCATENATE(IF(ISNA(MATCH(_xlfn.BITAND(OCT2DEC(C315),'PDP8'!$E$18),'PDP8'!$D$18:$D$20,0)),"",", "),VLOOKUP(_xlfn.BITAND(OCT2DEC(C315),'PDP8'!$E$21),'PDP8'!$D$21:$F$52,3,0))))),"")</f>
        <v/>
      </c>
      <c r="AC315" s="119" t="str">
        <f>IF(N315=14,CONCATENATE(IF(ISNA(MATCH(_xlfn.BITAND(OCT2DEC(C315),'PDP8'!$E$56),'PDP8'!$D$56:$D$70,0)),"",VLOOKUP(_xlfn.BITAND(OCT2DEC(C315),'PDP8'!$E$56),'PDP8'!$D$56:$F$70,3,0)),IF(ISNA(MATCH(_xlfn.BITAND(OCT2DEC(C315),'PDP8'!$E$71),'PDP8'!$D$71:$D$73,0)),"",CONCATENATE(IF(ISNA(MATCH(_xlfn.BITAND(OCT2DEC(C315),'PDP8'!$E$56),'PDP8'!$D$56:$D$70,0)),"",", "),VLOOKUP(_xlfn.BITAND(OCT2DEC(C315),'PDP8'!$E$71),'PDP8'!$D$71:$F$73,3,0))),IF(_xlfn.BITAND(OCT2DEC(C315),'PDP8'!$E$75)='PDP8'!$D$75,CONCATENATE(IF(LEN(F315)&gt;4,", ",""),'PDP8'!$F$75,""),IF(_xlfn.BITAND(OCT2DEC(C315),'PDP8'!$E$74),"",'PDP8'!$F$74))),"")</f>
        <v/>
      </c>
      <c r="AD315" s="119" t="str">
        <f>IF(N315=15,VLOOKUP(Z315,'PDP8'!$D$111:$F$238,3,0),"")</f>
        <v/>
      </c>
      <c r="AE315" s="119" t="str">
        <f>IF(N315=20,CONCATENATE(VLOOKUP(F315,'PDP8'!$I$5:$M$389,3,0),": ",VLOOKUP(F315,'PDP8'!$I$5:$M$389,5,0)),"")</f>
        <v/>
      </c>
      <c r="AF315" s="119" t="str">
        <f t="shared" si="87"/>
        <v/>
      </c>
      <c r="AG315" s="126"/>
      <c r="AH315" s="126"/>
    </row>
    <row r="316" spans="1:34" x14ac:dyDescent="0.2">
      <c r="A316" s="126"/>
      <c r="B316" s="55" t="str">
        <f t="shared" si="62"/>
        <v>0411</v>
      </c>
      <c r="C316" s="56" t="str">
        <f>IF(N316&lt;10,"",IF(N316=10,O316,IF(N316=12,IF(LEN(X316)&gt;0,X316,DEC2OCT(VLOOKUP(F316,'PDP8'!$C$6:$D$12,2,0)+IF(LEN(G316)&gt;0,256,0)+W316+IF(LEN(V316)=0,0,_xlfn.BITAND(V316,127)),4)),IF(N316=13,DEC2OCT('PDP8'!$D$13+_xlfn.BITOR(VLOOKUP(O316,'PDP8'!$C$17:$D$52,2,0),_xlfn.BITOR(IF(S316&gt;1,VLOOKUP(P316,'PDP8'!$C$17:$D$52,2,0),0),_xlfn.BITOR(IF(S316&gt;2,VLOOKUP(Q316,'PDP8'!$C$17:$D$52,2,0),0),IF(S316&gt;3,VLOOKUP(R316,'PDP8'!$C$17:$D$52,2,0),0)))),4),IF(N316=14,DEC2OCT(_xlfn.BITOR('PDP8'!$D$13+256+VLOOKUP(O316,'PDP8'!$C$56:$D$75,2,0),_xlfn.BITOR(IF(S316&gt;1,VLOOKUP(P316,'PDP8'!$C$56:$D$75,2,0),0),_xlfn.BITOR(IF(S316&gt;2,VLOOKUP(Q316,'PDP8'!$C$56:$D$75,2,0),0),IF(S316&gt;3,VLOOKUP(R316,'PDP8'!$C$56:$D$75,2,0),0)))),4),IF(N316=15,DEC2OCT('PDP8'!$D$13+257+VLOOKUP(O316,'PDP8'!$C$80:$D$107,2,0)+IF(S316&gt;1,VLOOKUP(P316,'PDP8'!$C$80:$D$107,2,0),0)+IF(S316&gt;2,VLOOKUP(Q316,'PDP8'!$C$80:$D$107,2,0),0),4),IF(N316=20,VLOOKUP(F316,'PDP8'!$I$5:$J$389,2,0),"???")))))))</f>
        <v/>
      </c>
      <c r="D316" s="177"/>
      <c r="E316" s="118"/>
      <c r="F316" s="118"/>
      <c r="G316" s="76"/>
      <c r="H316" s="118"/>
      <c r="I316" s="179"/>
      <c r="J316" s="188" t="str">
        <f t="shared" si="63"/>
        <v/>
      </c>
      <c r="K316" s="211"/>
      <c r="L316" s="126"/>
      <c r="M316" s="119">
        <f>IF(LEN(F316)&lt;1,0,IF(OR(LEFT(F316)="/",F316="$"),0,IF(LEFT(F316)="*",1,IF(NOT(ISERR(VALUE(F316))),10,IF(LEFT(F316,4)="PAGE",2,IF(ISNA(VLOOKUP(F316,'PDP8'!$C$6:$C$11,1,0)),IF(ISNA(VLOOKUP(LEFT(F316,3),'PDP8'!$C$17:$C$52,1,0)),IF(ISNA(VLOOKUP(LEFT(F316,3),'PDP8'!$C$56:$C$75,1,0)),IF(ISNA(VLOOKUP(LEFT(F316,IF(OR(LEN(F316)=3,MID(F316,4,1)=" "),3,4)),'PDP8'!$C$80:$C$107,1,0)),IF(ISNA(VLOOKUP(F316,'PDP8'!$I$5:$I$389,1,0)),"???",20),15),14),13),12))))))</f>
        <v>0</v>
      </c>
      <c r="N316" s="119">
        <f>IF(AND(O316="CLA",S316&gt;1),IF(ISNA(VLOOKUP(P316,'PDP8'!$C$17:$C$52,1,0)),IF(ISNA(VLOOKUP(P316,'PDP8'!$C$56:$C$75,1,0)),15,14),13),IF(LEN(F316)=0,0,M316))</f>
        <v>0</v>
      </c>
      <c r="O316" s="119" t="str">
        <f t="shared" si="77"/>
        <v/>
      </c>
      <c r="P316" s="119" t="str">
        <f t="shared" si="78"/>
        <v/>
      </c>
      <c r="Q316" s="119" t="str">
        <f t="shared" si="79"/>
        <v/>
      </c>
      <c r="R316" s="119" t="str">
        <f t="shared" si="80"/>
        <v/>
      </c>
      <c r="S316" s="119">
        <f t="shared" si="81"/>
        <v>0</v>
      </c>
      <c r="T316" s="187" t="str">
        <f t="shared" si="82"/>
        <v/>
      </c>
      <c r="U316" s="119" t="str">
        <f t="shared" si="83"/>
        <v/>
      </c>
      <c r="V316" s="120" t="str">
        <f t="shared" si="84"/>
        <v/>
      </c>
      <c r="W316" s="124" t="str">
        <f t="shared" si="85"/>
        <v/>
      </c>
      <c r="X316" s="124" t="str">
        <f t="shared" si="86"/>
        <v/>
      </c>
      <c r="Y316" s="119" t="str">
        <f t="shared" si="88"/>
        <v/>
      </c>
      <c r="Z316" s="119">
        <f t="shared" si="89"/>
        <v>0</v>
      </c>
      <c r="AA316" s="119" t="str">
        <f>IF(N316=12,VLOOKUP(F316,'PDP8'!$C$6:$F$11,4,0),"")</f>
        <v/>
      </c>
      <c r="AB316" s="119" t="str">
        <f>IF(N316=13,IF(_xlfn.BITAND(OCT2DEC(C316),'PDP8'!$E$17)='PDP8'!$D$17,'PDP8'!$F$17,CONCATENATE(IF(ISNA(MATCH(_xlfn.BITAND(OCT2DEC(C316),'PDP8'!$E$18),'PDP8'!$D$18:$D$20,0)),"",VLOOKUP(_xlfn.BITAND(OCT2DEC(C316),'PDP8'!$E$18),'PDP8'!$D$18:$F$20,3,0)),IF(ISNA(MATCH(_xlfn.BITAND(OCT2DEC(C316),'PDP8'!$E$21),'PDP8'!$D$21:$D$52,0)),"",CONCATENATE(IF(ISNA(MATCH(_xlfn.BITAND(OCT2DEC(C316),'PDP8'!$E$18),'PDP8'!$D$18:$D$20,0)),"",", "),VLOOKUP(_xlfn.BITAND(OCT2DEC(C316),'PDP8'!$E$21),'PDP8'!$D$21:$F$52,3,0))))),"")</f>
        <v/>
      </c>
      <c r="AC316" s="119" t="str">
        <f>IF(N316=14,CONCATENATE(IF(ISNA(MATCH(_xlfn.BITAND(OCT2DEC(C316),'PDP8'!$E$56),'PDP8'!$D$56:$D$70,0)),"",VLOOKUP(_xlfn.BITAND(OCT2DEC(C316),'PDP8'!$E$56),'PDP8'!$D$56:$F$70,3,0)),IF(ISNA(MATCH(_xlfn.BITAND(OCT2DEC(C316),'PDP8'!$E$71),'PDP8'!$D$71:$D$73,0)),"",CONCATENATE(IF(ISNA(MATCH(_xlfn.BITAND(OCT2DEC(C316),'PDP8'!$E$56),'PDP8'!$D$56:$D$70,0)),"",", "),VLOOKUP(_xlfn.BITAND(OCT2DEC(C316),'PDP8'!$E$71),'PDP8'!$D$71:$F$73,3,0))),IF(_xlfn.BITAND(OCT2DEC(C316),'PDP8'!$E$75)='PDP8'!$D$75,CONCATENATE(IF(LEN(F316)&gt;4,", ",""),'PDP8'!$F$75,""),IF(_xlfn.BITAND(OCT2DEC(C316),'PDP8'!$E$74),"",'PDP8'!$F$74))),"")</f>
        <v/>
      </c>
      <c r="AD316" s="119" t="str">
        <f>IF(N316=15,VLOOKUP(Z316,'PDP8'!$D$111:$F$238,3,0),"")</f>
        <v/>
      </c>
      <c r="AE316" s="119" t="str">
        <f>IF(N316=20,CONCATENATE(VLOOKUP(F316,'PDP8'!$I$5:$M$389,3,0),": ",VLOOKUP(F316,'PDP8'!$I$5:$M$389,5,0)),"")</f>
        <v/>
      </c>
      <c r="AF316" s="119" t="str">
        <f t="shared" si="87"/>
        <v/>
      </c>
      <c r="AG316" s="126"/>
      <c r="AH316" s="126"/>
    </row>
    <row r="317" spans="1:34" x14ac:dyDescent="0.2">
      <c r="A317" s="126"/>
      <c r="B317" s="55" t="str">
        <f t="shared" si="62"/>
        <v>0411</v>
      </c>
      <c r="C317" s="56" t="str">
        <f>IF(N317&lt;10,"",IF(N317=10,O317,IF(N317=12,IF(LEN(X317)&gt;0,X317,DEC2OCT(VLOOKUP(F317,'PDP8'!$C$6:$D$12,2,0)+IF(LEN(G317)&gt;0,256,0)+W317+IF(LEN(V317)=0,0,_xlfn.BITAND(V317,127)),4)),IF(N317=13,DEC2OCT('PDP8'!$D$13+_xlfn.BITOR(VLOOKUP(O317,'PDP8'!$C$17:$D$52,2,0),_xlfn.BITOR(IF(S317&gt;1,VLOOKUP(P317,'PDP8'!$C$17:$D$52,2,0),0),_xlfn.BITOR(IF(S317&gt;2,VLOOKUP(Q317,'PDP8'!$C$17:$D$52,2,0),0),IF(S317&gt;3,VLOOKUP(R317,'PDP8'!$C$17:$D$52,2,0),0)))),4),IF(N317=14,DEC2OCT(_xlfn.BITOR('PDP8'!$D$13+256+VLOOKUP(O317,'PDP8'!$C$56:$D$75,2,0),_xlfn.BITOR(IF(S317&gt;1,VLOOKUP(P317,'PDP8'!$C$56:$D$75,2,0),0),_xlfn.BITOR(IF(S317&gt;2,VLOOKUP(Q317,'PDP8'!$C$56:$D$75,2,0),0),IF(S317&gt;3,VLOOKUP(R317,'PDP8'!$C$56:$D$75,2,0),0)))),4),IF(N317=15,DEC2OCT('PDP8'!$D$13+257+VLOOKUP(O317,'PDP8'!$C$80:$D$107,2,0)+IF(S317&gt;1,VLOOKUP(P317,'PDP8'!$C$80:$D$107,2,0),0)+IF(S317&gt;2,VLOOKUP(Q317,'PDP8'!$C$80:$D$107,2,0),0),4),IF(N317=20,VLOOKUP(F317,'PDP8'!$I$5:$J$389,2,0),"???")))))))</f>
        <v/>
      </c>
      <c r="D317" s="177"/>
      <c r="E317" s="118"/>
      <c r="F317" s="118"/>
      <c r="G317" s="76"/>
      <c r="H317" s="118"/>
      <c r="I317" s="179"/>
      <c r="J317" s="188" t="str">
        <f t="shared" si="63"/>
        <v/>
      </c>
      <c r="K317" s="211"/>
      <c r="L317" s="126"/>
      <c r="M317" s="119">
        <f>IF(LEN(F317)&lt;1,0,IF(OR(LEFT(F317)="/",F317="$"),0,IF(LEFT(F317)="*",1,IF(NOT(ISERR(VALUE(F317))),10,IF(LEFT(F317,4)="PAGE",2,IF(ISNA(VLOOKUP(F317,'PDP8'!$C$6:$C$11,1,0)),IF(ISNA(VLOOKUP(LEFT(F317,3),'PDP8'!$C$17:$C$52,1,0)),IF(ISNA(VLOOKUP(LEFT(F317,3),'PDP8'!$C$56:$C$75,1,0)),IF(ISNA(VLOOKUP(LEFT(F317,IF(OR(LEN(F317)=3,MID(F317,4,1)=" "),3,4)),'PDP8'!$C$80:$C$107,1,0)),IF(ISNA(VLOOKUP(F317,'PDP8'!$I$5:$I$389,1,0)),"???",20),15),14),13),12))))))</f>
        <v>0</v>
      </c>
      <c r="N317" s="119">
        <f>IF(AND(O317="CLA",S317&gt;1),IF(ISNA(VLOOKUP(P317,'PDP8'!$C$17:$C$52,1,0)),IF(ISNA(VLOOKUP(P317,'PDP8'!$C$56:$C$75,1,0)),15,14),13),IF(LEN(F317)=0,0,M317))</f>
        <v>0</v>
      </c>
      <c r="O317" s="119" t="str">
        <f t="shared" si="77"/>
        <v/>
      </c>
      <c r="P317" s="119" t="str">
        <f t="shared" si="78"/>
        <v/>
      </c>
      <c r="Q317" s="119" t="str">
        <f t="shared" si="79"/>
        <v/>
      </c>
      <c r="R317" s="119" t="str">
        <f t="shared" si="80"/>
        <v/>
      </c>
      <c r="S317" s="119">
        <f t="shared" si="81"/>
        <v>0</v>
      </c>
      <c r="T317" s="187" t="str">
        <f t="shared" si="82"/>
        <v/>
      </c>
      <c r="U317" s="119" t="str">
        <f t="shared" si="83"/>
        <v/>
      </c>
      <c r="V317" s="120" t="str">
        <f t="shared" si="84"/>
        <v/>
      </c>
      <c r="W317" s="124" t="str">
        <f t="shared" si="85"/>
        <v/>
      </c>
      <c r="X317" s="124" t="str">
        <f t="shared" si="86"/>
        <v/>
      </c>
      <c r="Y317" s="119" t="str">
        <f t="shared" si="88"/>
        <v/>
      </c>
      <c r="Z317" s="119">
        <f t="shared" si="89"/>
        <v>0</v>
      </c>
      <c r="AA317" s="119" t="str">
        <f>IF(N317=12,VLOOKUP(F317,'PDP8'!$C$6:$F$11,4,0),"")</f>
        <v/>
      </c>
      <c r="AB317" s="119" t="str">
        <f>IF(N317=13,IF(_xlfn.BITAND(OCT2DEC(C317),'PDP8'!$E$17)='PDP8'!$D$17,'PDP8'!$F$17,CONCATENATE(IF(ISNA(MATCH(_xlfn.BITAND(OCT2DEC(C317),'PDP8'!$E$18),'PDP8'!$D$18:$D$20,0)),"",VLOOKUP(_xlfn.BITAND(OCT2DEC(C317),'PDP8'!$E$18),'PDP8'!$D$18:$F$20,3,0)),IF(ISNA(MATCH(_xlfn.BITAND(OCT2DEC(C317),'PDP8'!$E$21),'PDP8'!$D$21:$D$52,0)),"",CONCATENATE(IF(ISNA(MATCH(_xlfn.BITAND(OCT2DEC(C317),'PDP8'!$E$18),'PDP8'!$D$18:$D$20,0)),"",", "),VLOOKUP(_xlfn.BITAND(OCT2DEC(C317),'PDP8'!$E$21),'PDP8'!$D$21:$F$52,3,0))))),"")</f>
        <v/>
      </c>
      <c r="AC317" s="119" t="str">
        <f>IF(N317=14,CONCATENATE(IF(ISNA(MATCH(_xlfn.BITAND(OCT2DEC(C317),'PDP8'!$E$56),'PDP8'!$D$56:$D$70,0)),"",VLOOKUP(_xlfn.BITAND(OCT2DEC(C317),'PDP8'!$E$56),'PDP8'!$D$56:$F$70,3,0)),IF(ISNA(MATCH(_xlfn.BITAND(OCT2DEC(C317),'PDP8'!$E$71),'PDP8'!$D$71:$D$73,0)),"",CONCATENATE(IF(ISNA(MATCH(_xlfn.BITAND(OCT2DEC(C317),'PDP8'!$E$56),'PDP8'!$D$56:$D$70,0)),"",", "),VLOOKUP(_xlfn.BITAND(OCT2DEC(C317),'PDP8'!$E$71),'PDP8'!$D$71:$F$73,3,0))),IF(_xlfn.BITAND(OCT2DEC(C317),'PDP8'!$E$75)='PDP8'!$D$75,CONCATENATE(IF(LEN(F317)&gt;4,", ",""),'PDP8'!$F$75,""),IF(_xlfn.BITAND(OCT2DEC(C317),'PDP8'!$E$74),"",'PDP8'!$F$74))),"")</f>
        <v/>
      </c>
      <c r="AD317" s="119" t="str">
        <f>IF(N317=15,VLOOKUP(Z317,'PDP8'!$D$111:$F$238,3,0),"")</f>
        <v/>
      </c>
      <c r="AE317" s="119" t="str">
        <f>IF(N317=20,CONCATENATE(VLOOKUP(F317,'PDP8'!$I$5:$M$389,3,0),": ",VLOOKUP(F317,'PDP8'!$I$5:$M$389,5,0)),"")</f>
        <v/>
      </c>
      <c r="AF317" s="119" t="str">
        <f t="shared" si="87"/>
        <v/>
      </c>
      <c r="AG317" s="126"/>
      <c r="AH317" s="126"/>
    </row>
    <row r="318" spans="1:34" x14ac:dyDescent="0.2">
      <c r="A318" s="126"/>
      <c r="B318" s="55" t="str">
        <f t="shared" si="62"/>
        <v>0411</v>
      </c>
      <c r="C318" s="56" t="str">
        <f>IF(N318&lt;10,"",IF(N318=10,O318,IF(N318=12,IF(LEN(X318)&gt;0,X318,DEC2OCT(VLOOKUP(F318,'PDP8'!$C$6:$D$12,2,0)+IF(LEN(G318)&gt;0,256,0)+W318+IF(LEN(V318)=0,0,_xlfn.BITAND(V318,127)),4)),IF(N318=13,DEC2OCT('PDP8'!$D$13+_xlfn.BITOR(VLOOKUP(O318,'PDP8'!$C$17:$D$52,2,0),_xlfn.BITOR(IF(S318&gt;1,VLOOKUP(P318,'PDP8'!$C$17:$D$52,2,0),0),_xlfn.BITOR(IF(S318&gt;2,VLOOKUP(Q318,'PDP8'!$C$17:$D$52,2,0),0),IF(S318&gt;3,VLOOKUP(R318,'PDP8'!$C$17:$D$52,2,0),0)))),4),IF(N318=14,DEC2OCT(_xlfn.BITOR('PDP8'!$D$13+256+VLOOKUP(O318,'PDP8'!$C$56:$D$75,2,0),_xlfn.BITOR(IF(S318&gt;1,VLOOKUP(P318,'PDP8'!$C$56:$D$75,2,0),0),_xlfn.BITOR(IF(S318&gt;2,VLOOKUP(Q318,'PDP8'!$C$56:$D$75,2,0),0),IF(S318&gt;3,VLOOKUP(R318,'PDP8'!$C$56:$D$75,2,0),0)))),4),IF(N318=15,DEC2OCT('PDP8'!$D$13+257+VLOOKUP(O318,'PDP8'!$C$80:$D$107,2,0)+IF(S318&gt;1,VLOOKUP(P318,'PDP8'!$C$80:$D$107,2,0),0)+IF(S318&gt;2,VLOOKUP(Q318,'PDP8'!$C$80:$D$107,2,0),0),4),IF(N318=20,VLOOKUP(F318,'PDP8'!$I$5:$J$389,2,0),"???")))))))</f>
        <v/>
      </c>
      <c r="D318" s="177"/>
      <c r="E318" s="118"/>
      <c r="F318" s="118"/>
      <c r="G318" s="76"/>
      <c r="H318" s="118"/>
      <c r="I318" s="179"/>
      <c r="J318" s="188" t="str">
        <f t="shared" si="63"/>
        <v/>
      </c>
      <c r="K318" s="211"/>
      <c r="L318" s="126"/>
      <c r="M318" s="119">
        <f>IF(LEN(F318)&lt;1,0,IF(OR(LEFT(F318)="/",F318="$"),0,IF(LEFT(F318)="*",1,IF(NOT(ISERR(VALUE(F318))),10,IF(LEFT(F318,4)="PAGE",2,IF(ISNA(VLOOKUP(F318,'PDP8'!$C$6:$C$11,1,0)),IF(ISNA(VLOOKUP(LEFT(F318,3),'PDP8'!$C$17:$C$52,1,0)),IF(ISNA(VLOOKUP(LEFT(F318,3),'PDP8'!$C$56:$C$75,1,0)),IF(ISNA(VLOOKUP(LEFT(F318,IF(OR(LEN(F318)=3,MID(F318,4,1)=" "),3,4)),'PDP8'!$C$80:$C$107,1,0)),IF(ISNA(VLOOKUP(F318,'PDP8'!$I$5:$I$389,1,0)),"???",20),15),14),13),12))))))</f>
        <v>0</v>
      </c>
      <c r="N318" s="119">
        <f>IF(AND(O318="CLA",S318&gt;1),IF(ISNA(VLOOKUP(P318,'PDP8'!$C$17:$C$52,1,0)),IF(ISNA(VLOOKUP(P318,'PDP8'!$C$56:$C$75,1,0)),15,14),13),IF(LEN(F318)=0,0,M318))</f>
        <v>0</v>
      </c>
      <c r="O318" s="119" t="str">
        <f t="shared" si="77"/>
        <v/>
      </c>
      <c r="P318" s="119" t="str">
        <f t="shared" si="78"/>
        <v/>
      </c>
      <c r="Q318" s="119" t="str">
        <f t="shared" si="79"/>
        <v/>
      </c>
      <c r="R318" s="119" t="str">
        <f t="shared" si="80"/>
        <v/>
      </c>
      <c r="S318" s="119">
        <f t="shared" si="81"/>
        <v>0</v>
      </c>
      <c r="T318" s="187" t="str">
        <f t="shared" si="82"/>
        <v/>
      </c>
      <c r="U318" s="119" t="str">
        <f t="shared" si="83"/>
        <v/>
      </c>
      <c r="V318" s="120" t="str">
        <f t="shared" si="84"/>
        <v/>
      </c>
      <c r="W318" s="124" t="str">
        <f t="shared" si="85"/>
        <v/>
      </c>
      <c r="X318" s="124" t="str">
        <f t="shared" si="86"/>
        <v/>
      </c>
      <c r="Y318" s="119" t="str">
        <f t="shared" si="88"/>
        <v/>
      </c>
      <c r="Z318" s="119">
        <f t="shared" si="89"/>
        <v>0</v>
      </c>
      <c r="AA318" s="119" t="str">
        <f>IF(N318=12,VLOOKUP(F318,'PDP8'!$C$6:$F$11,4,0),"")</f>
        <v/>
      </c>
      <c r="AB318" s="119" t="str">
        <f>IF(N318=13,IF(_xlfn.BITAND(OCT2DEC(C318),'PDP8'!$E$17)='PDP8'!$D$17,'PDP8'!$F$17,CONCATENATE(IF(ISNA(MATCH(_xlfn.BITAND(OCT2DEC(C318),'PDP8'!$E$18),'PDP8'!$D$18:$D$20,0)),"",VLOOKUP(_xlfn.BITAND(OCT2DEC(C318),'PDP8'!$E$18),'PDP8'!$D$18:$F$20,3,0)),IF(ISNA(MATCH(_xlfn.BITAND(OCT2DEC(C318),'PDP8'!$E$21),'PDP8'!$D$21:$D$52,0)),"",CONCATENATE(IF(ISNA(MATCH(_xlfn.BITAND(OCT2DEC(C318),'PDP8'!$E$18),'PDP8'!$D$18:$D$20,0)),"",", "),VLOOKUP(_xlfn.BITAND(OCT2DEC(C318),'PDP8'!$E$21),'PDP8'!$D$21:$F$52,3,0))))),"")</f>
        <v/>
      </c>
      <c r="AC318" s="119" t="str">
        <f>IF(N318=14,CONCATENATE(IF(ISNA(MATCH(_xlfn.BITAND(OCT2DEC(C318),'PDP8'!$E$56),'PDP8'!$D$56:$D$70,0)),"",VLOOKUP(_xlfn.BITAND(OCT2DEC(C318),'PDP8'!$E$56),'PDP8'!$D$56:$F$70,3,0)),IF(ISNA(MATCH(_xlfn.BITAND(OCT2DEC(C318),'PDP8'!$E$71),'PDP8'!$D$71:$D$73,0)),"",CONCATENATE(IF(ISNA(MATCH(_xlfn.BITAND(OCT2DEC(C318),'PDP8'!$E$56),'PDP8'!$D$56:$D$70,0)),"",", "),VLOOKUP(_xlfn.BITAND(OCT2DEC(C318),'PDP8'!$E$71),'PDP8'!$D$71:$F$73,3,0))),IF(_xlfn.BITAND(OCT2DEC(C318),'PDP8'!$E$75)='PDP8'!$D$75,CONCATENATE(IF(LEN(F318)&gt;4,", ",""),'PDP8'!$F$75,""),IF(_xlfn.BITAND(OCT2DEC(C318),'PDP8'!$E$74),"",'PDP8'!$F$74))),"")</f>
        <v/>
      </c>
      <c r="AD318" s="119" t="str">
        <f>IF(N318=15,VLOOKUP(Z318,'PDP8'!$D$111:$F$238,3,0),"")</f>
        <v/>
      </c>
      <c r="AE318" s="119" t="str">
        <f>IF(N318=20,CONCATENATE(VLOOKUP(F318,'PDP8'!$I$5:$M$389,3,0),": ",VLOOKUP(F318,'PDP8'!$I$5:$M$389,5,0)),"")</f>
        <v/>
      </c>
      <c r="AF318" s="119" t="str">
        <f t="shared" si="87"/>
        <v/>
      </c>
      <c r="AG318" s="126"/>
      <c r="AH318" s="126"/>
    </row>
    <row r="319" spans="1:34" x14ac:dyDescent="0.2">
      <c r="A319" s="126"/>
      <c r="B319" s="55" t="str">
        <f t="shared" si="62"/>
        <v>0411</v>
      </c>
      <c r="C319" s="56" t="str">
        <f>IF(N319&lt;10,"",IF(N319=10,O319,IF(N319=12,IF(LEN(X319)&gt;0,X319,DEC2OCT(VLOOKUP(F319,'PDP8'!$C$6:$D$12,2,0)+IF(LEN(G319)&gt;0,256,0)+W319+IF(LEN(V319)=0,0,_xlfn.BITAND(V319,127)),4)),IF(N319=13,DEC2OCT('PDP8'!$D$13+_xlfn.BITOR(VLOOKUP(O319,'PDP8'!$C$17:$D$52,2,0),_xlfn.BITOR(IF(S319&gt;1,VLOOKUP(P319,'PDP8'!$C$17:$D$52,2,0),0),_xlfn.BITOR(IF(S319&gt;2,VLOOKUP(Q319,'PDP8'!$C$17:$D$52,2,0),0),IF(S319&gt;3,VLOOKUP(R319,'PDP8'!$C$17:$D$52,2,0),0)))),4),IF(N319=14,DEC2OCT(_xlfn.BITOR('PDP8'!$D$13+256+VLOOKUP(O319,'PDP8'!$C$56:$D$75,2,0),_xlfn.BITOR(IF(S319&gt;1,VLOOKUP(P319,'PDP8'!$C$56:$D$75,2,0),0),_xlfn.BITOR(IF(S319&gt;2,VLOOKUP(Q319,'PDP8'!$C$56:$D$75,2,0),0),IF(S319&gt;3,VLOOKUP(R319,'PDP8'!$C$56:$D$75,2,0),0)))),4),IF(N319=15,DEC2OCT('PDP8'!$D$13+257+VLOOKUP(O319,'PDP8'!$C$80:$D$107,2,0)+IF(S319&gt;1,VLOOKUP(P319,'PDP8'!$C$80:$D$107,2,0),0)+IF(S319&gt;2,VLOOKUP(Q319,'PDP8'!$C$80:$D$107,2,0),0),4),IF(N319=20,VLOOKUP(F319,'PDP8'!$I$5:$J$389,2,0),"???")))))))</f>
        <v/>
      </c>
      <c r="D319" s="177"/>
      <c r="E319" s="118"/>
      <c r="F319" s="118"/>
      <c r="G319" s="76"/>
      <c r="H319" s="118"/>
      <c r="I319" s="179"/>
      <c r="J319" s="188" t="str">
        <f t="shared" si="63"/>
        <v/>
      </c>
      <c r="K319" s="211"/>
      <c r="L319" s="126"/>
      <c r="M319" s="119">
        <f>IF(LEN(F319)&lt;1,0,IF(OR(LEFT(F319)="/",F319="$"),0,IF(LEFT(F319)="*",1,IF(NOT(ISERR(VALUE(F319))),10,IF(LEFT(F319,4)="PAGE",2,IF(ISNA(VLOOKUP(F319,'PDP8'!$C$6:$C$11,1,0)),IF(ISNA(VLOOKUP(LEFT(F319,3),'PDP8'!$C$17:$C$52,1,0)),IF(ISNA(VLOOKUP(LEFT(F319,3),'PDP8'!$C$56:$C$75,1,0)),IF(ISNA(VLOOKUP(LEFT(F319,IF(OR(LEN(F319)=3,MID(F319,4,1)=" "),3,4)),'PDP8'!$C$80:$C$107,1,0)),IF(ISNA(VLOOKUP(F319,'PDP8'!$I$5:$I$389,1,0)),"???",20),15),14),13),12))))))</f>
        <v>0</v>
      </c>
      <c r="N319" s="119">
        <f>IF(AND(O319="CLA",S319&gt;1),IF(ISNA(VLOOKUP(P319,'PDP8'!$C$17:$C$52,1,0)),IF(ISNA(VLOOKUP(P319,'PDP8'!$C$56:$C$75,1,0)),15,14),13),IF(LEN(F319)=0,0,M319))</f>
        <v>0</v>
      </c>
      <c r="O319" s="119" t="str">
        <f t="shared" si="77"/>
        <v/>
      </c>
      <c r="P319" s="119" t="str">
        <f t="shared" si="78"/>
        <v/>
      </c>
      <c r="Q319" s="119" t="str">
        <f t="shared" si="79"/>
        <v/>
      </c>
      <c r="R319" s="119" t="str">
        <f t="shared" si="80"/>
        <v/>
      </c>
      <c r="S319" s="119">
        <f t="shared" si="81"/>
        <v>0</v>
      </c>
      <c r="T319" s="187" t="str">
        <f t="shared" si="82"/>
        <v/>
      </c>
      <c r="U319" s="119" t="str">
        <f t="shared" si="83"/>
        <v/>
      </c>
      <c r="V319" s="120" t="str">
        <f t="shared" si="84"/>
        <v/>
      </c>
      <c r="W319" s="124" t="str">
        <f t="shared" si="85"/>
        <v/>
      </c>
      <c r="X319" s="124" t="str">
        <f t="shared" si="86"/>
        <v/>
      </c>
      <c r="Y319" s="119" t="str">
        <f t="shared" si="88"/>
        <v/>
      </c>
      <c r="Z319" s="119">
        <f t="shared" si="89"/>
        <v>0</v>
      </c>
      <c r="AA319" s="119" t="str">
        <f>IF(N319=12,VLOOKUP(F319,'PDP8'!$C$6:$F$11,4,0),"")</f>
        <v/>
      </c>
      <c r="AB319" s="119" t="str">
        <f>IF(N319=13,IF(_xlfn.BITAND(OCT2DEC(C319),'PDP8'!$E$17)='PDP8'!$D$17,'PDP8'!$F$17,CONCATENATE(IF(ISNA(MATCH(_xlfn.BITAND(OCT2DEC(C319),'PDP8'!$E$18),'PDP8'!$D$18:$D$20,0)),"",VLOOKUP(_xlfn.BITAND(OCT2DEC(C319),'PDP8'!$E$18),'PDP8'!$D$18:$F$20,3,0)),IF(ISNA(MATCH(_xlfn.BITAND(OCT2DEC(C319),'PDP8'!$E$21),'PDP8'!$D$21:$D$52,0)),"",CONCATENATE(IF(ISNA(MATCH(_xlfn.BITAND(OCT2DEC(C319),'PDP8'!$E$18),'PDP8'!$D$18:$D$20,0)),"",", "),VLOOKUP(_xlfn.BITAND(OCT2DEC(C319),'PDP8'!$E$21),'PDP8'!$D$21:$F$52,3,0))))),"")</f>
        <v/>
      </c>
      <c r="AC319" s="119" t="str">
        <f>IF(N319=14,CONCATENATE(IF(ISNA(MATCH(_xlfn.BITAND(OCT2DEC(C319),'PDP8'!$E$56),'PDP8'!$D$56:$D$70,0)),"",VLOOKUP(_xlfn.BITAND(OCT2DEC(C319),'PDP8'!$E$56),'PDP8'!$D$56:$F$70,3,0)),IF(ISNA(MATCH(_xlfn.BITAND(OCT2DEC(C319),'PDP8'!$E$71),'PDP8'!$D$71:$D$73,0)),"",CONCATENATE(IF(ISNA(MATCH(_xlfn.BITAND(OCT2DEC(C319),'PDP8'!$E$56),'PDP8'!$D$56:$D$70,0)),"",", "),VLOOKUP(_xlfn.BITAND(OCT2DEC(C319),'PDP8'!$E$71),'PDP8'!$D$71:$F$73,3,0))),IF(_xlfn.BITAND(OCT2DEC(C319),'PDP8'!$E$75)='PDP8'!$D$75,CONCATENATE(IF(LEN(F319)&gt;4,", ",""),'PDP8'!$F$75,""),IF(_xlfn.BITAND(OCT2DEC(C319),'PDP8'!$E$74),"",'PDP8'!$F$74))),"")</f>
        <v/>
      </c>
      <c r="AD319" s="119" t="str">
        <f>IF(N319=15,VLOOKUP(Z319,'PDP8'!$D$111:$F$238,3,0),"")</f>
        <v/>
      </c>
      <c r="AE319" s="119" t="str">
        <f>IF(N319=20,CONCATENATE(VLOOKUP(F319,'PDP8'!$I$5:$M$389,3,0),": ",VLOOKUP(F319,'PDP8'!$I$5:$M$389,5,0)),"")</f>
        <v/>
      </c>
      <c r="AF319" s="119" t="str">
        <f t="shared" si="87"/>
        <v/>
      </c>
      <c r="AG319" s="126"/>
      <c r="AH319" s="126"/>
    </row>
    <row r="320" spans="1:34" x14ac:dyDescent="0.2">
      <c r="A320" s="126"/>
      <c r="B320" s="55" t="str">
        <f t="shared" si="62"/>
        <v>0411</v>
      </c>
      <c r="C320" s="56" t="str">
        <f>IF(N320&lt;10,"",IF(N320=10,O320,IF(N320=12,IF(LEN(X320)&gt;0,X320,DEC2OCT(VLOOKUP(F320,'PDP8'!$C$6:$D$12,2,0)+IF(LEN(G320)&gt;0,256,0)+W320+IF(LEN(V320)=0,0,_xlfn.BITAND(V320,127)),4)),IF(N320=13,DEC2OCT('PDP8'!$D$13+_xlfn.BITOR(VLOOKUP(O320,'PDP8'!$C$17:$D$52,2,0),_xlfn.BITOR(IF(S320&gt;1,VLOOKUP(P320,'PDP8'!$C$17:$D$52,2,0),0),_xlfn.BITOR(IF(S320&gt;2,VLOOKUP(Q320,'PDP8'!$C$17:$D$52,2,0),0),IF(S320&gt;3,VLOOKUP(R320,'PDP8'!$C$17:$D$52,2,0),0)))),4),IF(N320=14,DEC2OCT(_xlfn.BITOR('PDP8'!$D$13+256+VLOOKUP(O320,'PDP8'!$C$56:$D$75,2,0),_xlfn.BITOR(IF(S320&gt;1,VLOOKUP(P320,'PDP8'!$C$56:$D$75,2,0),0),_xlfn.BITOR(IF(S320&gt;2,VLOOKUP(Q320,'PDP8'!$C$56:$D$75,2,0),0),IF(S320&gt;3,VLOOKUP(R320,'PDP8'!$C$56:$D$75,2,0),0)))),4),IF(N320=15,DEC2OCT('PDP8'!$D$13+257+VLOOKUP(O320,'PDP8'!$C$80:$D$107,2,0)+IF(S320&gt;1,VLOOKUP(P320,'PDP8'!$C$80:$D$107,2,0),0)+IF(S320&gt;2,VLOOKUP(Q320,'PDP8'!$C$80:$D$107,2,0),0),4),IF(N320=20,VLOOKUP(F320,'PDP8'!$I$5:$J$389,2,0),"???")))))))</f>
        <v/>
      </c>
      <c r="D320" s="177"/>
      <c r="E320" s="118"/>
      <c r="F320" s="118"/>
      <c r="G320" s="76"/>
      <c r="H320" s="118"/>
      <c r="I320" s="179"/>
      <c r="J320" s="188" t="str">
        <f t="shared" si="63"/>
        <v/>
      </c>
      <c r="K320" s="211"/>
      <c r="L320" s="126"/>
      <c r="M320" s="119">
        <f>IF(LEN(F320)&lt;1,0,IF(OR(LEFT(F320)="/",F320="$"),0,IF(LEFT(F320)="*",1,IF(NOT(ISERR(VALUE(F320))),10,IF(LEFT(F320,4)="PAGE",2,IF(ISNA(VLOOKUP(F320,'PDP8'!$C$6:$C$11,1,0)),IF(ISNA(VLOOKUP(LEFT(F320,3),'PDP8'!$C$17:$C$52,1,0)),IF(ISNA(VLOOKUP(LEFT(F320,3),'PDP8'!$C$56:$C$75,1,0)),IF(ISNA(VLOOKUP(LEFT(F320,IF(OR(LEN(F320)=3,MID(F320,4,1)=" "),3,4)),'PDP8'!$C$80:$C$107,1,0)),IF(ISNA(VLOOKUP(F320,'PDP8'!$I$5:$I$389,1,0)),"???",20),15),14),13),12))))))</f>
        <v>0</v>
      </c>
      <c r="N320" s="119">
        <f>IF(AND(O320="CLA",S320&gt;1),IF(ISNA(VLOOKUP(P320,'PDP8'!$C$17:$C$52,1,0)),IF(ISNA(VLOOKUP(P320,'PDP8'!$C$56:$C$75,1,0)),15,14),13),IF(LEN(F320)=0,0,M320))</f>
        <v>0</v>
      </c>
      <c r="O320" s="119" t="str">
        <f t="shared" si="77"/>
        <v/>
      </c>
      <c r="P320" s="119" t="str">
        <f t="shared" si="78"/>
        <v/>
      </c>
      <c r="Q320" s="119" t="str">
        <f t="shared" si="79"/>
        <v/>
      </c>
      <c r="R320" s="119" t="str">
        <f t="shared" si="80"/>
        <v/>
      </c>
      <c r="S320" s="119">
        <f t="shared" si="81"/>
        <v>0</v>
      </c>
      <c r="T320" s="187" t="str">
        <f t="shared" si="82"/>
        <v/>
      </c>
      <c r="U320" s="119" t="str">
        <f t="shared" si="83"/>
        <v/>
      </c>
      <c r="V320" s="120" t="str">
        <f t="shared" si="84"/>
        <v/>
      </c>
      <c r="W320" s="124" t="str">
        <f t="shared" si="85"/>
        <v/>
      </c>
      <c r="X320" s="124" t="str">
        <f t="shared" si="86"/>
        <v/>
      </c>
      <c r="Y320" s="119" t="str">
        <f t="shared" si="88"/>
        <v/>
      </c>
      <c r="Z320" s="119">
        <f t="shared" si="89"/>
        <v>0</v>
      </c>
      <c r="AA320" s="119" t="str">
        <f>IF(N320=12,VLOOKUP(F320,'PDP8'!$C$6:$F$11,4,0),"")</f>
        <v/>
      </c>
      <c r="AB320" s="119" t="str">
        <f>IF(N320=13,IF(_xlfn.BITAND(OCT2DEC(C320),'PDP8'!$E$17)='PDP8'!$D$17,'PDP8'!$F$17,CONCATENATE(IF(ISNA(MATCH(_xlfn.BITAND(OCT2DEC(C320),'PDP8'!$E$18),'PDP8'!$D$18:$D$20,0)),"",VLOOKUP(_xlfn.BITAND(OCT2DEC(C320),'PDP8'!$E$18),'PDP8'!$D$18:$F$20,3,0)),IF(ISNA(MATCH(_xlfn.BITAND(OCT2DEC(C320),'PDP8'!$E$21),'PDP8'!$D$21:$D$52,0)),"",CONCATENATE(IF(ISNA(MATCH(_xlfn.BITAND(OCT2DEC(C320),'PDP8'!$E$18),'PDP8'!$D$18:$D$20,0)),"",", "),VLOOKUP(_xlfn.BITAND(OCT2DEC(C320),'PDP8'!$E$21),'PDP8'!$D$21:$F$52,3,0))))),"")</f>
        <v/>
      </c>
      <c r="AC320" s="119" t="str">
        <f>IF(N320=14,CONCATENATE(IF(ISNA(MATCH(_xlfn.BITAND(OCT2DEC(C320),'PDP8'!$E$56),'PDP8'!$D$56:$D$70,0)),"",VLOOKUP(_xlfn.BITAND(OCT2DEC(C320),'PDP8'!$E$56),'PDP8'!$D$56:$F$70,3,0)),IF(ISNA(MATCH(_xlfn.BITAND(OCT2DEC(C320),'PDP8'!$E$71),'PDP8'!$D$71:$D$73,0)),"",CONCATENATE(IF(ISNA(MATCH(_xlfn.BITAND(OCT2DEC(C320),'PDP8'!$E$56),'PDP8'!$D$56:$D$70,0)),"",", "),VLOOKUP(_xlfn.BITAND(OCT2DEC(C320),'PDP8'!$E$71),'PDP8'!$D$71:$F$73,3,0))),IF(_xlfn.BITAND(OCT2DEC(C320),'PDP8'!$E$75)='PDP8'!$D$75,CONCATENATE(IF(LEN(F320)&gt;4,", ",""),'PDP8'!$F$75,""),IF(_xlfn.BITAND(OCT2DEC(C320),'PDP8'!$E$74),"",'PDP8'!$F$74))),"")</f>
        <v/>
      </c>
      <c r="AD320" s="119" t="str">
        <f>IF(N320=15,VLOOKUP(Z320,'PDP8'!$D$111:$F$238,3,0),"")</f>
        <v/>
      </c>
      <c r="AE320" s="119" t="str">
        <f>IF(N320=20,CONCATENATE(VLOOKUP(F320,'PDP8'!$I$5:$M$389,3,0),": ",VLOOKUP(F320,'PDP8'!$I$5:$M$389,5,0)),"")</f>
        <v/>
      </c>
      <c r="AF320" s="119" t="str">
        <f t="shared" si="87"/>
        <v/>
      </c>
      <c r="AG320" s="126"/>
      <c r="AH320" s="126"/>
    </row>
    <row r="321" spans="1:34" x14ac:dyDescent="0.2">
      <c r="A321" s="126"/>
      <c r="B321" s="55" t="str">
        <f t="shared" si="62"/>
        <v>0411</v>
      </c>
      <c r="C321" s="56" t="str">
        <f>IF(N321&lt;10,"",IF(N321=10,O321,IF(N321=12,IF(LEN(X321)&gt;0,X321,DEC2OCT(VLOOKUP(F321,'PDP8'!$C$6:$D$12,2,0)+IF(LEN(G321)&gt;0,256,0)+W321+IF(LEN(V321)=0,0,_xlfn.BITAND(V321,127)),4)),IF(N321=13,DEC2OCT('PDP8'!$D$13+_xlfn.BITOR(VLOOKUP(O321,'PDP8'!$C$17:$D$52,2,0),_xlfn.BITOR(IF(S321&gt;1,VLOOKUP(P321,'PDP8'!$C$17:$D$52,2,0),0),_xlfn.BITOR(IF(S321&gt;2,VLOOKUP(Q321,'PDP8'!$C$17:$D$52,2,0),0),IF(S321&gt;3,VLOOKUP(R321,'PDP8'!$C$17:$D$52,2,0),0)))),4),IF(N321=14,DEC2OCT(_xlfn.BITOR('PDP8'!$D$13+256+VLOOKUP(O321,'PDP8'!$C$56:$D$75,2,0),_xlfn.BITOR(IF(S321&gt;1,VLOOKUP(P321,'PDP8'!$C$56:$D$75,2,0),0),_xlfn.BITOR(IF(S321&gt;2,VLOOKUP(Q321,'PDP8'!$C$56:$D$75,2,0),0),IF(S321&gt;3,VLOOKUP(R321,'PDP8'!$C$56:$D$75,2,0),0)))),4),IF(N321=15,DEC2OCT('PDP8'!$D$13+257+VLOOKUP(O321,'PDP8'!$C$80:$D$107,2,0)+IF(S321&gt;1,VLOOKUP(P321,'PDP8'!$C$80:$D$107,2,0),0)+IF(S321&gt;2,VLOOKUP(Q321,'PDP8'!$C$80:$D$107,2,0),0),4),IF(N321=20,VLOOKUP(F321,'PDP8'!$I$5:$J$389,2,0),"???")))))))</f>
        <v/>
      </c>
      <c r="D321" s="177"/>
      <c r="E321" s="118"/>
      <c r="F321" s="118"/>
      <c r="G321" s="76"/>
      <c r="H321" s="118"/>
      <c r="I321" s="179"/>
      <c r="J321" s="188" t="str">
        <f t="shared" si="63"/>
        <v/>
      </c>
      <c r="K321" s="211"/>
      <c r="L321" s="126"/>
      <c r="M321" s="119">
        <f>IF(LEN(F321)&lt;1,0,IF(OR(LEFT(F321)="/",F321="$"),0,IF(LEFT(F321)="*",1,IF(NOT(ISERR(VALUE(F321))),10,IF(LEFT(F321,4)="PAGE",2,IF(ISNA(VLOOKUP(F321,'PDP8'!$C$6:$C$11,1,0)),IF(ISNA(VLOOKUP(LEFT(F321,3),'PDP8'!$C$17:$C$52,1,0)),IF(ISNA(VLOOKUP(LEFT(F321,3),'PDP8'!$C$56:$C$75,1,0)),IF(ISNA(VLOOKUP(LEFT(F321,IF(OR(LEN(F321)=3,MID(F321,4,1)=" "),3,4)),'PDP8'!$C$80:$C$107,1,0)),IF(ISNA(VLOOKUP(F321,'PDP8'!$I$5:$I$389,1,0)),"???",20),15),14),13),12))))))</f>
        <v>0</v>
      </c>
      <c r="N321" s="119">
        <f>IF(AND(O321="CLA",S321&gt;1),IF(ISNA(VLOOKUP(P321,'PDP8'!$C$17:$C$52,1,0)),IF(ISNA(VLOOKUP(P321,'PDP8'!$C$56:$C$75,1,0)),15,14),13),IF(LEN(F321)=0,0,M321))</f>
        <v>0</v>
      </c>
      <c r="O321" s="119" t="str">
        <f t="shared" si="77"/>
        <v/>
      </c>
      <c r="P321" s="119" t="str">
        <f t="shared" si="78"/>
        <v/>
      </c>
      <c r="Q321" s="119" t="str">
        <f t="shared" si="79"/>
        <v/>
      </c>
      <c r="R321" s="119" t="str">
        <f t="shared" si="80"/>
        <v/>
      </c>
      <c r="S321" s="119">
        <f t="shared" si="81"/>
        <v>0</v>
      </c>
      <c r="T321" s="187" t="str">
        <f t="shared" si="82"/>
        <v/>
      </c>
      <c r="U321" s="119" t="str">
        <f t="shared" si="83"/>
        <v/>
      </c>
      <c r="V321" s="120" t="str">
        <f t="shared" si="84"/>
        <v/>
      </c>
      <c r="W321" s="124" t="str">
        <f t="shared" si="85"/>
        <v/>
      </c>
      <c r="X321" s="124" t="str">
        <f t="shared" si="86"/>
        <v/>
      </c>
      <c r="Y321" s="119" t="str">
        <f t="shared" si="88"/>
        <v/>
      </c>
      <c r="Z321" s="119">
        <f t="shared" si="89"/>
        <v>0</v>
      </c>
      <c r="AA321" s="119" t="str">
        <f>IF(N321=12,VLOOKUP(F321,'PDP8'!$C$6:$F$11,4,0),"")</f>
        <v/>
      </c>
      <c r="AB321" s="119" t="str">
        <f>IF(N321=13,IF(_xlfn.BITAND(OCT2DEC(C321),'PDP8'!$E$17)='PDP8'!$D$17,'PDP8'!$F$17,CONCATENATE(IF(ISNA(MATCH(_xlfn.BITAND(OCT2DEC(C321),'PDP8'!$E$18),'PDP8'!$D$18:$D$20,0)),"",VLOOKUP(_xlfn.BITAND(OCT2DEC(C321),'PDP8'!$E$18),'PDP8'!$D$18:$F$20,3,0)),IF(ISNA(MATCH(_xlfn.BITAND(OCT2DEC(C321),'PDP8'!$E$21),'PDP8'!$D$21:$D$52,0)),"",CONCATENATE(IF(ISNA(MATCH(_xlfn.BITAND(OCT2DEC(C321),'PDP8'!$E$18),'PDP8'!$D$18:$D$20,0)),"",", "),VLOOKUP(_xlfn.BITAND(OCT2DEC(C321),'PDP8'!$E$21),'PDP8'!$D$21:$F$52,3,0))))),"")</f>
        <v/>
      </c>
      <c r="AC321" s="119" t="str">
        <f>IF(N321=14,CONCATENATE(IF(ISNA(MATCH(_xlfn.BITAND(OCT2DEC(C321),'PDP8'!$E$56),'PDP8'!$D$56:$D$70,0)),"",VLOOKUP(_xlfn.BITAND(OCT2DEC(C321),'PDP8'!$E$56),'PDP8'!$D$56:$F$70,3,0)),IF(ISNA(MATCH(_xlfn.BITAND(OCT2DEC(C321),'PDP8'!$E$71),'PDP8'!$D$71:$D$73,0)),"",CONCATENATE(IF(ISNA(MATCH(_xlfn.BITAND(OCT2DEC(C321),'PDP8'!$E$56),'PDP8'!$D$56:$D$70,0)),"",", "),VLOOKUP(_xlfn.BITAND(OCT2DEC(C321),'PDP8'!$E$71),'PDP8'!$D$71:$F$73,3,0))),IF(_xlfn.BITAND(OCT2DEC(C321),'PDP8'!$E$75)='PDP8'!$D$75,CONCATENATE(IF(LEN(F321)&gt;4,", ",""),'PDP8'!$F$75,""),IF(_xlfn.BITAND(OCT2DEC(C321),'PDP8'!$E$74),"",'PDP8'!$F$74))),"")</f>
        <v/>
      </c>
      <c r="AD321" s="119" t="str">
        <f>IF(N321=15,VLOOKUP(Z321,'PDP8'!$D$111:$F$238,3,0),"")</f>
        <v/>
      </c>
      <c r="AE321" s="119" t="str">
        <f>IF(N321=20,CONCATENATE(VLOOKUP(F321,'PDP8'!$I$5:$M$389,3,0),": ",VLOOKUP(F321,'PDP8'!$I$5:$M$389,5,0)),"")</f>
        <v/>
      </c>
      <c r="AF321" s="119" t="str">
        <f t="shared" si="87"/>
        <v/>
      </c>
      <c r="AG321" s="126"/>
      <c r="AH321" s="126"/>
    </row>
    <row r="322" spans="1:34" x14ac:dyDescent="0.2">
      <c r="A322" s="126"/>
      <c r="B322" s="55" t="str">
        <f t="shared" si="62"/>
        <v>0411</v>
      </c>
      <c r="C322" s="56" t="str">
        <f>IF(N322&lt;10,"",IF(N322=10,O322,IF(N322=12,IF(LEN(X322)&gt;0,X322,DEC2OCT(VLOOKUP(F322,'PDP8'!$C$6:$D$12,2,0)+IF(LEN(G322)&gt;0,256,0)+W322+IF(LEN(V322)=0,0,_xlfn.BITAND(V322,127)),4)),IF(N322=13,DEC2OCT('PDP8'!$D$13+_xlfn.BITOR(VLOOKUP(O322,'PDP8'!$C$17:$D$52,2,0),_xlfn.BITOR(IF(S322&gt;1,VLOOKUP(P322,'PDP8'!$C$17:$D$52,2,0),0),_xlfn.BITOR(IF(S322&gt;2,VLOOKUP(Q322,'PDP8'!$C$17:$D$52,2,0),0),IF(S322&gt;3,VLOOKUP(R322,'PDP8'!$C$17:$D$52,2,0),0)))),4),IF(N322=14,DEC2OCT(_xlfn.BITOR('PDP8'!$D$13+256+VLOOKUP(O322,'PDP8'!$C$56:$D$75,2,0),_xlfn.BITOR(IF(S322&gt;1,VLOOKUP(P322,'PDP8'!$C$56:$D$75,2,0),0),_xlfn.BITOR(IF(S322&gt;2,VLOOKUP(Q322,'PDP8'!$C$56:$D$75,2,0),0),IF(S322&gt;3,VLOOKUP(R322,'PDP8'!$C$56:$D$75,2,0),0)))),4),IF(N322=15,DEC2OCT('PDP8'!$D$13+257+VLOOKUP(O322,'PDP8'!$C$80:$D$107,2,0)+IF(S322&gt;1,VLOOKUP(P322,'PDP8'!$C$80:$D$107,2,0),0)+IF(S322&gt;2,VLOOKUP(Q322,'PDP8'!$C$80:$D$107,2,0),0),4),IF(N322=20,VLOOKUP(F322,'PDP8'!$I$5:$J$389,2,0),"???")))))))</f>
        <v/>
      </c>
      <c r="D322" s="177"/>
      <c r="E322" s="118"/>
      <c r="F322" s="118"/>
      <c r="G322" s="76"/>
      <c r="H322" s="118"/>
      <c r="I322" s="179"/>
      <c r="J322" s="188" t="str">
        <f t="shared" si="63"/>
        <v/>
      </c>
      <c r="K322" s="211"/>
      <c r="L322" s="126"/>
      <c r="M322" s="119">
        <f>IF(LEN(F322)&lt;1,0,IF(OR(LEFT(F322)="/",F322="$"),0,IF(LEFT(F322)="*",1,IF(NOT(ISERR(VALUE(F322))),10,IF(LEFT(F322,4)="PAGE",2,IF(ISNA(VLOOKUP(F322,'PDP8'!$C$6:$C$11,1,0)),IF(ISNA(VLOOKUP(LEFT(F322,3),'PDP8'!$C$17:$C$52,1,0)),IF(ISNA(VLOOKUP(LEFT(F322,3),'PDP8'!$C$56:$C$75,1,0)),IF(ISNA(VLOOKUP(LEFT(F322,IF(OR(LEN(F322)=3,MID(F322,4,1)=" "),3,4)),'PDP8'!$C$80:$C$107,1,0)),IF(ISNA(VLOOKUP(F322,'PDP8'!$I$5:$I$389,1,0)),"???",20),15),14),13),12))))))</f>
        <v>0</v>
      </c>
      <c r="N322" s="119">
        <f>IF(AND(O322="CLA",S322&gt;1),IF(ISNA(VLOOKUP(P322,'PDP8'!$C$17:$C$52,1,0)),IF(ISNA(VLOOKUP(P322,'PDP8'!$C$56:$C$75,1,0)),15,14),13),IF(LEN(F322)=0,0,M322))</f>
        <v>0</v>
      </c>
      <c r="O322" s="119" t="str">
        <f t="shared" si="77"/>
        <v/>
      </c>
      <c r="P322" s="119" t="str">
        <f t="shared" si="78"/>
        <v/>
      </c>
      <c r="Q322" s="119" t="str">
        <f t="shared" si="79"/>
        <v/>
      </c>
      <c r="R322" s="119" t="str">
        <f t="shared" si="80"/>
        <v/>
      </c>
      <c r="S322" s="119">
        <f t="shared" si="81"/>
        <v>0</v>
      </c>
      <c r="T322" s="187" t="str">
        <f t="shared" si="82"/>
        <v/>
      </c>
      <c r="U322" s="119" t="str">
        <f t="shared" si="83"/>
        <v/>
      </c>
      <c r="V322" s="120" t="str">
        <f t="shared" si="84"/>
        <v/>
      </c>
      <c r="W322" s="124" t="str">
        <f t="shared" si="85"/>
        <v/>
      </c>
      <c r="X322" s="124" t="str">
        <f t="shared" si="86"/>
        <v/>
      </c>
      <c r="Y322" s="119" t="str">
        <f t="shared" si="88"/>
        <v/>
      </c>
      <c r="Z322" s="119">
        <f t="shared" si="89"/>
        <v>0</v>
      </c>
      <c r="AA322" s="119" t="str">
        <f>IF(N322=12,VLOOKUP(F322,'PDP8'!$C$6:$F$11,4,0),"")</f>
        <v/>
      </c>
      <c r="AB322" s="119" t="str">
        <f>IF(N322=13,IF(_xlfn.BITAND(OCT2DEC(C322),'PDP8'!$E$17)='PDP8'!$D$17,'PDP8'!$F$17,CONCATENATE(IF(ISNA(MATCH(_xlfn.BITAND(OCT2DEC(C322),'PDP8'!$E$18),'PDP8'!$D$18:$D$20,0)),"",VLOOKUP(_xlfn.BITAND(OCT2DEC(C322),'PDP8'!$E$18),'PDP8'!$D$18:$F$20,3,0)),IF(ISNA(MATCH(_xlfn.BITAND(OCT2DEC(C322),'PDP8'!$E$21),'PDP8'!$D$21:$D$52,0)),"",CONCATENATE(IF(ISNA(MATCH(_xlfn.BITAND(OCT2DEC(C322),'PDP8'!$E$18),'PDP8'!$D$18:$D$20,0)),"",", "),VLOOKUP(_xlfn.BITAND(OCT2DEC(C322),'PDP8'!$E$21),'PDP8'!$D$21:$F$52,3,0))))),"")</f>
        <v/>
      </c>
      <c r="AC322" s="119" t="str">
        <f>IF(N322=14,CONCATENATE(IF(ISNA(MATCH(_xlfn.BITAND(OCT2DEC(C322),'PDP8'!$E$56),'PDP8'!$D$56:$D$70,0)),"",VLOOKUP(_xlfn.BITAND(OCT2DEC(C322),'PDP8'!$E$56),'PDP8'!$D$56:$F$70,3,0)),IF(ISNA(MATCH(_xlfn.BITAND(OCT2DEC(C322),'PDP8'!$E$71),'PDP8'!$D$71:$D$73,0)),"",CONCATENATE(IF(ISNA(MATCH(_xlfn.BITAND(OCT2DEC(C322),'PDP8'!$E$56),'PDP8'!$D$56:$D$70,0)),"",", "),VLOOKUP(_xlfn.BITAND(OCT2DEC(C322),'PDP8'!$E$71),'PDP8'!$D$71:$F$73,3,0))),IF(_xlfn.BITAND(OCT2DEC(C322),'PDP8'!$E$75)='PDP8'!$D$75,CONCATENATE(IF(LEN(F322)&gt;4,", ",""),'PDP8'!$F$75,""),IF(_xlfn.BITAND(OCT2DEC(C322),'PDP8'!$E$74),"",'PDP8'!$F$74))),"")</f>
        <v/>
      </c>
      <c r="AD322" s="119" t="str">
        <f>IF(N322=15,VLOOKUP(Z322,'PDP8'!$D$111:$F$238,3,0),"")</f>
        <v/>
      </c>
      <c r="AE322" s="119" t="str">
        <f>IF(N322=20,CONCATENATE(VLOOKUP(F322,'PDP8'!$I$5:$M$389,3,0),": ",VLOOKUP(F322,'PDP8'!$I$5:$M$389,5,0)),"")</f>
        <v/>
      </c>
      <c r="AF322" s="119" t="str">
        <f t="shared" si="87"/>
        <v/>
      </c>
      <c r="AG322" s="126"/>
      <c r="AH322" s="126"/>
    </row>
    <row r="323" spans="1:34" x14ac:dyDescent="0.2">
      <c r="A323" s="126"/>
      <c r="B323" s="55" t="str">
        <f t="shared" si="62"/>
        <v>0411</v>
      </c>
      <c r="C323" s="56" t="str">
        <f>IF(N323&lt;10,"",IF(N323=10,O323,IF(N323=12,IF(LEN(X323)&gt;0,X323,DEC2OCT(VLOOKUP(F323,'PDP8'!$C$6:$D$12,2,0)+IF(LEN(G323)&gt;0,256,0)+W323+IF(LEN(V323)=0,0,_xlfn.BITAND(V323,127)),4)),IF(N323=13,DEC2OCT('PDP8'!$D$13+_xlfn.BITOR(VLOOKUP(O323,'PDP8'!$C$17:$D$52,2,0),_xlfn.BITOR(IF(S323&gt;1,VLOOKUP(P323,'PDP8'!$C$17:$D$52,2,0),0),_xlfn.BITOR(IF(S323&gt;2,VLOOKUP(Q323,'PDP8'!$C$17:$D$52,2,0),0),IF(S323&gt;3,VLOOKUP(R323,'PDP8'!$C$17:$D$52,2,0),0)))),4),IF(N323=14,DEC2OCT(_xlfn.BITOR('PDP8'!$D$13+256+VLOOKUP(O323,'PDP8'!$C$56:$D$75,2,0),_xlfn.BITOR(IF(S323&gt;1,VLOOKUP(P323,'PDP8'!$C$56:$D$75,2,0),0),_xlfn.BITOR(IF(S323&gt;2,VLOOKUP(Q323,'PDP8'!$C$56:$D$75,2,0),0),IF(S323&gt;3,VLOOKUP(R323,'PDP8'!$C$56:$D$75,2,0),0)))),4),IF(N323=15,DEC2OCT('PDP8'!$D$13+257+VLOOKUP(O323,'PDP8'!$C$80:$D$107,2,0)+IF(S323&gt;1,VLOOKUP(P323,'PDP8'!$C$80:$D$107,2,0),0)+IF(S323&gt;2,VLOOKUP(Q323,'PDP8'!$C$80:$D$107,2,0),0),4),IF(N323=20,VLOOKUP(F323,'PDP8'!$I$5:$J$389,2,0),"???")))))))</f>
        <v/>
      </c>
      <c r="D323" s="177"/>
      <c r="E323" s="118"/>
      <c r="F323" s="118"/>
      <c r="G323" s="76"/>
      <c r="H323" s="118"/>
      <c r="I323" s="179"/>
      <c r="J323" s="188" t="str">
        <f t="shared" si="63"/>
        <v/>
      </c>
      <c r="K323" s="211"/>
      <c r="L323" s="126"/>
      <c r="M323" s="119">
        <f>IF(LEN(F323)&lt;1,0,IF(OR(LEFT(F323)="/",F323="$"),0,IF(LEFT(F323)="*",1,IF(NOT(ISERR(VALUE(F323))),10,IF(LEFT(F323,4)="PAGE",2,IF(ISNA(VLOOKUP(F323,'PDP8'!$C$6:$C$11,1,0)),IF(ISNA(VLOOKUP(LEFT(F323,3),'PDP8'!$C$17:$C$52,1,0)),IF(ISNA(VLOOKUP(LEFT(F323,3),'PDP8'!$C$56:$C$75,1,0)),IF(ISNA(VLOOKUP(LEFT(F323,IF(OR(LEN(F323)=3,MID(F323,4,1)=" "),3,4)),'PDP8'!$C$80:$C$107,1,0)),IF(ISNA(VLOOKUP(F323,'PDP8'!$I$5:$I$389,1,0)),"???",20),15),14),13),12))))))</f>
        <v>0</v>
      </c>
      <c r="N323" s="119">
        <f>IF(AND(O323="CLA",S323&gt;1),IF(ISNA(VLOOKUP(P323,'PDP8'!$C$17:$C$52,1,0)),IF(ISNA(VLOOKUP(P323,'PDP8'!$C$56:$C$75,1,0)),15,14),13),IF(LEN(F323)=0,0,M323))</f>
        <v>0</v>
      </c>
      <c r="O323" s="119" t="str">
        <f t="shared" si="77"/>
        <v/>
      </c>
      <c r="P323" s="119" t="str">
        <f t="shared" si="78"/>
        <v/>
      </c>
      <c r="Q323" s="119" t="str">
        <f t="shared" si="79"/>
        <v/>
      </c>
      <c r="R323" s="119" t="str">
        <f t="shared" si="80"/>
        <v/>
      </c>
      <c r="S323" s="119">
        <f t="shared" si="81"/>
        <v>0</v>
      </c>
      <c r="T323" s="187" t="str">
        <f t="shared" si="82"/>
        <v/>
      </c>
      <c r="U323" s="119" t="str">
        <f t="shared" si="83"/>
        <v/>
      </c>
      <c r="V323" s="120" t="str">
        <f t="shared" si="84"/>
        <v/>
      </c>
      <c r="W323" s="124" t="str">
        <f t="shared" si="85"/>
        <v/>
      </c>
      <c r="X323" s="124" t="str">
        <f t="shared" si="86"/>
        <v/>
      </c>
      <c r="Y323" s="119" t="str">
        <f t="shared" si="88"/>
        <v/>
      </c>
      <c r="Z323" s="119">
        <f t="shared" si="89"/>
        <v>0</v>
      </c>
      <c r="AA323" s="119" t="str">
        <f>IF(N323=12,VLOOKUP(F323,'PDP8'!$C$6:$F$11,4,0),"")</f>
        <v/>
      </c>
      <c r="AB323" s="119" t="str">
        <f>IF(N323=13,IF(_xlfn.BITAND(OCT2DEC(C323),'PDP8'!$E$17)='PDP8'!$D$17,'PDP8'!$F$17,CONCATENATE(IF(ISNA(MATCH(_xlfn.BITAND(OCT2DEC(C323),'PDP8'!$E$18),'PDP8'!$D$18:$D$20,0)),"",VLOOKUP(_xlfn.BITAND(OCT2DEC(C323),'PDP8'!$E$18),'PDP8'!$D$18:$F$20,3,0)),IF(ISNA(MATCH(_xlfn.BITAND(OCT2DEC(C323),'PDP8'!$E$21),'PDP8'!$D$21:$D$52,0)),"",CONCATENATE(IF(ISNA(MATCH(_xlfn.BITAND(OCT2DEC(C323),'PDP8'!$E$18),'PDP8'!$D$18:$D$20,0)),"",", "),VLOOKUP(_xlfn.BITAND(OCT2DEC(C323),'PDP8'!$E$21),'PDP8'!$D$21:$F$52,3,0))))),"")</f>
        <v/>
      </c>
      <c r="AC323" s="119" t="str">
        <f>IF(N323=14,CONCATENATE(IF(ISNA(MATCH(_xlfn.BITAND(OCT2DEC(C323),'PDP8'!$E$56),'PDP8'!$D$56:$D$70,0)),"",VLOOKUP(_xlfn.BITAND(OCT2DEC(C323),'PDP8'!$E$56),'PDP8'!$D$56:$F$70,3,0)),IF(ISNA(MATCH(_xlfn.BITAND(OCT2DEC(C323),'PDP8'!$E$71),'PDP8'!$D$71:$D$73,0)),"",CONCATENATE(IF(ISNA(MATCH(_xlfn.BITAND(OCT2DEC(C323),'PDP8'!$E$56),'PDP8'!$D$56:$D$70,0)),"",", "),VLOOKUP(_xlfn.BITAND(OCT2DEC(C323),'PDP8'!$E$71),'PDP8'!$D$71:$F$73,3,0))),IF(_xlfn.BITAND(OCT2DEC(C323),'PDP8'!$E$75)='PDP8'!$D$75,CONCATENATE(IF(LEN(F323)&gt;4,", ",""),'PDP8'!$F$75,""),IF(_xlfn.BITAND(OCT2DEC(C323),'PDP8'!$E$74),"",'PDP8'!$F$74))),"")</f>
        <v/>
      </c>
      <c r="AD323" s="119" t="str">
        <f>IF(N323=15,VLOOKUP(Z323,'PDP8'!$D$111:$F$238,3,0),"")</f>
        <v/>
      </c>
      <c r="AE323" s="119" t="str">
        <f>IF(N323=20,CONCATENATE(VLOOKUP(F323,'PDP8'!$I$5:$M$389,3,0),": ",VLOOKUP(F323,'PDP8'!$I$5:$M$389,5,0)),"")</f>
        <v/>
      </c>
      <c r="AF323" s="119" t="str">
        <f t="shared" si="87"/>
        <v/>
      </c>
      <c r="AG323" s="126"/>
      <c r="AH323" s="126"/>
    </row>
    <row r="324" spans="1:34" x14ac:dyDescent="0.2">
      <c r="A324" s="126"/>
      <c r="B324" s="55" t="str">
        <f t="shared" si="62"/>
        <v>0411</v>
      </c>
      <c r="C324" s="56" t="str">
        <f>IF(N324&lt;10,"",IF(N324=10,O324,IF(N324=12,IF(LEN(X324)&gt;0,X324,DEC2OCT(VLOOKUP(F324,'PDP8'!$C$6:$D$12,2,0)+IF(LEN(G324)&gt;0,256,0)+W324+IF(LEN(V324)=0,0,_xlfn.BITAND(V324,127)),4)),IF(N324=13,DEC2OCT('PDP8'!$D$13+_xlfn.BITOR(VLOOKUP(O324,'PDP8'!$C$17:$D$52,2,0),_xlfn.BITOR(IF(S324&gt;1,VLOOKUP(P324,'PDP8'!$C$17:$D$52,2,0),0),_xlfn.BITOR(IF(S324&gt;2,VLOOKUP(Q324,'PDP8'!$C$17:$D$52,2,0),0),IF(S324&gt;3,VLOOKUP(R324,'PDP8'!$C$17:$D$52,2,0),0)))),4),IF(N324=14,DEC2OCT(_xlfn.BITOR('PDP8'!$D$13+256+VLOOKUP(O324,'PDP8'!$C$56:$D$75,2,0),_xlfn.BITOR(IF(S324&gt;1,VLOOKUP(P324,'PDP8'!$C$56:$D$75,2,0),0),_xlfn.BITOR(IF(S324&gt;2,VLOOKUP(Q324,'PDP8'!$C$56:$D$75,2,0),0),IF(S324&gt;3,VLOOKUP(R324,'PDP8'!$C$56:$D$75,2,0),0)))),4),IF(N324=15,DEC2OCT('PDP8'!$D$13+257+VLOOKUP(O324,'PDP8'!$C$80:$D$107,2,0)+IF(S324&gt;1,VLOOKUP(P324,'PDP8'!$C$80:$D$107,2,0),0)+IF(S324&gt;2,VLOOKUP(Q324,'PDP8'!$C$80:$D$107,2,0),0),4),IF(N324=20,VLOOKUP(F324,'PDP8'!$I$5:$J$389,2,0),"???")))))))</f>
        <v/>
      </c>
      <c r="D324" s="177"/>
      <c r="E324" s="118"/>
      <c r="F324" s="118"/>
      <c r="G324" s="76"/>
      <c r="H324" s="118"/>
      <c r="I324" s="179"/>
      <c r="J324" s="188" t="str">
        <f t="shared" si="63"/>
        <v/>
      </c>
      <c r="K324" s="211"/>
      <c r="L324" s="126"/>
      <c r="M324" s="119">
        <f>IF(LEN(F324)&lt;1,0,IF(OR(LEFT(F324)="/",F324="$"),0,IF(LEFT(F324)="*",1,IF(NOT(ISERR(VALUE(F324))),10,IF(LEFT(F324,4)="PAGE",2,IF(ISNA(VLOOKUP(F324,'PDP8'!$C$6:$C$11,1,0)),IF(ISNA(VLOOKUP(LEFT(F324,3),'PDP8'!$C$17:$C$52,1,0)),IF(ISNA(VLOOKUP(LEFT(F324,3),'PDP8'!$C$56:$C$75,1,0)),IF(ISNA(VLOOKUP(LEFT(F324,IF(OR(LEN(F324)=3,MID(F324,4,1)=" "),3,4)),'PDP8'!$C$80:$C$107,1,0)),IF(ISNA(VLOOKUP(F324,'PDP8'!$I$5:$I$389,1,0)),"???",20),15),14),13),12))))))</f>
        <v>0</v>
      </c>
      <c r="N324" s="119">
        <f>IF(AND(O324="CLA",S324&gt;1),IF(ISNA(VLOOKUP(P324,'PDP8'!$C$17:$C$52,1,0)),IF(ISNA(VLOOKUP(P324,'PDP8'!$C$56:$C$75,1,0)),15,14),13),IF(LEN(F324)=0,0,M324))</f>
        <v>0</v>
      </c>
      <c r="O324" s="119" t="str">
        <f t="shared" si="77"/>
        <v/>
      </c>
      <c r="P324" s="119" t="str">
        <f t="shared" si="78"/>
        <v/>
      </c>
      <c r="Q324" s="119" t="str">
        <f t="shared" si="79"/>
        <v/>
      </c>
      <c r="R324" s="119" t="str">
        <f t="shared" si="80"/>
        <v/>
      </c>
      <c r="S324" s="119">
        <f t="shared" si="81"/>
        <v>0</v>
      </c>
      <c r="T324" s="187" t="str">
        <f t="shared" si="82"/>
        <v/>
      </c>
      <c r="U324" s="119" t="str">
        <f t="shared" si="83"/>
        <v/>
      </c>
      <c r="V324" s="120" t="str">
        <f t="shared" si="84"/>
        <v/>
      </c>
      <c r="W324" s="124" t="str">
        <f t="shared" si="85"/>
        <v/>
      </c>
      <c r="X324" s="124" t="str">
        <f t="shared" si="86"/>
        <v/>
      </c>
      <c r="Y324" s="119" t="str">
        <f t="shared" si="88"/>
        <v/>
      </c>
      <c r="Z324" s="119">
        <f t="shared" si="89"/>
        <v>0</v>
      </c>
      <c r="AA324" s="119" t="str">
        <f>IF(N324=12,VLOOKUP(F324,'PDP8'!$C$6:$F$11,4,0),"")</f>
        <v/>
      </c>
      <c r="AB324" s="119" t="str">
        <f>IF(N324=13,IF(_xlfn.BITAND(OCT2DEC(C324),'PDP8'!$E$17)='PDP8'!$D$17,'PDP8'!$F$17,CONCATENATE(IF(ISNA(MATCH(_xlfn.BITAND(OCT2DEC(C324),'PDP8'!$E$18),'PDP8'!$D$18:$D$20,0)),"",VLOOKUP(_xlfn.BITAND(OCT2DEC(C324),'PDP8'!$E$18),'PDP8'!$D$18:$F$20,3,0)),IF(ISNA(MATCH(_xlfn.BITAND(OCT2DEC(C324),'PDP8'!$E$21),'PDP8'!$D$21:$D$52,0)),"",CONCATENATE(IF(ISNA(MATCH(_xlfn.BITAND(OCT2DEC(C324),'PDP8'!$E$18),'PDP8'!$D$18:$D$20,0)),"",", "),VLOOKUP(_xlfn.BITAND(OCT2DEC(C324),'PDP8'!$E$21),'PDP8'!$D$21:$F$52,3,0))))),"")</f>
        <v/>
      </c>
      <c r="AC324" s="119" t="str">
        <f>IF(N324=14,CONCATENATE(IF(ISNA(MATCH(_xlfn.BITAND(OCT2DEC(C324),'PDP8'!$E$56),'PDP8'!$D$56:$D$70,0)),"",VLOOKUP(_xlfn.BITAND(OCT2DEC(C324),'PDP8'!$E$56),'PDP8'!$D$56:$F$70,3,0)),IF(ISNA(MATCH(_xlfn.BITAND(OCT2DEC(C324),'PDP8'!$E$71),'PDP8'!$D$71:$D$73,0)),"",CONCATENATE(IF(ISNA(MATCH(_xlfn.BITAND(OCT2DEC(C324),'PDP8'!$E$56),'PDP8'!$D$56:$D$70,0)),"",", "),VLOOKUP(_xlfn.BITAND(OCT2DEC(C324),'PDP8'!$E$71),'PDP8'!$D$71:$F$73,3,0))),IF(_xlfn.BITAND(OCT2DEC(C324),'PDP8'!$E$75)='PDP8'!$D$75,CONCATENATE(IF(LEN(F324)&gt;4,", ",""),'PDP8'!$F$75,""),IF(_xlfn.BITAND(OCT2DEC(C324),'PDP8'!$E$74),"",'PDP8'!$F$74))),"")</f>
        <v/>
      </c>
      <c r="AD324" s="119" t="str">
        <f>IF(N324=15,VLOOKUP(Z324,'PDP8'!$D$111:$F$238,3,0),"")</f>
        <v/>
      </c>
      <c r="AE324" s="119" t="str">
        <f>IF(N324=20,CONCATENATE(VLOOKUP(F324,'PDP8'!$I$5:$M$389,3,0),": ",VLOOKUP(F324,'PDP8'!$I$5:$M$389,5,0)),"")</f>
        <v/>
      </c>
      <c r="AF324" s="119" t="str">
        <f t="shared" si="87"/>
        <v/>
      </c>
      <c r="AG324" s="126"/>
      <c r="AH324" s="126"/>
    </row>
    <row r="325" spans="1:34" x14ac:dyDescent="0.2">
      <c r="A325" s="126"/>
      <c r="B325" s="55" t="str">
        <f t="shared" si="62"/>
        <v>0411</v>
      </c>
      <c r="C325" s="56" t="str">
        <f>IF(N325&lt;10,"",IF(N325=10,O325,IF(N325=12,IF(LEN(X325)&gt;0,X325,DEC2OCT(VLOOKUP(F325,'PDP8'!$C$6:$D$12,2,0)+IF(LEN(G325)&gt;0,256,0)+W325+IF(LEN(V325)=0,0,_xlfn.BITAND(V325,127)),4)),IF(N325=13,DEC2OCT('PDP8'!$D$13+_xlfn.BITOR(VLOOKUP(O325,'PDP8'!$C$17:$D$52,2,0),_xlfn.BITOR(IF(S325&gt;1,VLOOKUP(P325,'PDP8'!$C$17:$D$52,2,0),0),_xlfn.BITOR(IF(S325&gt;2,VLOOKUP(Q325,'PDP8'!$C$17:$D$52,2,0),0),IF(S325&gt;3,VLOOKUP(R325,'PDP8'!$C$17:$D$52,2,0),0)))),4),IF(N325=14,DEC2OCT(_xlfn.BITOR('PDP8'!$D$13+256+VLOOKUP(O325,'PDP8'!$C$56:$D$75,2,0),_xlfn.BITOR(IF(S325&gt;1,VLOOKUP(P325,'PDP8'!$C$56:$D$75,2,0),0),_xlfn.BITOR(IF(S325&gt;2,VLOOKUP(Q325,'PDP8'!$C$56:$D$75,2,0),0),IF(S325&gt;3,VLOOKUP(R325,'PDP8'!$C$56:$D$75,2,0),0)))),4),IF(N325=15,DEC2OCT('PDP8'!$D$13+257+VLOOKUP(O325,'PDP8'!$C$80:$D$107,2,0)+IF(S325&gt;1,VLOOKUP(P325,'PDP8'!$C$80:$D$107,2,0),0)+IF(S325&gt;2,VLOOKUP(Q325,'PDP8'!$C$80:$D$107,2,0),0),4),IF(N325=20,VLOOKUP(F325,'PDP8'!$I$5:$J$389,2,0),"???")))))))</f>
        <v/>
      </c>
      <c r="D325" s="177"/>
      <c r="E325" s="118"/>
      <c r="F325" s="118"/>
      <c r="G325" s="76"/>
      <c r="H325" s="118"/>
      <c r="I325" s="179"/>
      <c r="J325" s="188" t="str">
        <f t="shared" si="63"/>
        <v/>
      </c>
      <c r="K325" s="211"/>
      <c r="L325" s="126"/>
      <c r="M325" s="119">
        <f>IF(LEN(F325)&lt;1,0,IF(OR(LEFT(F325)="/",F325="$"),0,IF(LEFT(F325)="*",1,IF(NOT(ISERR(VALUE(F325))),10,IF(LEFT(F325,4)="PAGE",2,IF(ISNA(VLOOKUP(F325,'PDP8'!$C$6:$C$11,1,0)),IF(ISNA(VLOOKUP(LEFT(F325,3),'PDP8'!$C$17:$C$52,1,0)),IF(ISNA(VLOOKUP(LEFT(F325,3),'PDP8'!$C$56:$C$75,1,0)),IF(ISNA(VLOOKUP(LEFT(F325,IF(OR(LEN(F325)=3,MID(F325,4,1)=" "),3,4)),'PDP8'!$C$80:$C$107,1,0)),IF(ISNA(VLOOKUP(F325,'PDP8'!$I$5:$I$389,1,0)),"???",20),15),14),13),12))))))</f>
        <v>0</v>
      </c>
      <c r="N325" s="119">
        <f>IF(AND(O325="CLA",S325&gt;1),IF(ISNA(VLOOKUP(P325,'PDP8'!$C$17:$C$52,1,0)),IF(ISNA(VLOOKUP(P325,'PDP8'!$C$56:$C$75,1,0)),15,14),13),IF(LEN(F325)=0,0,M325))</f>
        <v>0</v>
      </c>
      <c r="O325" s="119" t="str">
        <f t="shared" si="77"/>
        <v/>
      </c>
      <c r="P325" s="119" t="str">
        <f t="shared" si="78"/>
        <v/>
      </c>
      <c r="Q325" s="119" t="str">
        <f t="shared" si="79"/>
        <v/>
      </c>
      <c r="R325" s="119" t="str">
        <f t="shared" si="80"/>
        <v/>
      </c>
      <c r="S325" s="119">
        <f t="shared" si="81"/>
        <v>0</v>
      </c>
      <c r="T325" s="187" t="str">
        <f t="shared" si="82"/>
        <v/>
      </c>
      <c r="U325" s="119" t="str">
        <f t="shared" si="83"/>
        <v/>
      </c>
      <c r="V325" s="120" t="str">
        <f t="shared" si="84"/>
        <v/>
      </c>
      <c r="W325" s="124" t="str">
        <f t="shared" si="85"/>
        <v/>
      </c>
      <c r="X325" s="124" t="str">
        <f t="shared" si="86"/>
        <v/>
      </c>
      <c r="Y325" s="119" t="str">
        <f t="shared" si="88"/>
        <v/>
      </c>
      <c r="Z325" s="119">
        <f t="shared" si="89"/>
        <v>0</v>
      </c>
      <c r="AA325" s="119" t="str">
        <f>IF(N325=12,VLOOKUP(F325,'PDP8'!$C$6:$F$11,4,0),"")</f>
        <v/>
      </c>
      <c r="AB325" s="119" t="str">
        <f>IF(N325=13,IF(_xlfn.BITAND(OCT2DEC(C325),'PDP8'!$E$17)='PDP8'!$D$17,'PDP8'!$F$17,CONCATENATE(IF(ISNA(MATCH(_xlfn.BITAND(OCT2DEC(C325),'PDP8'!$E$18),'PDP8'!$D$18:$D$20,0)),"",VLOOKUP(_xlfn.BITAND(OCT2DEC(C325),'PDP8'!$E$18),'PDP8'!$D$18:$F$20,3,0)),IF(ISNA(MATCH(_xlfn.BITAND(OCT2DEC(C325),'PDP8'!$E$21),'PDP8'!$D$21:$D$52,0)),"",CONCATENATE(IF(ISNA(MATCH(_xlfn.BITAND(OCT2DEC(C325),'PDP8'!$E$18),'PDP8'!$D$18:$D$20,0)),"",", "),VLOOKUP(_xlfn.BITAND(OCT2DEC(C325),'PDP8'!$E$21),'PDP8'!$D$21:$F$52,3,0))))),"")</f>
        <v/>
      </c>
      <c r="AC325" s="119" t="str">
        <f>IF(N325=14,CONCATENATE(IF(ISNA(MATCH(_xlfn.BITAND(OCT2DEC(C325),'PDP8'!$E$56),'PDP8'!$D$56:$D$70,0)),"",VLOOKUP(_xlfn.BITAND(OCT2DEC(C325),'PDP8'!$E$56),'PDP8'!$D$56:$F$70,3,0)),IF(ISNA(MATCH(_xlfn.BITAND(OCT2DEC(C325),'PDP8'!$E$71),'PDP8'!$D$71:$D$73,0)),"",CONCATENATE(IF(ISNA(MATCH(_xlfn.BITAND(OCT2DEC(C325),'PDP8'!$E$56),'PDP8'!$D$56:$D$70,0)),"",", "),VLOOKUP(_xlfn.BITAND(OCT2DEC(C325),'PDP8'!$E$71),'PDP8'!$D$71:$F$73,3,0))),IF(_xlfn.BITAND(OCT2DEC(C325),'PDP8'!$E$75)='PDP8'!$D$75,CONCATENATE(IF(LEN(F325)&gt;4,", ",""),'PDP8'!$F$75,""),IF(_xlfn.BITAND(OCT2DEC(C325),'PDP8'!$E$74),"",'PDP8'!$F$74))),"")</f>
        <v/>
      </c>
      <c r="AD325" s="119" t="str">
        <f>IF(N325=15,VLOOKUP(Z325,'PDP8'!$D$111:$F$238,3,0),"")</f>
        <v/>
      </c>
      <c r="AE325" s="119" t="str">
        <f>IF(N325=20,CONCATENATE(VLOOKUP(F325,'PDP8'!$I$5:$M$389,3,0),": ",VLOOKUP(F325,'PDP8'!$I$5:$M$389,5,0)),"")</f>
        <v/>
      </c>
      <c r="AF325" s="119" t="str">
        <f t="shared" si="87"/>
        <v/>
      </c>
      <c r="AG325" s="126"/>
      <c r="AH325" s="126"/>
    </row>
    <row r="326" spans="1:34" x14ac:dyDescent="0.2">
      <c r="A326" s="126"/>
      <c r="B326" s="55" t="str">
        <f t="shared" si="62"/>
        <v>0411</v>
      </c>
      <c r="C326" s="56" t="str">
        <f>IF(N326&lt;10,"",IF(N326=10,O326,IF(N326=12,IF(LEN(X326)&gt;0,X326,DEC2OCT(VLOOKUP(F326,'PDP8'!$C$6:$D$12,2,0)+IF(LEN(G326)&gt;0,256,0)+W326+IF(LEN(V326)=0,0,_xlfn.BITAND(V326,127)),4)),IF(N326=13,DEC2OCT('PDP8'!$D$13+_xlfn.BITOR(VLOOKUP(O326,'PDP8'!$C$17:$D$52,2,0),_xlfn.BITOR(IF(S326&gt;1,VLOOKUP(P326,'PDP8'!$C$17:$D$52,2,0),0),_xlfn.BITOR(IF(S326&gt;2,VLOOKUP(Q326,'PDP8'!$C$17:$D$52,2,0),0),IF(S326&gt;3,VLOOKUP(R326,'PDP8'!$C$17:$D$52,2,0),0)))),4),IF(N326=14,DEC2OCT(_xlfn.BITOR('PDP8'!$D$13+256+VLOOKUP(O326,'PDP8'!$C$56:$D$75,2,0),_xlfn.BITOR(IF(S326&gt;1,VLOOKUP(P326,'PDP8'!$C$56:$D$75,2,0),0),_xlfn.BITOR(IF(S326&gt;2,VLOOKUP(Q326,'PDP8'!$C$56:$D$75,2,0),0),IF(S326&gt;3,VLOOKUP(R326,'PDP8'!$C$56:$D$75,2,0),0)))),4),IF(N326=15,DEC2OCT('PDP8'!$D$13+257+VLOOKUP(O326,'PDP8'!$C$80:$D$107,2,0)+IF(S326&gt;1,VLOOKUP(P326,'PDP8'!$C$80:$D$107,2,0),0)+IF(S326&gt;2,VLOOKUP(Q326,'PDP8'!$C$80:$D$107,2,0),0),4),IF(N326=20,VLOOKUP(F326,'PDP8'!$I$5:$J$389,2,0),"???")))))))</f>
        <v/>
      </c>
      <c r="D326" s="177"/>
      <c r="E326" s="118"/>
      <c r="F326" s="118"/>
      <c r="G326" s="76"/>
      <c r="H326" s="118"/>
      <c r="I326" s="179"/>
      <c r="J326" s="188" t="str">
        <f t="shared" si="63"/>
        <v/>
      </c>
      <c r="K326" s="211"/>
      <c r="L326" s="126"/>
      <c r="M326" s="119">
        <f>IF(LEN(F326)&lt;1,0,IF(OR(LEFT(F326)="/",F326="$"),0,IF(LEFT(F326)="*",1,IF(NOT(ISERR(VALUE(F326))),10,IF(LEFT(F326,4)="PAGE",2,IF(ISNA(VLOOKUP(F326,'PDP8'!$C$6:$C$11,1,0)),IF(ISNA(VLOOKUP(LEFT(F326,3),'PDP8'!$C$17:$C$52,1,0)),IF(ISNA(VLOOKUP(LEFT(F326,3),'PDP8'!$C$56:$C$75,1,0)),IF(ISNA(VLOOKUP(LEFT(F326,IF(OR(LEN(F326)=3,MID(F326,4,1)=" "),3,4)),'PDP8'!$C$80:$C$107,1,0)),IF(ISNA(VLOOKUP(F326,'PDP8'!$I$5:$I$389,1,0)),"???",20),15),14),13),12))))))</f>
        <v>0</v>
      </c>
      <c r="N326" s="119">
        <f>IF(AND(O326="CLA",S326&gt;1),IF(ISNA(VLOOKUP(P326,'PDP8'!$C$17:$C$52,1,0)),IF(ISNA(VLOOKUP(P326,'PDP8'!$C$56:$C$75,1,0)),15,14),13),IF(LEN(F326)=0,0,M326))</f>
        <v>0</v>
      </c>
      <c r="O326" s="119" t="str">
        <f t="shared" si="77"/>
        <v/>
      </c>
      <c r="P326" s="119" t="str">
        <f t="shared" si="78"/>
        <v/>
      </c>
      <c r="Q326" s="119" t="str">
        <f t="shared" si="79"/>
        <v/>
      </c>
      <c r="R326" s="119" t="str">
        <f t="shared" si="80"/>
        <v/>
      </c>
      <c r="S326" s="119">
        <f t="shared" si="81"/>
        <v>0</v>
      </c>
      <c r="T326" s="187" t="str">
        <f t="shared" si="82"/>
        <v/>
      </c>
      <c r="U326" s="119" t="str">
        <f t="shared" si="83"/>
        <v/>
      </c>
      <c r="V326" s="120" t="str">
        <f t="shared" si="84"/>
        <v/>
      </c>
      <c r="W326" s="124" t="str">
        <f t="shared" si="85"/>
        <v/>
      </c>
      <c r="X326" s="124" t="str">
        <f t="shared" si="86"/>
        <v/>
      </c>
      <c r="Y326" s="119" t="str">
        <f t="shared" si="88"/>
        <v/>
      </c>
      <c r="Z326" s="119">
        <f t="shared" si="89"/>
        <v>0</v>
      </c>
      <c r="AA326" s="119" t="str">
        <f>IF(N326=12,VLOOKUP(F326,'PDP8'!$C$6:$F$11,4,0),"")</f>
        <v/>
      </c>
      <c r="AB326" s="119" t="str">
        <f>IF(N326=13,IF(_xlfn.BITAND(OCT2DEC(C326),'PDP8'!$E$17)='PDP8'!$D$17,'PDP8'!$F$17,CONCATENATE(IF(ISNA(MATCH(_xlfn.BITAND(OCT2DEC(C326),'PDP8'!$E$18),'PDP8'!$D$18:$D$20,0)),"",VLOOKUP(_xlfn.BITAND(OCT2DEC(C326),'PDP8'!$E$18),'PDP8'!$D$18:$F$20,3,0)),IF(ISNA(MATCH(_xlfn.BITAND(OCT2DEC(C326),'PDP8'!$E$21),'PDP8'!$D$21:$D$52,0)),"",CONCATENATE(IF(ISNA(MATCH(_xlfn.BITAND(OCT2DEC(C326),'PDP8'!$E$18),'PDP8'!$D$18:$D$20,0)),"",", "),VLOOKUP(_xlfn.BITAND(OCT2DEC(C326),'PDP8'!$E$21),'PDP8'!$D$21:$F$52,3,0))))),"")</f>
        <v/>
      </c>
      <c r="AC326" s="119" t="str">
        <f>IF(N326=14,CONCATENATE(IF(ISNA(MATCH(_xlfn.BITAND(OCT2DEC(C326),'PDP8'!$E$56),'PDP8'!$D$56:$D$70,0)),"",VLOOKUP(_xlfn.BITAND(OCT2DEC(C326),'PDP8'!$E$56),'PDP8'!$D$56:$F$70,3,0)),IF(ISNA(MATCH(_xlfn.BITAND(OCT2DEC(C326),'PDP8'!$E$71),'PDP8'!$D$71:$D$73,0)),"",CONCATENATE(IF(ISNA(MATCH(_xlfn.BITAND(OCT2DEC(C326),'PDP8'!$E$56),'PDP8'!$D$56:$D$70,0)),"",", "),VLOOKUP(_xlfn.BITAND(OCT2DEC(C326),'PDP8'!$E$71),'PDP8'!$D$71:$F$73,3,0))),IF(_xlfn.BITAND(OCT2DEC(C326),'PDP8'!$E$75)='PDP8'!$D$75,CONCATENATE(IF(LEN(F326)&gt;4,", ",""),'PDP8'!$F$75,""),IF(_xlfn.BITAND(OCT2DEC(C326),'PDP8'!$E$74),"",'PDP8'!$F$74))),"")</f>
        <v/>
      </c>
      <c r="AD326" s="119" t="str">
        <f>IF(N326=15,VLOOKUP(Z326,'PDP8'!$D$111:$F$238,3,0),"")</f>
        <v/>
      </c>
      <c r="AE326" s="119" t="str">
        <f>IF(N326=20,CONCATENATE(VLOOKUP(F326,'PDP8'!$I$5:$M$389,3,0),": ",VLOOKUP(F326,'PDP8'!$I$5:$M$389,5,0)),"")</f>
        <v/>
      </c>
      <c r="AF326" s="119" t="str">
        <f t="shared" si="87"/>
        <v/>
      </c>
      <c r="AG326" s="126"/>
      <c r="AH326" s="126"/>
    </row>
    <row r="327" spans="1:34" x14ac:dyDescent="0.2">
      <c r="A327" s="126"/>
      <c r="B327" s="55" t="str">
        <f t="shared" si="62"/>
        <v>0411</v>
      </c>
      <c r="C327" s="56" t="str">
        <f>IF(N327&lt;10,"",IF(N327=10,O327,IF(N327=12,IF(LEN(X327)&gt;0,X327,DEC2OCT(VLOOKUP(F327,'PDP8'!$C$6:$D$12,2,0)+IF(LEN(G327)&gt;0,256,0)+W327+IF(LEN(V327)=0,0,_xlfn.BITAND(V327,127)),4)),IF(N327=13,DEC2OCT('PDP8'!$D$13+_xlfn.BITOR(VLOOKUP(O327,'PDP8'!$C$17:$D$52,2,0),_xlfn.BITOR(IF(S327&gt;1,VLOOKUP(P327,'PDP8'!$C$17:$D$52,2,0),0),_xlfn.BITOR(IF(S327&gt;2,VLOOKUP(Q327,'PDP8'!$C$17:$D$52,2,0),0),IF(S327&gt;3,VLOOKUP(R327,'PDP8'!$C$17:$D$52,2,0),0)))),4),IF(N327=14,DEC2OCT(_xlfn.BITOR('PDP8'!$D$13+256+VLOOKUP(O327,'PDP8'!$C$56:$D$75,2,0),_xlfn.BITOR(IF(S327&gt;1,VLOOKUP(P327,'PDP8'!$C$56:$D$75,2,0),0),_xlfn.BITOR(IF(S327&gt;2,VLOOKUP(Q327,'PDP8'!$C$56:$D$75,2,0),0),IF(S327&gt;3,VLOOKUP(R327,'PDP8'!$C$56:$D$75,2,0),0)))),4),IF(N327=15,DEC2OCT('PDP8'!$D$13+257+VLOOKUP(O327,'PDP8'!$C$80:$D$107,2,0)+IF(S327&gt;1,VLOOKUP(P327,'PDP8'!$C$80:$D$107,2,0),0)+IF(S327&gt;2,VLOOKUP(Q327,'PDP8'!$C$80:$D$107,2,0),0),4),IF(N327=20,VLOOKUP(F327,'PDP8'!$I$5:$J$389,2,0),"???")))))))</f>
        <v/>
      </c>
      <c r="D327" s="177"/>
      <c r="E327" s="118"/>
      <c r="F327" s="118"/>
      <c r="G327" s="76"/>
      <c r="H327" s="118"/>
      <c r="I327" s="179"/>
      <c r="J327" s="188" t="str">
        <f t="shared" si="63"/>
        <v/>
      </c>
      <c r="K327" s="211"/>
      <c r="L327" s="126"/>
      <c r="M327" s="119">
        <f>IF(LEN(F327)&lt;1,0,IF(OR(LEFT(F327)="/",F327="$"),0,IF(LEFT(F327)="*",1,IF(NOT(ISERR(VALUE(F327))),10,IF(LEFT(F327,4)="PAGE",2,IF(ISNA(VLOOKUP(F327,'PDP8'!$C$6:$C$11,1,0)),IF(ISNA(VLOOKUP(LEFT(F327,3),'PDP8'!$C$17:$C$52,1,0)),IF(ISNA(VLOOKUP(LEFT(F327,3),'PDP8'!$C$56:$C$75,1,0)),IF(ISNA(VLOOKUP(LEFT(F327,IF(OR(LEN(F327)=3,MID(F327,4,1)=" "),3,4)),'PDP8'!$C$80:$C$107,1,0)),IF(ISNA(VLOOKUP(F327,'PDP8'!$I$5:$I$389,1,0)),"???",20),15),14),13),12))))))</f>
        <v>0</v>
      </c>
      <c r="N327" s="119">
        <f>IF(AND(O327="CLA",S327&gt;1),IF(ISNA(VLOOKUP(P327,'PDP8'!$C$17:$C$52,1,0)),IF(ISNA(VLOOKUP(P327,'PDP8'!$C$56:$C$75,1,0)),15,14),13),IF(LEN(F327)=0,0,M327))</f>
        <v>0</v>
      </c>
      <c r="O327" s="119" t="str">
        <f t="shared" si="77"/>
        <v/>
      </c>
      <c r="P327" s="119" t="str">
        <f t="shared" si="78"/>
        <v/>
      </c>
      <c r="Q327" s="119" t="str">
        <f t="shared" si="79"/>
        <v/>
      </c>
      <c r="R327" s="119" t="str">
        <f t="shared" si="80"/>
        <v/>
      </c>
      <c r="S327" s="119">
        <f t="shared" si="81"/>
        <v>0</v>
      </c>
      <c r="T327" s="187" t="str">
        <f t="shared" si="82"/>
        <v/>
      </c>
      <c r="U327" s="119" t="str">
        <f t="shared" si="83"/>
        <v/>
      </c>
      <c r="V327" s="120" t="str">
        <f t="shared" si="84"/>
        <v/>
      </c>
      <c r="W327" s="124" t="str">
        <f t="shared" si="85"/>
        <v/>
      </c>
      <c r="X327" s="124" t="str">
        <f t="shared" si="86"/>
        <v/>
      </c>
      <c r="Y327" s="119" t="str">
        <f t="shared" si="88"/>
        <v/>
      </c>
      <c r="Z327" s="119">
        <f t="shared" si="89"/>
        <v>0</v>
      </c>
      <c r="AA327" s="119" t="str">
        <f>IF(N327=12,VLOOKUP(F327,'PDP8'!$C$6:$F$11,4,0),"")</f>
        <v/>
      </c>
      <c r="AB327" s="119" t="str">
        <f>IF(N327=13,IF(_xlfn.BITAND(OCT2DEC(C327),'PDP8'!$E$17)='PDP8'!$D$17,'PDP8'!$F$17,CONCATENATE(IF(ISNA(MATCH(_xlfn.BITAND(OCT2DEC(C327),'PDP8'!$E$18),'PDP8'!$D$18:$D$20,0)),"",VLOOKUP(_xlfn.BITAND(OCT2DEC(C327),'PDP8'!$E$18),'PDP8'!$D$18:$F$20,3,0)),IF(ISNA(MATCH(_xlfn.BITAND(OCT2DEC(C327),'PDP8'!$E$21),'PDP8'!$D$21:$D$52,0)),"",CONCATENATE(IF(ISNA(MATCH(_xlfn.BITAND(OCT2DEC(C327),'PDP8'!$E$18),'PDP8'!$D$18:$D$20,0)),"",", "),VLOOKUP(_xlfn.BITAND(OCT2DEC(C327),'PDP8'!$E$21),'PDP8'!$D$21:$F$52,3,0))))),"")</f>
        <v/>
      </c>
      <c r="AC327" s="119" t="str">
        <f>IF(N327=14,CONCATENATE(IF(ISNA(MATCH(_xlfn.BITAND(OCT2DEC(C327),'PDP8'!$E$56),'PDP8'!$D$56:$D$70,0)),"",VLOOKUP(_xlfn.BITAND(OCT2DEC(C327),'PDP8'!$E$56),'PDP8'!$D$56:$F$70,3,0)),IF(ISNA(MATCH(_xlfn.BITAND(OCT2DEC(C327),'PDP8'!$E$71),'PDP8'!$D$71:$D$73,0)),"",CONCATENATE(IF(ISNA(MATCH(_xlfn.BITAND(OCT2DEC(C327),'PDP8'!$E$56),'PDP8'!$D$56:$D$70,0)),"",", "),VLOOKUP(_xlfn.BITAND(OCT2DEC(C327),'PDP8'!$E$71),'PDP8'!$D$71:$F$73,3,0))),IF(_xlfn.BITAND(OCT2DEC(C327),'PDP8'!$E$75)='PDP8'!$D$75,CONCATENATE(IF(LEN(F327)&gt;4,", ",""),'PDP8'!$F$75,""),IF(_xlfn.BITAND(OCT2DEC(C327),'PDP8'!$E$74),"",'PDP8'!$F$74))),"")</f>
        <v/>
      </c>
      <c r="AD327" s="119" t="str">
        <f>IF(N327=15,VLOOKUP(Z327,'PDP8'!$D$111:$F$238,3,0),"")</f>
        <v/>
      </c>
      <c r="AE327" s="119" t="str">
        <f>IF(N327=20,CONCATENATE(VLOOKUP(F327,'PDP8'!$I$5:$M$389,3,0),": ",VLOOKUP(F327,'PDP8'!$I$5:$M$389,5,0)),"")</f>
        <v/>
      </c>
      <c r="AF327" s="119" t="str">
        <f t="shared" si="87"/>
        <v/>
      </c>
      <c r="AG327" s="126"/>
      <c r="AH327" s="126"/>
    </row>
    <row r="328" spans="1:34" x14ac:dyDescent="0.2">
      <c r="A328" s="126"/>
      <c r="B328" s="55" t="str">
        <f t="shared" si="62"/>
        <v>0411</v>
      </c>
      <c r="C328" s="56" t="str">
        <f>IF(N328&lt;10,"",IF(N328=10,O328,IF(N328=12,IF(LEN(X328)&gt;0,X328,DEC2OCT(VLOOKUP(F328,'PDP8'!$C$6:$D$12,2,0)+IF(LEN(G328)&gt;0,256,0)+W328+IF(LEN(V328)=0,0,_xlfn.BITAND(V328,127)),4)),IF(N328=13,DEC2OCT('PDP8'!$D$13+_xlfn.BITOR(VLOOKUP(O328,'PDP8'!$C$17:$D$52,2,0),_xlfn.BITOR(IF(S328&gt;1,VLOOKUP(P328,'PDP8'!$C$17:$D$52,2,0),0),_xlfn.BITOR(IF(S328&gt;2,VLOOKUP(Q328,'PDP8'!$C$17:$D$52,2,0),0),IF(S328&gt;3,VLOOKUP(R328,'PDP8'!$C$17:$D$52,2,0),0)))),4),IF(N328=14,DEC2OCT(_xlfn.BITOR('PDP8'!$D$13+256+VLOOKUP(O328,'PDP8'!$C$56:$D$75,2,0),_xlfn.BITOR(IF(S328&gt;1,VLOOKUP(P328,'PDP8'!$C$56:$D$75,2,0),0),_xlfn.BITOR(IF(S328&gt;2,VLOOKUP(Q328,'PDP8'!$C$56:$D$75,2,0),0),IF(S328&gt;3,VLOOKUP(R328,'PDP8'!$C$56:$D$75,2,0),0)))),4),IF(N328=15,DEC2OCT('PDP8'!$D$13+257+VLOOKUP(O328,'PDP8'!$C$80:$D$107,2,0)+IF(S328&gt;1,VLOOKUP(P328,'PDP8'!$C$80:$D$107,2,0),0)+IF(S328&gt;2,VLOOKUP(Q328,'PDP8'!$C$80:$D$107,2,0),0),4),IF(N328=20,VLOOKUP(F328,'PDP8'!$I$5:$J$389,2,0),"???")))))))</f>
        <v/>
      </c>
      <c r="D328" s="177"/>
      <c r="E328" s="118"/>
      <c r="F328" s="118"/>
      <c r="G328" s="76"/>
      <c r="H328" s="118"/>
      <c r="I328" s="179"/>
      <c r="J328" s="188" t="str">
        <f t="shared" si="63"/>
        <v/>
      </c>
      <c r="K328" s="211"/>
      <c r="L328" s="126"/>
      <c r="M328" s="119">
        <f>IF(LEN(F328)&lt;1,0,IF(OR(LEFT(F328)="/",F328="$"),0,IF(LEFT(F328)="*",1,IF(NOT(ISERR(VALUE(F328))),10,IF(LEFT(F328,4)="PAGE",2,IF(ISNA(VLOOKUP(F328,'PDP8'!$C$6:$C$11,1,0)),IF(ISNA(VLOOKUP(LEFT(F328,3),'PDP8'!$C$17:$C$52,1,0)),IF(ISNA(VLOOKUP(LEFT(F328,3),'PDP8'!$C$56:$C$75,1,0)),IF(ISNA(VLOOKUP(LEFT(F328,IF(OR(LEN(F328)=3,MID(F328,4,1)=" "),3,4)),'PDP8'!$C$80:$C$107,1,0)),IF(ISNA(VLOOKUP(F328,'PDP8'!$I$5:$I$389,1,0)),"???",20),15),14),13),12))))))</f>
        <v>0</v>
      </c>
      <c r="N328" s="119">
        <f>IF(AND(O328="CLA",S328&gt;1),IF(ISNA(VLOOKUP(P328,'PDP8'!$C$17:$C$52,1,0)),IF(ISNA(VLOOKUP(P328,'PDP8'!$C$56:$C$75,1,0)),15,14),13),IF(LEN(F328)=0,0,M328))</f>
        <v>0</v>
      </c>
      <c r="O328" s="119" t="str">
        <f t="shared" si="77"/>
        <v/>
      </c>
      <c r="P328" s="119" t="str">
        <f t="shared" si="78"/>
        <v/>
      </c>
      <c r="Q328" s="119" t="str">
        <f t="shared" si="79"/>
        <v/>
      </c>
      <c r="R328" s="119" t="str">
        <f t="shared" si="80"/>
        <v/>
      </c>
      <c r="S328" s="119">
        <f t="shared" si="81"/>
        <v>0</v>
      </c>
      <c r="T328" s="187" t="str">
        <f t="shared" si="82"/>
        <v/>
      </c>
      <c r="U328" s="119" t="str">
        <f t="shared" si="83"/>
        <v/>
      </c>
      <c r="V328" s="120" t="str">
        <f t="shared" si="84"/>
        <v/>
      </c>
      <c r="W328" s="124" t="str">
        <f t="shared" si="85"/>
        <v/>
      </c>
      <c r="X328" s="124" t="str">
        <f t="shared" si="86"/>
        <v/>
      </c>
      <c r="Y328" s="119" t="str">
        <f t="shared" si="88"/>
        <v/>
      </c>
      <c r="Z328" s="119">
        <f t="shared" si="89"/>
        <v>0</v>
      </c>
      <c r="AA328" s="119" t="str">
        <f>IF(N328=12,VLOOKUP(F328,'PDP8'!$C$6:$F$11,4,0),"")</f>
        <v/>
      </c>
      <c r="AB328" s="119" t="str">
        <f>IF(N328=13,IF(_xlfn.BITAND(OCT2DEC(C328),'PDP8'!$E$17)='PDP8'!$D$17,'PDP8'!$F$17,CONCATENATE(IF(ISNA(MATCH(_xlfn.BITAND(OCT2DEC(C328),'PDP8'!$E$18),'PDP8'!$D$18:$D$20,0)),"",VLOOKUP(_xlfn.BITAND(OCT2DEC(C328),'PDP8'!$E$18),'PDP8'!$D$18:$F$20,3,0)),IF(ISNA(MATCH(_xlfn.BITAND(OCT2DEC(C328),'PDP8'!$E$21),'PDP8'!$D$21:$D$52,0)),"",CONCATENATE(IF(ISNA(MATCH(_xlfn.BITAND(OCT2DEC(C328),'PDP8'!$E$18),'PDP8'!$D$18:$D$20,0)),"",", "),VLOOKUP(_xlfn.BITAND(OCT2DEC(C328),'PDP8'!$E$21),'PDP8'!$D$21:$F$52,3,0))))),"")</f>
        <v/>
      </c>
      <c r="AC328" s="119" t="str">
        <f>IF(N328=14,CONCATENATE(IF(ISNA(MATCH(_xlfn.BITAND(OCT2DEC(C328),'PDP8'!$E$56),'PDP8'!$D$56:$D$70,0)),"",VLOOKUP(_xlfn.BITAND(OCT2DEC(C328),'PDP8'!$E$56),'PDP8'!$D$56:$F$70,3,0)),IF(ISNA(MATCH(_xlfn.BITAND(OCT2DEC(C328),'PDP8'!$E$71),'PDP8'!$D$71:$D$73,0)),"",CONCATENATE(IF(ISNA(MATCH(_xlfn.BITAND(OCT2DEC(C328),'PDP8'!$E$56),'PDP8'!$D$56:$D$70,0)),"",", "),VLOOKUP(_xlfn.BITAND(OCT2DEC(C328),'PDP8'!$E$71),'PDP8'!$D$71:$F$73,3,0))),IF(_xlfn.BITAND(OCT2DEC(C328),'PDP8'!$E$75)='PDP8'!$D$75,CONCATENATE(IF(LEN(F328)&gt;4,", ",""),'PDP8'!$F$75,""),IF(_xlfn.BITAND(OCT2DEC(C328),'PDP8'!$E$74),"",'PDP8'!$F$74))),"")</f>
        <v/>
      </c>
      <c r="AD328" s="119" t="str">
        <f>IF(N328=15,VLOOKUP(Z328,'PDP8'!$D$111:$F$238,3,0),"")</f>
        <v/>
      </c>
      <c r="AE328" s="119" t="str">
        <f>IF(N328=20,CONCATENATE(VLOOKUP(F328,'PDP8'!$I$5:$M$389,3,0),": ",VLOOKUP(F328,'PDP8'!$I$5:$M$389,5,0)),"")</f>
        <v/>
      </c>
      <c r="AF328" s="119" t="str">
        <f t="shared" si="87"/>
        <v/>
      </c>
      <c r="AG328" s="126"/>
      <c r="AH328" s="126"/>
    </row>
    <row r="329" spans="1:34" x14ac:dyDescent="0.2">
      <c r="A329" s="126"/>
      <c r="B329" s="55" t="str">
        <f t="shared" si="62"/>
        <v>0411</v>
      </c>
      <c r="C329" s="56" t="str">
        <f>IF(N329&lt;10,"",IF(N329=10,O329,IF(N329=12,IF(LEN(X329)&gt;0,X329,DEC2OCT(VLOOKUP(F329,'PDP8'!$C$6:$D$12,2,0)+IF(LEN(G329)&gt;0,256,0)+W329+IF(LEN(V329)=0,0,_xlfn.BITAND(V329,127)),4)),IF(N329=13,DEC2OCT('PDP8'!$D$13+_xlfn.BITOR(VLOOKUP(O329,'PDP8'!$C$17:$D$52,2,0),_xlfn.BITOR(IF(S329&gt;1,VLOOKUP(P329,'PDP8'!$C$17:$D$52,2,0),0),_xlfn.BITOR(IF(S329&gt;2,VLOOKUP(Q329,'PDP8'!$C$17:$D$52,2,0),0),IF(S329&gt;3,VLOOKUP(R329,'PDP8'!$C$17:$D$52,2,0),0)))),4),IF(N329=14,DEC2OCT(_xlfn.BITOR('PDP8'!$D$13+256+VLOOKUP(O329,'PDP8'!$C$56:$D$75,2,0),_xlfn.BITOR(IF(S329&gt;1,VLOOKUP(P329,'PDP8'!$C$56:$D$75,2,0),0),_xlfn.BITOR(IF(S329&gt;2,VLOOKUP(Q329,'PDP8'!$C$56:$D$75,2,0),0),IF(S329&gt;3,VLOOKUP(R329,'PDP8'!$C$56:$D$75,2,0),0)))),4),IF(N329=15,DEC2OCT('PDP8'!$D$13+257+VLOOKUP(O329,'PDP8'!$C$80:$D$107,2,0)+IF(S329&gt;1,VLOOKUP(P329,'PDP8'!$C$80:$D$107,2,0),0)+IF(S329&gt;2,VLOOKUP(Q329,'PDP8'!$C$80:$D$107,2,0),0),4),IF(N329=20,VLOOKUP(F329,'PDP8'!$I$5:$J$389,2,0),"???")))))))</f>
        <v/>
      </c>
      <c r="D329" s="177"/>
      <c r="E329" s="118"/>
      <c r="F329" s="118"/>
      <c r="G329" s="76"/>
      <c r="H329" s="118"/>
      <c r="I329" s="179"/>
      <c r="J329" s="188" t="str">
        <f t="shared" si="63"/>
        <v/>
      </c>
      <c r="K329" s="211"/>
      <c r="L329" s="126"/>
      <c r="M329" s="119">
        <f>IF(LEN(F329)&lt;1,0,IF(OR(LEFT(F329)="/",F329="$"),0,IF(LEFT(F329)="*",1,IF(NOT(ISERR(VALUE(F329))),10,IF(LEFT(F329,4)="PAGE",2,IF(ISNA(VLOOKUP(F329,'PDP8'!$C$6:$C$11,1,0)),IF(ISNA(VLOOKUP(LEFT(F329,3),'PDP8'!$C$17:$C$52,1,0)),IF(ISNA(VLOOKUP(LEFT(F329,3),'PDP8'!$C$56:$C$75,1,0)),IF(ISNA(VLOOKUP(LEFT(F329,IF(OR(LEN(F329)=3,MID(F329,4,1)=" "),3,4)),'PDP8'!$C$80:$C$107,1,0)),IF(ISNA(VLOOKUP(F329,'PDP8'!$I$5:$I$389,1,0)),"???",20),15),14),13),12))))))</f>
        <v>0</v>
      </c>
      <c r="N329" s="119">
        <f>IF(AND(O329="CLA",S329&gt;1),IF(ISNA(VLOOKUP(P329,'PDP8'!$C$17:$C$52,1,0)),IF(ISNA(VLOOKUP(P329,'PDP8'!$C$56:$C$75,1,0)),15,14),13),IF(LEN(F329)=0,0,M329))</f>
        <v>0</v>
      </c>
      <c r="O329" s="119" t="str">
        <f t="shared" si="77"/>
        <v/>
      </c>
      <c r="P329" s="119" t="str">
        <f t="shared" si="78"/>
        <v/>
      </c>
      <c r="Q329" s="119" t="str">
        <f t="shared" si="79"/>
        <v/>
      </c>
      <c r="R329" s="119" t="str">
        <f t="shared" si="80"/>
        <v/>
      </c>
      <c r="S329" s="119">
        <f t="shared" si="81"/>
        <v>0</v>
      </c>
      <c r="T329" s="187" t="str">
        <f t="shared" si="82"/>
        <v/>
      </c>
      <c r="U329" s="119" t="str">
        <f t="shared" si="83"/>
        <v/>
      </c>
      <c r="V329" s="120" t="str">
        <f t="shared" si="84"/>
        <v/>
      </c>
      <c r="W329" s="124" t="str">
        <f t="shared" si="85"/>
        <v/>
      </c>
      <c r="X329" s="124" t="str">
        <f t="shared" si="86"/>
        <v/>
      </c>
      <c r="Y329" s="119" t="str">
        <f t="shared" si="88"/>
        <v/>
      </c>
      <c r="Z329" s="119">
        <f t="shared" si="89"/>
        <v>0</v>
      </c>
      <c r="AA329" s="119" t="str">
        <f>IF(N329=12,VLOOKUP(F329,'PDP8'!$C$6:$F$11,4,0),"")</f>
        <v/>
      </c>
      <c r="AB329" s="119" t="str">
        <f>IF(N329=13,IF(_xlfn.BITAND(OCT2DEC(C329),'PDP8'!$E$17)='PDP8'!$D$17,'PDP8'!$F$17,CONCATENATE(IF(ISNA(MATCH(_xlfn.BITAND(OCT2DEC(C329),'PDP8'!$E$18),'PDP8'!$D$18:$D$20,0)),"",VLOOKUP(_xlfn.BITAND(OCT2DEC(C329),'PDP8'!$E$18),'PDP8'!$D$18:$F$20,3,0)),IF(ISNA(MATCH(_xlfn.BITAND(OCT2DEC(C329),'PDP8'!$E$21),'PDP8'!$D$21:$D$52,0)),"",CONCATENATE(IF(ISNA(MATCH(_xlfn.BITAND(OCT2DEC(C329),'PDP8'!$E$18),'PDP8'!$D$18:$D$20,0)),"",", "),VLOOKUP(_xlfn.BITAND(OCT2DEC(C329),'PDP8'!$E$21),'PDP8'!$D$21:$F$52,3,0))))),"")</f>
        <v/>
      </c>
      <c r="AC329" s="119" t="str">
        <f>IF(N329=14,CONCATENATE(IF(ISNA(MATCH(_xlfn.BITAND(OCT2DEC(C329),'PDP8'!$E$56),'PDP8'!$D$56:$D$70,0)),"",VLOOKUP(_xlfn.BITAND(OCT2DEC(C329),'PDP8'!$E$56),'PDP8'!$D$56:$F$70,3,0)),IF(ISNA(MATCH(_xlfn.BITAND(OCT2DEC(C329),'PDP8'!$E$71),'PDP8'!$D$71:$D$73,0)),"",CONCATENATE(IF(ISNA(MATCH(_xlfn.BITAND(OCT2DEC(C329),'PDP8'!$E$56),'PDP8'!$D$56:$D$70,0)),"",", "),VLOOKUP(_xlfn.BITAND(OCT2DEC(C329),'PDP8'!$E$71),'PDP8'!$D$71:$F$73,3,0))),IF(_xlfn.BITAND(OCT2DEC(C329),'PDP8'!$E$75)='PDP8'!$D$75,CONCATENATE(IF(LEN(F329)&gt;4,", ",""),'PDP8'!$F$75,""),IF(_xlfn.BITAND(OCT2DEC(C329),'PDP8'!$E$74),"",'PDP8'!$F$74))),"")</f>
        <v/>
      </c>
      <c r="AD329" s="119" t="str">
        <f>IF(N329=15,VLOOKUP(Z329,'PDP8'!$D$111:$F$238,3,0),"")</f>
        <v/>
      </c>
      <c r="AE329" s="119" t="str">
        <f>IF(N329=20,CONCATENATE(VLOOKUP(F329,'PDP8'!$I$5:$M$389,3,0),": ",VLOOKUP(F329,'PDP8'!$I$5:$M$389,5,0)),"")</f>
        <v/>
      </c>
      <c r="AF329" s="119" t="str">
        <f t="shared" si="87"/>
        <v/>
      </c>
      <c r="AG329" s="126"/>
      <c r="AH329" s="126"/>
    </row>
    <row r="330" spans="1:34" x14ac:dyDescent="0.2">
      <c r="A330" s="126"/>
      <c r="B330" s="55" t="str">
        <f t="shared" si="62"/>
        <v>0411</v>
      </c>
      <c r="C330" s="56" t="str">
        <f>IF(N330&lt;10,"",IF(N330=10,O330,IF(N330=12,IF(LEN(X330)&gt;0,X330,DEC2OCT(VLOOKUP(F330,'PDP8'!$C$6:$D$12,2,0)+IF(LEN(G330)&gt;0,256,0)+W330+IF(LEN(V330)=0,0,_xlfn.BITAND(V330,127)),4)),IF(N330=13,DEC2OCT('PDP8'!$D$13+_xlfn.BITOR(VLOOKUP(O330,'PDP8'!$C$17:$D$52,2,0),_xlfn.BITOR(IF(S330&gt;1,VLOOKUP(P330,'PDP8'!$C$17:$D$52,2,0),0),_xlfn.BITOR(IF(S330&gt;2,VLOOKUP(Q330,'PDP8'!$C$17:$D$52,2,0),0),IF(S330&gt;3,VLOOKUP(R330,'PDP8'!$C$17:$D$52,2,0),0)))),4),IF(N330=14,DEC2OCT(_xlfn.BITOR('PDP8'!$D$13+256+VLOOKUP(O330,'PDP8'!$C$56:$D$75,2,0),_xlfn.BITOR(IF(S330&gt;1,VLOOKUP(P330,'PDP8'!$C$56:$D$75,2,0),0),_xlfn.BITOR(IF(S330&gt;2,VLOOKUP(Q330,'PDP8'!$C$56:$D$75,2,0),0),IF(S330&gt;3,VLOOKUP(R330,'PDP8'!$C$56:$D$75,2,0),0)))),4),IF(N330=15,DEC2OCT('PDP8'!$D$13+257+VLOOKUP(O330,'PDP8'!$C$80:$D$107,2,0)+IF(S330&gt;1,VLOOKUP(P330,'PDP8'!$C$80:$D$107,2,0),0)+IF(S330&gt;2,VLOOKUP(Q330,'PDP8'!$C$80:$D$107,2,0),0),4),IF(N330=20,VLOOKUP(F330,'PDP8'!$I$5:$J$389,2,0),"???")))))))</f>
        <v/>
      </c>
      <c r="D330" s="177"/>
      <c r="E330" s="118"/>
      <c r="F330" s="118"/>
      <c r="G330" s="76"/>
      <c r="H330" s="118"/>
      <c r="I330" s="179"/>
      <c r="J330" s="188" t="str">
        <f t="shared" si="63"/>
        <v/>
      </c>
      <c r="K330" s="211"/>
      <c r="L330" s="126"/>
      <c r="M330" s="119">
        <f>IF(LEN(F330)&lt;1,0,IF(OR(LEFT(F330)="/",F330="$"),0,IF(LEFT(F330)="*",1,IF(NOT(ISERR(VALUE(F330))),10,IF(LEFT(F330,4)="PAGE",2,IF(ISNA(VLOOKUP(F330,'PDP8'!$C$6:$C$11,1,0)),IF(ISNA(VLOOKUP(LEFT(F330,3),'PDP8'!$C$17:$C$52,1,0)),IF(ISNA(VLOOKUP(LEFT(F330,3),'PDP8'!$C$56:$C$75,1,0)),IF(ISNA(VLOOKUP(LEFT(F330,IF(OR(LEN(F330)=3,MID(F330,4,1)=" "),3,4)),'PDP8'!$C$80:$C$107,1,0)),IF(ISNA(VLOOKUP(F330,'PDP8'!$I$5:$I$389,1,0)),"???",20),15),14),13),12))))))</f>
        <v>0</v>
      </c>
      <c r="N330" s="119">
        <f>IF(AND(O330="CLA",S330&gt;1),IF(ISNA(VLOOKUP(P330,'PDP8'!$C$17:$C$52,1,0)),IF(ISNA(VLOOKUP(P330,'PDP8'!$C$56:$C$75,1,0)),15,14),13),IF(LEN(F330)=0,0,M330))</f>
        <v>0</v>
      </c>
      <c r="O330" s="119" t="str">
        <f t="shared" si="77"/>
        <v/>
      </c>
      <c r="P330" s="119" t="str">
        <f t="shared" si="78"/>
        <v/>
      </c>
      <c r="Q330" s="119" t="str">
        <f t="shared" si="79"/>
        <v/>
      </c>
      <c r="R330" s="119" t="str">
        <f t="shared" si="80"/>
        <v/>
      </c>
      <c r="S330" s="119">
        <f t="shared" si="81"/>
        <v>0</v>
      </c>
      <c r="T330" s="187" t="str">
        <f t="shared" si="82"/>
        <v/>
      </c>
      <c r="U330" s="119" t="str">
        <f t="shared" si="83"/>
        <v/>
      </c>
      <c r="V330" s="120" t="str">
        <f t="shared" si="84"/>
        <v/>
      </c>
      <c r="W330" s="124" t="str">
        <f t="shared" si="85"/>
        <v/>
      </c>
      <c r="X330" s="124" t="str">
        <f t="shared" si="86"/>
        <v/>
      </c>
      <c r="Y330" s="119" t="str">
        <f t="shared" si="88"/>
        <v/>
      </c>
      <c r="Z330" s="119">
        <f t="shared" si="89"/>
        <v>0</v>
      </c>
      <c r="AA330" s="119" t="str">
        <f>IF(N330=12,VLOOKUP(F330,'PDP8'!$C$6:$F$11,4,0),"")</f>
        <v/>
      </c>
      <c r="AB330" s="119" t="str">
        <f>IF(N330=13,IF(_xlfn.BITAND(OCT2DEC(C330),'PDP8'!$E$17)='PDP8'!$D$17,'PDP8'!$F$17,CONCATENATE(IF(ISNA(MATCH(_xlfn.BITAND(OCT2DEC(C330),'PDP8'!$E$18),'PDP8'!$D$18:$D$20,0)),"",VLOOKUP(_xlfn.BITAND(OCT2DEC(C330),'PDP8'!$E$18),'PDP8'!$D$18:$F$20,3,0)),IF(ISNA(MATCH(_xlfn.BITAND(OCT2DEC(C330),'PDP8'!$E$21),'PDP8'!$D$21:$D$52,0)),"",CONCATENATE(IF(ISNA(MATCH(_xlfn.BITAND(OCT2DEC(C330),'PDP8'!$E$18),'PDP8'!$D$18:$D$20,0)),"",", "),VLOOKUP(_xlfn.BITAND(OCT2DEC(C330),'PDP8'!$E$21),'PDP8'!$D$21:$F$52,3,0))))),"")</f>
        <v/>
      </c>
      <c r="AC330" s="119" t="str">
        <f>IF(N330=14,CONCATENATE(IF(ISNA(MATCH(_xlfn.BITAND(OCT2DEC(C330),'PDP8'!$E$56),'PDP8'!$D$56:$D$70,0)),"",VLOOKUP(_xlfn.BITAND(OCT2DEC(C330),'PDP8'!$E$56),'PDP8'!$D$56:$F$70,3,0)),IF(ISNA(MATCH(_xlfn.BITAND(OCT2DEC(C330),'PDP8'!$E$71),'PDP8'!$D$71:$D$73,0)),"",CONCATENATE(IF(ISNA(MATCH(_xlfn.BITAND(OCT2DEC(C330),'PDP8'!$E$56),'PDP8'!$D$56:$D$70,0)),"",", "),VLOOKUP(_xlfn.BITAND(OCT2DEC(C330),'PDP8'!$E$71),'PDP8'!$D$71:$F$73,3,0))),IF(_xlfn.BITAND(OCT2DEC(C330),'PDP8'!$E$75)='PDP8'!$D$75,CONCATENATE(IF(LEN(F330)&gt;4,", ",""),'PDP8'!$F$75,""),IF(_xlfn.BITAND(OCT2DEC(C330),'PDP8'!$E$74),"",'PDP8'!$F$74))),"")</f>
        <v/>
      </c>
      <c r="AD330" s="119" t="str">
        <f>IF(N330=15,VLOOKUP(Z330,'PDP8'!$D$111:$F$238,3,0),"")</f>
        <v/>
      </c>
      <c r="AE330" s="119" t="str">
        <f>IF(N330=20,CONCATENATE(VLOOKUP(F330,'PDP8'!$I$5:$M$389,3,0),": ",VLOOKUP(F330,'PDP8'!$I$5:$M$389,5,0)),"")</f>
        <v/>
      </c>
      <c r="AF330" s="119" t="str">
        <f t="shared" si="87"/>
        <v/>
      </c>
      <c r="AG330" s="126"/>
      <c r="AH330" s="126"/>
    </row>
    <row r="331" spans="1:34" x14ac:dyDescent="0.2">
      <c r="A331" s="126"/>
      <c r="B331" s="55" t="str">
        <f t="shared" ref="B331:B394" si="90">IF(M331=1,DEC2OCT(IF(RIGHT(F331,1)=".",VALUE(MID(F331,2,LEN(F331)-2)),OCT2DEC(RIGHT(F331,LEN(F331)-1))),4),IF(M331=2,DEC2OCT(OCT2DEC(RIGHT(F331,LEN(F331)-5))*128,4),IF(M330&lt;10,B330,DEC2OCT(IF(B330="7777",0,OCT2DEC(B330)+1),4))))</f>
        <v>0411</v>
      </c>
      <c r="C331" s="56" t="str">
        <f>IF(N331&lt;10,"",IF(N331=10,O331,IF(N331=12,IF(LEN(X331)&gt;0,X331,DEC2OCT(VLOOKUP(F331,'PDP8'!$C$6:$D$12,2,0)+IF(LEN(G331)&gt;0,256,0)+W331+IF(LEN(V331)=0,0,_xlfn.BITAND(V331,127)),4)),IF(N331=13,DEC2OCT('PDP8'!$D$13+_xlfn.BITOR(VLOOKUP(O331,'PDP8'!$C$17:$D$52,2,0),_xlfn.BITOR(IF(S331&gt;1,VLOOKUP(P331,'PDP8'!$C$17:$D$52,2,0),0),_xlfn.BITOR(IF(S331&gt;2,VLOOKUP(Q331,'PDP8'!$C$17:$D$52,2,0),0),IF(S331&gt;3,VLOOKUP(R331,'PDP8'!$C$17:$D$52,2,0),0)))),4),IF(N331=14,DEC2OCT(_xlfn.BITOR('PDP8'!$D$13+256+VLOOKUP(O331,'PDP8'!$C$56:$D$75,2,0),_xlfn.BITOR(IF(S331&gt;1,VLOOKUP(P331,'PDP8'!$C$56:$D$75,2,0),0),_xlfn.BITOR(IF(S331&gt;2,VLOOKUP(Q331,'PDP8'!$C$56:$D$75,2,0),0),IF(S331&gt;3,VLOOKUP(R331,'PDP8'!$C$56:$D$75,2,0),0)))),4),IF(N331=15,DEC2OCT('PDP8'!$D$13+257+VLOOKUP(O331,'PDP8'!$C$80:$D$107,2,0)+IF(S331&gt;1,VLOOKUP(P331,'PDP8'!$C$80:$D$107,2,0),0)+IF(S331&gt;2,VLOOKUP(Q331,'PDP8'!$C$80:$D$107,2,0),0),4),IF(N331=20,VLOOKUP(F331,'PDP8'!$I$5:$J$389,2,0),"???")))))))</f>
        <v/>
      </c>
      <c r="D331" s="177"/>
      <c r="E331" s="118"/>
      <c r="F331" s="118"/>
      <c r="G331" s="76"/>
      <c r="H331" s="118"/>
      <c r="I331" s="179"/>
      <c r="J331" s="188" t="str">
        <f t="shared" ref="J331:J394" si="91">IF(LEN(AF331)=0,"",CONCATENATE("/",IF(RIGHT(AF331,2)=", ",LEFT(AF331,LEN(AF331)-2),AF331),IF(AND(N331=12,_xlfn.BITAND(OCT2DEC(C331),376)=264)," [Auto pre-increment]","")))</f>
        <v/>
      </c>
      <c r="K331" s="211"/>
      <c r="L331" s="126"/>
      <c r="M331" s="119">
        <f>IF(LEN(F331)&lt;1,0,IF(OR(LEFT(F331)="/",F331="$"),0,IF(LEFT(F331)="*",1,IF(NOT(ISERR(VALUE(F331))),10,IF(LEFT(F331,4)="PAGE",2,IF(ISNA(VLOOKUP(F331,'PDP8'!$C$6:$C$11,1,0)),IF(ISNA(VLOOKUP(LEFT(F331,3),'PDP8'!$C$17:$C$52,1,0)),IF(ISNA(VLOOKUP(LEFT(F331,3),'PDP8'!$C$56:$C$75,1,0)),IF(ISNA(VLOOKUP(LEFT(F331,IF(OR(LEN(F331)=3,MID(F331,4,1)=" "),3,4)),'PDP8'!$C$80:$C$107,1,0)),IF(ISNA(VLOOKUP(F331,'PDP8'!$I$5:$I$389,1,0)),"???",20),15),14),13),12))))))</f>
        <v>0</v>
      </c>
      <c r="N331" s="119">
        <f>IF(AND(O331="CLA",S331&gt;1),IF(ISNA(VLOOKUP(P331,'PDP8'!$C$17:$C$52,1,0)),IF(ISNA(VLOOKUP(P331,'PDP8'!$C$56:$C$75,1,0)),15,14),13),IF(LEN(F331)=0,0,M331))</f>
        <v>0</v>
      </c>
      <c r="O331" s="119" t="str">
        <f t="shared" si="77"/>
        <v/>
      </c>
      <c r="P331" s="119" t="str">
        <f t="shared" si="78"/>
        <v/>
      </c>
      <c r="Q331" s="119" t="str">
        <f t="shared" si="79"/>
        <v/>
      </c>
      <c r="R331" s="119" t="str">
        <f t="shared" si="80"/>
        <v/>
      </c>
      <c r="S331" s="119">
        <f t="shared" si="81"/>
        <v>0</v>
      </c>
      <c r="T331" s="187" t="str">
        <f t="shared" si="82"/>
        <v/>
      </c>
      <c r="U331" s="119" t="str">
        <f t="shared" si="83"/>
        <v/>
      </c>
      <c r="V331" s="120" t="str">
        <f t="shared" si="84"/>
        <v/>
      </c>
      <c r="W331" s="124" t="str">
        <f t="shared" si="85"/>
        <v/>
      </c>
      <c r="X331" s="124" t="str">
        <f t="shared" si="86"/>
        <v/>
      </c>
      <c r="Y331" s="119" t="str">
        <f t="shared" si="88"/>
        <v/>
      </c>
      <c r="Z331" s="119">
        <f t="shared" si="89"/>
        <v>0</v>
      </c>
      <c r="AA331" s="119" t="str">
        <f>IF(N331=12,VLOOKUP(F331,'PDP8'!$C$6:$F$11,4,0),"")</f>
        <v/>
      </c>
      <c r="AB331" s="119" t="str">
        <f>IF(N331=13,IF(_xlfn.BITAND(OCT2DEC(C331),'PDP8'!$E$17)='PDP8'!$D$17,'PDP8'!$F$17,CONCATENATE(IF(ISNA(MATCH(_xlfn.BITAND(OCT2DEC(C331),'PDP8'!$E$18),'PDP8'!$D$18:$D$20,0)),"",VLOOKUP(_xlfn.BITAND(OCT2DEC(C331),'PDP8'!$E$18),'PDP8'!$D$18:$F$20,3,0)),IF(ISNA(MATCH(_xlfn.BITAND(OCT2DEC(C331),'PDP8'!$E$21),'PDP8'!$D$21:$D$52,0)),"",CONCATENATE(IF(ISNA(MATCH(_xlfn.BITAND(OCT2DEC(C331),'PDP8'!$E$18),'PDP8'!$D$18:$D$20,0)),"",", "),VLOOKUP(_xlfn.BITAND(OCT2DEC(C331),'PDP8'!$E$21),'PDP8'!$D$21:$F$52,3,0))))),"")</f>
        <v/>
      </c>
      <c r="AC331" s="119" t="str">
        <f>IF(N331=14,CONCATENATE(IF(ISNA(MATCH(_xlfn.BITAND(OCT2DEC(C331),'PDP8'!$E$56),'PDP8'!$D$56:$D$70,0)),"",VLOOKUP(_xlfn.BITAND(OCT2DEC(C331),'PDP8'!$E$56),'PDP8'!$D$56:$F$70,3,0)),IF(ISNA(MATCH(_xlfn.BITAND(OCT2DEC(C331),'PDP8'!$E$71),'PDP8'!$D$71:$D$73,0)),"",CONCATENATE(IF(ISNA(MATCH(_xlfn.BITAND(OCT2DEC(C331),'PDP8'!$E$56),'PDP8'!$D$56:$D$70,0)),"",", "),VLOOKUP(_xlfn.BITAND(OCT2DEC(C331),'PDP8'!$E$71),'PDP8'!$D$71:$F$73,3,0))),IF(_xlfn.BITAND(OCT2DEC(C331),'PDP8'!$E$75)='PDP8'!$D$75,CONCATENATE(IF(LEN(F331)&gt;4,", ",""),'PDP8'!$F$75,""),IF(_xlfn.BITAND(OCT2DEC(C331),'PDP8'!$E$74),"",'PDP8'!$F$74))),"")</f>
        <v/>
      </c>
      <c r="AD331" s="119" t="str">
        <f>IF(N331=15,VLOOKUP(Z331,'PDP8'!$D$111:$F$238,3,0),"")</f>
        <v/>
      </c>
      <c r="AE331" s="119" t="str">
        <f>IF(N331=20,CONCATENATE(VLOOKUP(F331,'PDP8'!$I$5:$M$389,3,0),": ",VLOOKUP(F331,'PDP8'!$I$5:$M$389,5,0)),"")</f>
        <v/>
      </c>
      <c r="AF331" s="119" t="str">
        <f t="shared" si="87"/>
        <v/>
      </c>
      <c r="AG331" s="126"/>
      <c r="AH331" s="126"/>
    </row>
    <row r="332" spans="1:34" x14ac:dyDescent="0.2">
      <c r="A332" s="126"/>
      <c r="B332" s="55" t="str">
        <f t="shared" si="90"/>
        <v>0411</v>
      </c>
      <c r="C332" s="56" t="str">
        <f>IF(N332&lt;10,"",IF(N332=10,O332,IF(N332=12,IF(LEN(X332)&gt;0,X332,DEC2OCT(VLOOKUP(F332,'PDP8'!$C$6:$D$12,2,0)+IF(LEN(G332)&gt;0,256,0)+W332+IF(LEN(V332)=0,0,_xlfn.BITAND(V332,127)),4)),IF(N332=13,DEC2OCT('PDP8'!$D$13+_xlfn.BITOR(VLOOKUP(O332,'PDP8'!$C$17:$D$52,2,0),_xlfn.BITOR(IF(S332&gt;1,VLOOKUP(P332,'PDP8'!$C$17:$D$52,2,0),0),_xlfn.BITOR(IF(S332&gt;2,VLOOKUP(Q332,'PDP8'!$C$17:$D$52,2,0),0),IF(S332&gt;3,VLOOKUP(R332,'PDP8'!$C$17:$D$52,2,0),0)))),4),IF(N332=14,DEC2OCT(_xlfn.BITOR('PDP8'!$D$13+256+VLOOKUP(O332,'PDP8'!$C$56:$D$75,2,0),_xlfn.BITOR(IF(S332&gt;1,VLOOKUP(P332,'PDP8'!$C$56:$D$75,2,0),0),_xlfn.BITOR(IF(S332&gt;2,VLOOKUP(Q332,'PDP8'!$C$56:$D$75,2,0),0),IF(S332&gt;3,VLOOKUP(R332,'PDP8'!$C$56:$D$75,2,0),0)))),4),IF(N332=15,DEC2OCT('PDP8'!$D$13+257+VLOOKUP(O332,'PDP8'!$C$80:$D$107,2,0)+IF(S332&gt;1,VLOOKUP(P332,'PDP8'!$C$80:$D$107,2,0),0)+IF(S332&gt;2,VLOOKUP(Q332,'PDP8'!$C$80:$D$107,2,0),0),4),IF(N332=20,VLOOKUP(F332,'PDP8'!$I$5:$J$389,2,0),"???")))))))</f>
        <v/>
      </c>
      <c r="D332" s="177"/>
      <c r="E332" s="118"/>
      <c r="F332" s="118"/>
      <c r="G332" s="76"/>
      <c r="H332" s="118"/>
      <c r="I332" s="179"/>
      <c r="J332" s="188" t="str">
        <f t="shared" si="91"/>
        <v/>
      </c>
      <c r="K332" s="211"/>
      <c r="L332" s="126"/>
      <c r="M332" s="119">
        <f>IF(LEN(F332)&lt;1,0,IF(OR(LEFT(F332)="/",F332="$"),0,IF(LEFT(F332)="*",1,IF(NOT(ISERR(VALUE(F332))),10,IF(LEFT(F332,4)="PAGE",2,IF(ISNA(VLOOKUP(F332,'PDP8'!$C$6:$C$11,1,0)),IF(ISNA(VLOOKUP(LEFT(F332,3),'PDP8'!$C$17:$C$52,1,0)),IF(ISNA(VLOOKUP(LEFT(F332,3),'PDP8'!$C$56:$C$75,1,0)),IF(ISNA(VLOOKUP(LEFT(F332,IF(OR(LEN(F332)=3,MID(F332,4,1)=" "),3,4)),'PDP8'!$C$80:$C$107,1,0)),IF(ISNA(VLOOKUP(F332,'PDP8'!$I$5:$I$389,1,0)),"???",20),15),14),13),12))))))</f>
        <v>0</v>
      </c>
      <c r="N332" s="119">
        <f>IF(AND(O332="CLA",S332&gt;1),IF(ISNA(VLOOKUP(P332,'PDP8'!$C$17:$C$52,1,0)),IF(ISNA(VLOOKUP(P332,'PDP8'!$C$56:$C$75,1,0)),15,14),13),IF(LEN(F332)=0,0,M332))</f>
        <v>0</v>
      </c>
      <c r="O332" s="119" t="str">
        <f t="shared" si="77"/>
        <v/>
      </c>
      <c r="P332" s="119" t="str">
        <f t="shared" si="78"/>
        <v/>
      </c>
      <c r="Q332" s="119" t="str">
        <f t="shared" si="79"/>
        <v/>
      </c>
      <c r="R332" s="119" t="str">
        <f t="shared" si="80"/>
        <v/>
      </c>
      <c r="S332" s="119">
        <f t="shared" si="81"/>
        <v>0</v>
      </c>
      <c r="T332" s="187" t="str">
        <f t="shared" si="82"/>
        <v/>
      </c>
      <c r="U332" s="119" t="str">
        <f t="shared" si="83"/>
        <v/>
      </c>
      <c r="V332" s="120" t="str">
        <f t="shared" si="84"/>
        <v/>
      </c>
      <c r="W332" s="124" t="str">
        <f t="shared" si="85"/>
        <v/>
      </c>
      <c r="X332" s="124" t="str">
        <f t="shared" si="86"/>
        <v/>
      </c>
      <c r="Y332" s="119" t="str">
        <f t="shared" si="88"/>
        <v/>
      </c>
      <c r="Z332" s="119">
        <f t="shared" si="89"/>
        <v>0</v>
      </c>
      <c r="AA332" s="119" t="str">
        <f>IF(N332=12,VLOOKUP(F332,'PDP8'!$C$6:$F$11,4,0),"")</f>
        <v/>
      </c>
      <c r="AB332" s="119" t="str">
        <f>IF(N332=13,IF(_xlfn.BITAND(OCT2DEC(C332),'PDP8'!$E$17)='PDP8'!$D$17,'PDP8'!$F$17,CONCATENATE(IF(ISNA(MATCH(_xlfn.BITAND(OCT2DEC(C332),'PDP8'!$E$18),'PDP8'!$D$18:$D$20,0)),"",VLOOKUP(_xlfn.BITAND(OCT2DEC(C332),'PDP8'!$E$18),'PDP8'!$D$18:$F$20,3,0)),IF(ISNA(MATCH(_xlfn.BITAND(OCT2DEC(C332),'PDP8'!$E$21),'PDP8'!$D$21:$D$52,0)),"",CONCATENATE(IF(ISNA(MATCH(_xlfn.BITAND(OCT2DEC(C332),'PDP8'!$E$18),'PDP8'!$D$18:$D$20,0)),"",", "),VLOOKUP(_xlfn.BITAND(OCT2DEC(C332),'PDP8'!$E$21),'PDP8'!$D$21:$F$52,3,0))))),"")</f>
        <v/>
      </c>
      <c r="AC332" s="119" t="str">
        <f>IF(N332=14,CONCATENATE(IF(ISNA(MATCH(_xlfn.BITAND(OCT2DEC(C332),'PDP8'!$E$56),'PDP8'!$D$56:$D$70,0)),"",VLOOKUP(_xlfn.BITAND(OCT2DEC(C332),'PDP8'!$E$56),'PDP8'!$D$56:$F$70,3,0)),IF(ISNA(MATCH(_xlfn.BITAND(OCT2DEC(C332),'PDP8'!$E$71),'PDP8'!$D$71:$D$73,0)),"",CONCATENATE(IF(ISNA(MATCH(_xlfn.BITAND(OCT2DEC(C332),'PDP8'!$E$56),'PDP8'!$D$56:$D$70,0)),"",", "),VLOOKUP(_xlfn.BITAND(OCT2DEC(C332),'PDP8'!$E$71),'PDP8'!$D$71:$F$73,3,0))),IF(_xlfn.BITAND(OCT2DEC(C332),'PDP8'!$E$75)='PDP8'!$D$75,CONCATENATE(IF(LEN(F332)&gt;4,", ",""),'PDP8'!$F$75,""),IF(_xlfn.BITAND(OCT2DEC(C332),'PDP8'!$E$74),"",'PDP8'!$F$74))),"")</f>
        <v/>
      </c>
      <c r="AD332" s="119" t="str">
        <f>IF(N332=15,VLOOKUP(Z332,'PDP8'!$D$111:$F$238,3,0),"")</f>
        <v/>
      </c>
      <c r="AE332" s="119" t="str">
        <f>IF(N332=20,CONCATENATE(VLOOKUP(F332,'PDP8'!$I$5:$M$389,3,0),": ",VLOOKUP(F332,'PDP8'!$I$5:$M$389,5,0)),"")</f>
        <v/>
      </c>
      <c r="AF332" s="119" t="str">
        <f t="shared" si="87"/>
        <v/>
      </c>
      <c r="AG332" s="126"/>
      <c r="AH332" s="126"/>
    </row>
    <row r="333" spans="1:34" x14ac:dyDescent="0.2">
      <c r="A333" s="126"/>
      <c r="B333" s="55" t="str">
        <f t="shared" si="90"/>
        <v>0411</v>
      </c>
      <c r="C333" s="56" t="str">
        <f>IF(N333&lt;10,"",IF(N333=10,O333,IF(N333=12,IF(LEN(X333)&gt;0,X333,DEC2OCT(VLOOKUP(F333,'PDP8'!$C$6:$D$12,2,0)+IF(LEN(G333)&gt;0,256,0)+W333+IF(LEN(V333)=0,0,_xlfn.BITAND(V333,127)),4)),IF(N333=13,DEC2OCT('PDP8'!$D$13+_xlfn.BITOR(VLOOKUP(O333,'PDP8'!$C$17:$D$52,2,0),_xlfn.BITOR(IF(S333&gt;1,VLOOKUP(P333,'PDP8'!$C$17:$D$52,2,0),0),_xlfn.BITOR(IF(S333&gt;2,VLOOKUP(Q333,'PDP8'!$C$17:$D$52,2,0),0),IF(S333&gt;3,VLOOKUP(R333,'PDP8'!$C$17:$D$52,2,0),0)))),4),IF(N333=14,DEC2OCT(_xlfn.BITOR('PDP8'!$D$13+256+VLOOKUP(O333,'PDP8'!$C$56:$D$75,2,0),_xlfn.BITOR(IF(S333&gt;1,VLOOKUP(P333,'PDP8'!$C$56:$D$75,2,0),0),_xlfn.BITOR(IF(S333&gt;2,VLOOKUP(Q333,'PDP8'!$C$56:$D$75,2,0),0),IF(S333&gt;3,VLOOKUP(R333,'PDP8'!$C$56:$D$75,2,0),0)))),4),IF(N333=15,DEC2OCT('PDP8'!$D$13+257+VLOOKUP(O333,'PDP8'!$C$80:$D$107,2,0)+IF(S333&gt;1,VLOOKUP(P333,'PDP8'!$C$80:$D$107,2,0),0)+IF(S333&gt;2,VLOOKUP(Q333,'PDP8'!$C$80:$D$107,2,0),0),4),IF(N333=20,VLOOKUP(F333,'PDP8'!$I$5:$J$389,2,0),"???")))))))</f>
        <v/>
      </c>
      <c r="D333" s="177"/>
      <c r="E333" s="118"/>
      <c r="F333" s="118"/>
      <c r="G333" s="76"/>
      <c r="H333" s="118"/>
      <c r="I333" s="179"/>
      <c r="J333" s="188" t="str">
        <f t="shared" si="91"/>
        <v/>
      </c>
      <c r="K333" s="211"/>
      <c r="L333" s="126"/>
      <c r="M333" s="119">
        <f>IF(LEN(F333)&lt;1,0,IF(OR(LEFT(F333)="/",F333="$"),0,IF(LEFT(F333)="*",1,IF(NOT(ISERR(VALUE(F333))),10,IF(LEFT(F333,4)="PAGE",2,IF(ISNA(VLOOKUP(F333,'PDP8'!$C$6:$C$11,1,0)),IF(ISNA(VLOOKUP(LEFT(F333,3),'PDP8'!$C$17:$C$52,1,0)),IF(ISNA(VLOOKUP(LEFT(F333,3),'PDP8'!$C$56:$C$75,1,0)),IF(ISNA(VLOOKUP(LEFT(F333,IF(OR(LEN(F333)=3,MID(F333,4,1)=" "),3,4)),'PDP8'!$C$80:$C$107,1,0)),IF(ISNA(VLOOKUP(F333,'PDP8'!$I$5:$I$389,1,0)),"???",20),15),14),13),12))))))</f>
        <v>0</v>
      </c>
      <c r="N333" s="119">
        <f>IF(AND(O333="CLA",S333&gt;1),IF(ISNA(VLOOKUP(P333,'PDP8'!$C$17:$C$52,1,0)),IF(ISNA(VLOOKUP(P333,'PDP8'!$C$56:$C$75,1,0)),15,14),13),IF(LEN(F333)=0,0,M333))</f>
        <v>0</v>
      </c>
      <c r="O333" s="119" t="str">
        <f t="shared" si="77"/>
        <v/>
      </c>
      <c r="P333" s="119" t="str">
        <f t="shared" si="78"/>
        <v/>
      </c>
      <c r="Q333" s="119" t="str">
        <f t="shared" si="79"/>
        <v/>
      </c>
      <c r="R333" s="119" t="str">
        <f t="shared" si="80"/>
        <v/>
      </c>
      <c r="S333" s="119">
        <f t="shared" si="81"/>
        <v>0</v>
      </c>
      <c r="T333" s="187" t="str">
        <f t="shared" si="82"/>
        <v/>
      </c>
      <c r="U333" s="119" t="str">
        <f t="shared" si="83"/>
        <v/>
      </c>
      <c r="V333" s="120" t="str">
        <f t="shared" si="84"/>
        <v/>
      </c>
      <c r="W333" s="124" t="str">
        <f t="shared" si="85"/>
        <v/>
      </c>
      <c r="X333" s="124" t="str">
        <f t="shared" si="86"/>
        <v/>
      </c>
      <c r="Y333" s="119" t="str">
        <f t="shared" si="88"/>
        <v/>
      </c>
      <c r="Z333" s="119">
        <f t="shared" si="89"/>
        <v>0</v>
      </c>
      <c r="AA333" s="119" t="str">
        <f>IF(N333=12,VLOOKUP(F333,'PDP8'!$C$6:$F$11,4,0),"")</f>
        <v/>
      </c>
      <c r="AB333" s="119" t="str">
        <f>IF(N333=13,IF(_xlfn.BITAND(OCT2DEC(C333),'PDP8'!$E$17)='PDP8'!$D$17,'PDP8'!$F$17,CONCATENATE(IF(ISNA(MATCH(_xlfn.BITAND(OCT2DEC(C333),'PDP8'!$E$18),'PDP8'!$D$18:$D$20,0)),"",VLOOKUP(_xlfn.BITAND(OCT2DEC(C333),'PDP8'!$E$18),'PDP8'!$D$18:$F$20,3,0)),IF(ISNA(MATCH(_xlfn.BITAND(OCT2DEC(C333),'PDP8'!$E$21),'PDP8'!$D$21:$D$52,0)),"",CONCATENATE(IF(ISNA(MATCH(_xlfn.BITAND(OCT2DEC(C333),'PDP8'!$E$18),'PDP8'!$D$18:$D$20,0)),"",", "),VLOOKUP(_xlfn.BITAND(OCT2DEC(C333),'PDP8'!$E$21),'PDP8'!$D$21:$F$52,3,0))))),"")</f>
        <v/>
      </c>
      <c r="AC333" s="119" t="str">
        <f>IF(N333=14,CONCATENATE(IF(ISNA(MATCH(_xlfn.BITAND(OCT2DEC(C333),'PDP8'!$E$56),'PDP8'!$D$56:$D$70,0)),"",VLOOKUP(_xlfn.BITAND(OCT2DEC(C333),'PDP8'!$E$56),'PDP8'!$D$56:$F$70,3,0)),IF(ISNA(MATCH(_xlfn.BITAND(OCT2DEC(C333),'PDP8'!$E$71),'PDP8'!$D$71:$D$73,0)),"",CONCATENATE(IF(ISNA(MATCH(_xlfn.BITAND(OCT2DEC(C333),'PDP8'!$E$56),'PDP8'!$D$56:$D$70,0)),"",", "),VLOOKUP(_xlfn.BITAND(OCT2DEC(C333),'PDP8'!$E$71),'PDP8'!$D$71:$F$73,3,0))),IF(_xlfn.BITAND(OCT2DEC(C333),'PDP8'!$E$75)='PDP8'!$D$75,CONCATENATE(IF(LEN(F333)&gt;4,", ",""),'PDP8'!$F$75,""),IF(_xlfn.BITAND(OCT2DEC(C333),'PDP8'!$E$74),"",'PDP8'!$F$74))),"")</f>
        <v/>
      </c>
      <c r="AD333" s="119" t="str">
        <f>IF(N333=15,VLOOKUP(Z333,'PDP8'!$D$111:$F$238,3,0),"")</f>
        <v/>
      </c>
      <c r="AE333" s="119" t="str">
        <f>IF(N333=20,CONCATENATE(VLOOKUP(F333,'PDP8'!$I$5:$M$389,3,0),": ",VLOOKUP(F333,'PDP8'!$I$5:$M$389,5,0)),"")</f>
        <v/>
      </c>
      <c r="AF333" s="119" t="str">
        <f t="shared" si="87"/>
        <v/>
      </c>
      <c r="AG333" s="126"/>
      <c r="AH333" s="126"/>
    </row>
    <row r="334" spans="1:34" x14ac:dyDescent="0.2">
      <c r="A334" s="126"/>
      <c r="B334" s="55" t="str">
        <f t="shared" si="90"/>
        <v>0411</v>
      </c>
      <c r="C334" s="56" t="str">
        <f>IF(N334&lt;10,"",IF(N334=10,O334,IF(N334=12,IF(LEN(X334)&gt;0,X334,DEC2OCT(VLOOKUP(F334,'PDP8'!$C$6:$D$12,2,0)+IF(LEN(G334)&gt;0,256,0)+W334+IF(LEN(V334)=0,0,_xlfn.BITAND(V334,127)),4)),IF(N334=13,DEC2OCT('PDP8'!$D$13+_xlfn.BITOR(VLOOKUP(O334,'PDP8'!$C$17:$D$52,2,0),_xlfn.BITOR(IF(S334&gt;1,VLOOKUP(P334,'PDP8'!$C$17:$D$52,2,0),0),_xlfn.BITOR(IF(S334&gt;2,VLOOKUP(Q334,'PDP8'!$C$17:$D$52,2,0),0),IF(S334&gt;3,VLOOKUP(R334,'PDP8'!$C$17:$D$52,2,0),0)))),4),IF(N334=14,DEC2OCT(_xlfn.BITOR('PDP8'!$D$13+256+VLOOKUP(O334,'PDP8'!$C$56:$D$75,2,0),_xlfn.BITOR(IF(S334&gt;1,VLOOKUP(P334,'PDP8'!$C$56:$D$75,2,0),0),_xlfn.BITOR(IF(S334&gt;2,VLOOKUP(Q334,'PDP8'!$C$56:$D$75,2,0),0),IF(S334&gt;3,VLOOKUP(R334,'PDP8'!$C$56:$D$75,2,0),0)))),4),IF(N334=15,DEC2OCT('PDP8'!$D$13+257+VLOOKUP(O334,'PDP8'!$C$80:$D$107,2,0)+IF(S334&gt;1,VLOOKUP(P334,'PDP8'!$C$80:$D$107,2,0),0)+IF(S334&gt;2,VLOOKUP(Q334,'PDP8'!$C$80:$D$107,2,0),0),4),IF(N334=20,VLOOKUP(F334,'PDP8'!$I$5:$J$389,2,0),"???")))))))</f>
        <v/>
      </c>
      <c r="D334" s="177"/>
      <c r="E334" s="118"/>
      <c r="F334" s="118"/>
      <c r="G334" s="76"/>
      <c r="H334" s="118"/>
      <c r="I334" s="179"/>
      <c r="J334" s="188" t="str">
        <f t="shared" si="91"/>
        <v/>
      </c>
      <c r="K334" s="211"/>
      <c r="L334" s="126"/>
      <c r="M334" s="119">
        <f>IF(LEN(F334)&lt;1,0,IF(OR(LEFT(F334)="/",F334="$"),0,IF(LEFT(F334)="*",1,IF(NOT(ISERR(VALUE(F334))),10,IF(LEFT(F334,4)="PAGE",2,IF(ISNA(VLOOKUP(F334,'PDP8'!$C$6:$C$11,1,0)),IF(ISNA(VLOOKUP(LEFT(F334,3),'PDP8'!$C$17:$C$52,1,0)),IF(ISNA(VLOOKUP(LEFT(F334,3),'PDP8'!$C$56:$C$75,1,0)),IF(ISNA(VLOOKUP(LEFT(F334,IF(OR(LEN(F334)=3,MID(F334,4,1)=" "),3,4)),'PDP8'!$C$80:$C$107,1,0)),IF(ISNA(VLOOKUP(F334,'PDP8'!$I$5:$I$389,1,0)),"???",20),15),14),13),12))))))</f>
        <v>0</v>
      </c>
      <c r="N334" s="119">
        <f>IF(AND(O334="CLA",S334&gt;1),IF(ISNA(VLOOKUP(P334,'PDP8'!$C$17:$C$52,1,0)),IF(ISNA(VLOOKUP(P334,'PDP8'!$C$56:$C$75,1,0)),15,14),13),IF(LEN(F334)=0,0,M334))</f>
        <v>0</v>
      </c>
      <c r="O334" s="119" t="str">
        <f t="shared" si="77"/>
        <v/>
      </c>
      <c r="P334" s="119" t="str">
        <f t="shared" si="78"/>
        <v/>
      </c>
      <c r="Q334" s="119" t="str">
        <f t="shared" si="79"/>
        <v/>
      </c>
      <c r="R334" s="119" t="str">
        <f t="shared" si="80"/>
        <v/>
      </c>
      <c r="S334" s="119">
        <f t="shared" si="81"/>
        <v>0</v>
      </c>
      <c r="T334" s="187" t="str">
        <f t="shared" si="82"/>
        <v/>
      </c>
      <c r="U334" s="119" t="str">
        <f t="shared" si="83"/>
        <v/>
      </c>
      <c r="V334" s="120" t="str">
        <f t="shared" si="84"/>
        <v/>
      </c>
      <c r="W334" s="124" t="str">
        <f t="shared" si="85"/>
        <v/>
      </c>
      <c r="X334" s="124" t="str">
        <f t="shared" si="86"/>
        <v/>
      </c>
      <c r="Y334" s="119" t="str">
        <f t="shared" si="88"/>
        <v/>
      </c>
      <c r="Z334" s="119">
        <f t="shared" si="89"/>
        <v>0</v>
      </c>
      <c r="AA334" s="119" t="str">
        <f>IF(N334=12,VLOOKUP(F334,'PDP8'!$C$6:$F$11,4,0),"")</f>
        <v/>
      </c>
      <c r="AB334" s="119" t="str">
        <f>IF(N334=13,IF(_xlfn.BITAND(OCT2DEC(C334),'PDP8'!$E$17)='PDP8'!$D$17,'PDP8'!$F$17,CONCATENATE(IF(ISNA(MATCH(_xlfn.BITAND(OCT2DEC(C334),'PDP8'!$E$18),'PDP8'!$D$18:$D$20,0)),"",VLOOKUP(_xlfn.BITAND(OCT2DEC(C334),'PDP8'!$E$18),'PDP8'!$D$18:$F$20,3,0)),IF(ISNA(MATCH(_xlfn.BITAND(OCT2DEC(C334),'PDP8'!$E$21),'PDP8'!$D$21:$D$52,0)),"",CONCATENATE(IF(ISNA(MATCH(_xlfn.BITAND(OCT2DEC(C334),'PDP8'!$E$18),'PDP8'!$D$18:$D$20,0)),"",", "),VLOOKUP(_xlfn.BITAND(OCT2DEC(C334),'PDP8'!$E$21),'PDP8'!$D$21:$F$52,3,0))))),"")</f>
        <v/>
      </c>
      <c r="AC334" s="119" t="str">
        <f>IF(N334=14,CONCATENATE(IF(ISNA(MATCH(_xlfn.BITAND(OCT2DEC(C334),'PDP8'!$E$56),'PDP8'!$D$56:$D$70,0)),"",VLOOKUP(_xlfn.BITAND(OCT2DEC(C334),'PDP8'!$E$56),'PDP8'!$D$56:$F$70,3,0)),IF(ISNA(MATCH(_xlfn.BITAND(OCT2DEC(C334),'PDP8'!$E$71),'PDP8'!$D$71:$D$73,0)),"",CONCATENATE(IF(ISNA(MATCH(_xlfn.BITAND(OCT2DEC(C334),'PDP8'!$E$56),'PDP8'!$D$56:$D$70,0)),"",", "),VLOOKUP(_xlfn.BITAND(OCT2DEC(C334),'PDP8'!$E$71),'PDP8'!$D$71:$F$73,3,0))),IF(_xlfn.BITAND(OCT2DEC(C334),'PDP8'!$E$75)='PDP8'!$D$75,CONCATENATE(IF(LEN(F334)&gt;4,", ",""),'PDP8'!$F$75,""),IF(_xlfn.BITAND(OCT2DEC(C334),'PDP8'!$E$74),"",'PDP8'!$F$74))),"")</f>
        <v/>
      </c>
      <c r="AD334" s="119" t="str">
        <f>IF(N334=15,VLOOKUP(Z334,'PDP8'!$D$111:$F$238,3,0),"")</f>
        <v/>
      </c>
      <c r="AE334" s="119" t="str">
        <f>IF(N334=20,CONCATENATE(VLOOKUP(F334,'PDP8'!$I$5:$M$389,3,0),": ",VLOOKUP(F334,'PDP8'!$I$5:$M$389,5,0)),"")</f>
        <v/>
      </c>
      <c r="AF334" s="119" t="str">
        <f t="shared" si="87"/>
        <v/>
      </c>
      <c r="AG334" s="126"/>
      <c r="AH334" s="126"/>
    </row>
    <row r="335" spans="1:34" x14ac:dyDescent="0.2">
      <c r="A335" s="126"/>
      <c r="B335" s="55" t="str">
        <f t="shared" si="90"/>
        <v>0411</v>
      </c>
      <c r="C335" s="56" t="str">
        <f>IF(N335&lt;10,"",IF(N335=10,O335,IF(N335=12,IF(LEN(X335)&gt;0,X335,DEC2OCT(VLOOKUP(F335,'PDP8'!$C$6:$D$12,2,0)+IF(LEN(G335)&gt;0,256,0)+W335+IF(LEN(V335)=0,0,_xlfn.BITAND(V335,127)),4)),IF(N335=13,DEC2OCT('PDP8'!$D$13+_xlfn.BITOR(VLOOKUP(O335,'PDP8'!$C$17:$D$52,2,0),_xlfn.BITOR(IF(S335&gt;1,VLOOKUP(P335,'PDP8'!$C$17:$D$52,2,0),0),_xlfn.BITOR(IF(S335&gt;2,VLOOKUP(Q335,'PDP8'!$C$17:$D$52,2,0),0),IF(S335&gt;3,VLOOKUP(R335,'PDP8'!$C$17:$D$52,2,0),0)))),4),IF(N335=14,DEC2OCT(_xlfn.BITOR('PDP8'!$D$13+256+VLOOKUP(O335,'PDP8'!$C$56:$D$75,2,0),_xlfn.BITOR(IF(S335&gt;1,VLOOKUP(P335,'PDP8'!$C$56:$D$75,2,0),0),_xlfn.BITOR(IF(S335&gt;2,VLOOKUP(Q335,'PDP8'!$C$56:$D$75,2,0),0),IF(S335&gt;3,VLOOKUP(R335,'PDP8'!$C$56:$D$75,2,0),0)))),4),IF(N335=15,DEC2OCT('PDP8'!$D$13+257+VLOOKUP(O335,'PDP8'!$C$80:$D$107,2,0)+IF(S335&gt;1,VLOOKUP(P335,'PDP8'!$C$80:$D$107,2,0),0)+IF(S335&gt;2,VLOOKUP(Q335,'PDP8'!$C$80:$D$107,2,0),0),4),IF(N335=20,VLOOKUP(F335,'PDP8'!$I$5:$J$389,2,0),"???")))))))</f>
        <v/>
      </c>
      <c r="D335" s="177"/>
      <c r="E335" s="118"/>
      <c r="F335" s="118"/>
      <c r="G335" s="76"/>
      <c r="H335" s="118"/>
      <c r="I335" s="179"/>
      <c r="J335" s="188" t="str">
        <f t="shared" si="91"/>
        <v/>
      </c>
      <c r="K335" s="211"/>
      <c r="L335" s="126"/>
      <c r="M335" s="119">
        <f>IF(LEN(F335)&lt;1,0,IF(OR(LEFT(F335)="/",F335="$"),0,IF(LEFT(F335)="*",1,IF(NOT(ISERR(VALUE(F335))),10,IF(LEFT(F335,4)="PAGE",2,IF(ISNA(VLOOKUP(F335,'PDP8'!$C$6:$C$11,1,0)),IF(ISNA(VLOOKUP(LEFT(F335,3),'PDP8'!$C$17:$C$52,1,0)),IF(ISNA(VLOOKUP(LEFT(F335,3),'PDP8'!$C$56:$C$75,1,0)),IF(ISNA(VLOOKUP(LEFT(F335,IF(OR(LEN(F335)=3,MID(F335,4,1)=" "),3,4)),'PDP8'!$C$80:$C$107,1,0)),IF(ISNA(VLOOKUP(F335,'PDP8'!$I$5:$I$389,1,0)),"???",20),15),14),13),12))))))</f>
        <v>0</v>
      </c>
      <c r="N335" s="119">
        <f>IF(AND(O335="CLA",S335&gt;1),IF(ISNA(VLOOKUP(P335,'PDP8'!$C$17:$C$52,1,0)),IF(ISNA(VLOOKUP(P335,'PDP8'!$C$56:$C$75,1,0)),15,14),13),IF(LEN(F335)=0,0,M335))</f>
        <v>0</v>
      </c>
      <c r="O335" s="119" t="str">
        <f t="shared" si="77"/>
        <v/>
      </c>
      <c r="P335" s="119" t="str">
        <f t="shared" si="78"/>
        <v/>
      </c>
      <c r="Q335" s="119" t="str">
        <f t="shared" si="79"/>
        <v/>
      </c>
      <c r="R335" s="119" t="str">
        <f t="shared" si="80"/>
        <v/>
      </c>
      <c r="S335" s="119">
        <f t="shared" si="81"/>
        <v>0</v>
      </c>
      <c r="T335" s="187" t="str">
        <f t="shared" si="82"/>
        <v/>
      </c>
      <c r="U335" s="119" t="str">
        <f t="shared" si="83"/>
        <v/>
      </c>
      <c r="V335" s="120" t="str">
        <f t="shared" si="84"/>
        <v/>
      </c>
      <c r="W335" s="124" t="str">
        <f t="shared" si="85"/>
        <v/>
      </c>
      <c r="X335" s="124" t="str">
        <f t="shared" si="86"/>
        <v/>
      </c>
      <c r="Y335" s="119" t="str">
        <f t="shared" si="88"/>
        <v/>
      </c>
      <c r="Z335" s="119">
        <f t="shared" si="89"/>
        <v>0</v>
      </c>
      <c r="AA335" s="119" t="str">
        <f>IF(N335=12,VLOOKUP(F335,'PDP8'!$C$6:$F$11,4,0),"")</f>
        <v/>
      </c>
      <c r="AB335" s="119" t="str">
        <f>IF(N335=13,IF(_xlfn.BITAND(OCT2DEC(C335),'PDP8'!$E$17)='PDP8'!$D$17,'PDP8'!$F$17,CONCATENATE(IF(ISNA(MATCH(_xlfn.BITAND(OCT2DEC(C335),'PDP8'!$E$18),'PDP8'!$D$18:$D$20,0)),"",VLOOKUP(_xlfn.BITAND(OCT2DEC(C335),'PDP8'!$E$18),'PDP8'!$D$18:$F$20,3,0)),IF(ISNA(MATCH(_xlfn.BITAND(OCT2DEC(C335),'PDP8'!$E$21),'PDP8'!$D$21:$D$52,0)),"",CONCATENATE(IF(ISNA(MATCH(_xlfn.BITAND(OCT2DEC(C335),'PDP8'!$E$18),'PDP8'!$D$18:$D$20,0)),"",", "),VLOOKUP(_xlfn.BITAND(OCT2DEC(C335),'PDP8'!$E$21),'PDP8'!$D$21:$F$52,3,0))))),"")</f>
        <v/>
      </c>
      <c r="AC335" s="119" t="str">
        <f>IF(N335=14,CONCATENATE(IF(ISNA(MATCH(_xlfn.BITAND(OCT2DEC(C335),'PDP8'!$E$56),'PDP8'!$D$56:$D$70,0)),"",VLOOKUP(_xlfn.BITAND(OCT2DEC(C335),'PDP8'!$E$56),'PDP8'!$D$56:$F$70,3,0)),IF(ISNA(MATCH(_xlfn.BITAND(OCT2DEC(C335),'PDP8'!$E$71),'PDP8'!$D$71:$D$73,0)),"",CONCATENATE(IF(ISNA(MATCH(_xlfn.BITAND(OCT2DEC(C335),'PDP8'!$E$56),'PDP8'!$D$56:$D$70,0)),"",", "),VLOOKUP(_xlfn.BITAND(OCT2DEC(C335),'PDP8'!$E$71),'PDP8'!$D$71:$F$73,3,0))),IF(_xlfn.BITAND(OCT2DEC(C335),'PDP8'!$E$75)='PDP8'!$D$75,CONCATENATE(IF(LEN(F335)&gt;4,", ",""),'PDP8'!$F$75,""),IF(_xlfn.BITAND(OCT2DEC(C335),'PDP8'!$E$74),"",'PDP8'!$F$74))),"")</f>
        <v/>
      </c>
      <c r="AD335" s="119" t="str">
        <f>IF(N335=15,VLOOKUP(Z335,'PDP8'!$D$111:$F$238,3,0),"")</f>
        <v/>
      </c>
      <c r="AE335" s="119" t="str">
        <f>IF(N335=20,CONCATENATE(VLOOKUP(F335,'PDP8'!$I$5:$M$389,3,0),": ",VLOOKUP(F335,'PDP8'!$I$5:$M$389,5,0)),"")</f>
        <v/>
      </c>
      <c r="AF335" s="119" t="str">
        <f t="shared" si="87"/>
        <v/>
      </c>
      <c r="AG335" s="126"/>
      <c r="AH335" s="126"/>
    </row>
    <row r="336" spans="1:34" x14ac:dyDescent="0.2">
      <c r="A336" s="126"/>
      <c r="B336" s="55" t="str">
        <f t="shared" si="90"/>
        <v>0411</v>
      </c>
      <c r="C336" s="56" t="str">
        <f>IF(N336&lt;10,"",IF(N336=10,O336,IF(N336=12,IF(LEN(X336)&gt;0,X336,DEC2OCT(VLOOKUP(F336,'PDP8'!$C$6:$D$12,2,0)+IF(LEN(G336)&gt;0,256,0)+W336+IF(LEN(V336)=0,0,_xlfn.BITAND(V336,127)),4)),IF(N336=13,DEC2OCT('PDP8'!$D$13+_xlfn.BITOR(VLOOKUP(O336,'PDP8'!$C$17:$D$52,2,0),_xlfn.BITOR(IF(S336&gt;1,VLOOKUP(P336,'PDP8'!$C$17:$D$52,2,0),0),_xlfn.BITOR(IF(S336&gt;2,VLOOKUP(Q336,'PDP8'!$C$17:$D$52,2,0),0),IF(S336&gt;3,VLOOKUP(R336,'PDP8'!$C$17:$D$52,2,0),0)))),4),IF(N336=14,DEC2OCT(_xlfn.BITOR('PDP8'!$D$13+256+VLOOKUP(O336,'PDP8'!$C$56:$D$75,2,0),_xlfn.BITOR(IF(S336&gt;1,VLOOKUP(P336,'PDP8'!$C$56:$D$75,2,0),0),_xlfn.BITOR(IF(S336&gt;2,VLOOKUP(Q336,'PDP8'!$C$56:$D$75,2,0),0),IF(S336&gt;3,VLOOKUP(R336,'PDP8'!$C$56:$D$75,2,0),0)))),4),IF(N336=15,DEC2OCT('PDP8'!$D$13+257+VLOOKUP(O336,'PDP8'!$C$80:$D$107,2,0)+IF(S336&gt;1,VLOOKUP(P336,'PDP8'!$C$80:$D$107,2,0),0)+IF(S336&gt;2,VLOOKUP(Q336,'PDP8'!$C$80:$D$107,2,0),0),4),IF(N336=20,VLOOKUP(F336,'PDP8'!$I$5:$J$389,2,0),"???")))))))</f>
        <v/>
      </c>
      <c r="D336" s="177"/>
      <c r="E336" s="118"/>
      <c r="F336" s="118"/>
      <c r="G336" s="76"/>
      <c r="H336" s="118"/>
      <c r="I336" s="179"/>
      <c r="J336" s="188" t="str">
        <f t="shared" si="91"/>
        <v/>
      </c>
      <c r="K336" s="211"/>
      <c r="L336" s="126"/>
      <c r="M336" s="119">
        <f>IF(LEN(F336)&lt;1,0,IF(OR(LEFT(F336)="/",F336="$"),0,IF(LEFT(F336)="*",1,IF(NOT(ISERR(VALUE(F336))),10,IF(LEFT(F336,4)="PAGE",2,IF(ISNA(VLOOKUP(F336,'PDP8'!$C$6:$C$11,1,0)),IF(ISNA(VLOOKUP(LEFT(F336,3),'PDP8'!$C$17:$C$52,1,0)),IF(ISNA(VLOOKUP(LEFT(F336,3),'PDP8'!$C$56:$C$75,1,0)),IF(ISNA(VLOOKUP(LEFT(F336,IF(OR(LEN(F336)=3,MID(F336,4,1)=" "),3,4)),'PDP8'!$C$80:$C$107,1,0)),IF(ISNA(VLOOKUP(F336,'PDP8'!$I$5:$I$389,1,0)),"???",20),15),14),13),12))))))</f>
        <v>0</v>
      </c>
      <c r="N336" s="119">
        <f>IF(AND(O336="CLA",S336&gt;1),IF(ISNA(VLOOKUP(P336,'PDP8'!$C$17:$C$52,1,0)),IF(ISNA(VLOOKUP(P336,'PDP8'!$C$56:$C$75,1,0)),15,14),13),IF(LEN(F336)=0,0,M336))</f>
        <v>0</v>
      </c>
      <c r="O336" s="119" t="str">
        <f t="shared" si="77"/>
        <v/>
      </c>
      <c r="P336" s="119" t="str">
        <f t="shared" si="78"/>
        <v/>
      </c>
      <c r="Q336" s="119" t="str">
        <f t="shared" si="79"/>
        <v/>
      </c>
      <c r="R336" s="119" t="str">
        <f t="shared" si="80"/>
        <v/>
      </c>
      <c r="S336" s="119">
        <f t="shared" si="81"/>
        <v>0</v>
      </c>
      <c r="T336" s="187" t="str">
        <f t="shared" si="82"/>
        <v/>
      </c>
      <c r="U336" s="119" t="str">
        <f t="shared" si="83"/>
        <v/>
      </c>
      <c r="V336" s="120" t="str">
        <f t="shared" si="84"/>
        <v/>
      </c>
      <c r="W336" s="124" t="str">
        <f t="shared" si="85"/>
        <v/>
      </c>
      <c r="X336" s="124" t="str">
        <f t="shared" si="86"/>
        <v/>
      </c>
      <c r="Y336" s="119" t="str">
        <f t="shared" si="88"/>
        <v/>
      </c>
      <c r="Z336" s="119">
        <f t="shared" si="89"/>
        <v>0</v>
      </c>
      <c r="AA336" s="119" t="str">
        <f>IF(N336=12,VLOOKUP(F336,'PDP8'!$C$6:$F$11,4,0),"")</f>
        <v/>
      </c>
      <c r="AB336" s="119" t="str">
        <f>IF(N336=13,IF(_xlfn.BITAND(OCT2DEC(C336),'PDP8'!$E$17)='PDP8'!$D$17,'PDP8'!$F$17,CONCATENATE(IF(ISNA(MATCH(_xlfn.BITAND(OCT2DEC(C336),'PDP8'!$E$18),'PDP8'!$D$18:$D$20,0)),"",VLOOKUP(_xlfn.BITAND(OCT2DEC(C336),'PDP8'!$E$18),'PDP8'!$D$18:$F$20,3,0)),IF(ISNA(MATCH(_xlfn.BITAND(OCT2DEC(C336),'PDP8'!$E$21),'PDP8'!$D$21:$D$52,0)),"",CONCATENATE(IF(ISNA(MATCH(_xlfn.BITAND(OCT2DEC(C336),'PDP8'!$E$18),'PDP8'!$D$18:$D$20,0)),"",", "),VLOOKUP(_xlfn.BITAND(OCT2DEC(C336),'PDP8'!$E$21),'PDP8'!$D$21:$F$52,3,0))))),"")</f>
        <v/>
      </c>
      <c r="AC336" s="119" t="str">
        <f>IF(N336=14,CONCATENATE(IF(ISNA(MATCH(_xlfn.BITAND(OCT2DEC(C336),'PDP8'!$E$56),'PDP8'!$D$56:$D$70,0)),"",VLOOKUP(_xlfn.BITAND(OCT2DEC(C336),'PDP8'!$E$56),'PDP8'!$D$56:$F$70,3,0)),IF(ISNA(MATCH(_xlfn.BITAND(OCT2DEC(C336),'PDP8'!$E$71),'PDP8'!$D$71:$D$73,0)),"",CONCATENATE(IF(ISNA(MATCH(_xlfn.BITAND(OCT2DEC(C336),'PDP8'!$E$56),'PDP8'!$D$56:$D$70,0)),"",", "),VLOOKUP(_xlfn.BITAND(OCT2DEC(C336),'PDP8'!$E$71),'PDP8'!$D$71:$F$73,3,0))),IF(_xlfn.BITAND(OCT2DEC(C336),'PDP8'!$E$75)='PDP8'!$D$75,CONCATENATE(IF(LEN(F336)&gt;4,", ",""),'PDP8'!$F$75,""),IF(_xlfn.BITAND(OCT2DEC(C336),'PDP8'!$E$74),"",'PDP8'!$F$74))),"")</f>
        <v/>
      </c>
      <c r="AD336" s="119" t="str">
        <f>IF(N336=15,VLOOKUP(Z336,'PDP8'!$D$111:$F$238,3,0),"")</f>
        <v/>
      </c>
      <c r="AE336" s="119" t="str">
        <f>IF(N336=20,CONCATENATE(VLOOKUP(F336,'PDP8'!$I$5:$M$389,3,0),": ",VLOOKUP(F336,'PDP8'!$I$5:$M$389,5,0)),"")</f>
        <v/>
      </c>
      <c r="AF336" s="119" t="str">
        <f t="shared" si="87"/>
        <v/>
      </c>
      <c r="AG336" s="126"/>
      <c r="AH336" s="126"/>
    </row>
    <row r="337" spans="1:34" x14ac:dyDescent="0.2">
      <c r="A337" s="126"/>
      <c r="B337" s="55" t="str">
        <f t="shared" si="90"/>
        <v>0411</v>
      </c>
      <c r="C337" s="56" t="str">
        <f>IF(N337&lt;10,"",IF(N337=10,O337,IF(N337=12,IF(LEN(X337)&gt;0,X337,DEC2OCT(VLOOKUP(F337,'PDP8'!$C$6:$D$12,2,0)+IF(LEN(G337)&gt;0,256,0)+W337+IF(LEN(V337)=0,0,_xlfn.BITAND(V337,127)),4)),IF(N337=13,DEC2OCT('PDP8'!$D$13+_xlfn.BITOR(VLOOKUP(O337,'PDP8'!$C$17:$D$52,2,0),_xlfn.BITOR(IF(S337&gt;1,VLOOKUP(P337,'PDP8'!$C$17:$D$52,2,0),0),_xlfn.BITOR(IF(S337&gt;2,VLOOKUP(Q337,'PDP8'!$C$17:$D$52,2,0),0),IF(S337&gt;3,VLOOKUP(R337,'PDP8'!$C$17:$D$52,2,0),0)))),4),IF(N337=14,DEC2OCT(_xlfn.BITOR('PDP8'!$D$13+256+VLOOKUP(O337,'PDP8'!$C$56:$D$75,2,0),_xlfn.BITOR(IF(S337&gt;1,VLOOKUP(P337,'PDP8'!$C$56:$D$75,2,0),0),_xlfn.BITOR(IF(S337&gt;2,VLOOKUP(Q337,'PDP8'!$C$56:$D$75,2,0),0),IF(S337&gt;3,VLOOKUP(R337,'PDP8'!$C$56:$D$75,2,0),0)))),4),IF(N337=15,DEC2OCT('PDP8'!$D$13+257+VLOOKUP(O337,'PDP8'!$C$80:$D$107,2,0)+IF(S337&gt;1,VLOOKUP(P337,'PDP8'!$C$80:$D$107,2,0),0)+IF(S337&gt;2,VLOOKUP(Q337,'PDP8'!$C$80:$D$107,2,0),0),4),IF(N337=20,VLOOKUP(F337,'PDP8'!$I$5:$J$389,2,0),"???")))))))</f>
        <v/>
      </c>
      <c r="D337" s="177"/>
      <c r="E337" s="118"/>
      <c r="F337" s="118"/>
      <c r="G337" s="76"/>
      <c r="H337" s="118"/>
      <c r="I337" s="179"/>
      <c r="J337" s="188" t="str">
        <f t="shared" si="91"/>
        <v/>
      </c>
      <c r="K337" s="211"/>
      <c r="L337" s="126"/>
      <c r="M337" s="119">
        <f>IF(LEN(F337)&lt;1,0,IF(OR(LEFT(F337)="/",F337="$"),0,IF(LEFT(F337)="*",1,IF(NOT(ISERR(VALUE(F337))),10,IF(LEFT(F337,4)="PAGE",2,IF(ISNA(VLOOKUP(F337,'PDP8'!$C$6:$C$11,1,0)),IF(ISNA(VLOOKUP(LEFT(F337,3),'PDP8'!$C$17:$C$52,1,0)),IF(ISNA(VLOOKUP(LEFT(F337,3),'PDP8'!$C$56:$C$75,1,0)),IF(ISNA(VLOOKUP(LEFT(F337,IF(OR(LEN(F337)=3,MID(F337,4,1)=" "),3,4)),'PDP8'!$C$80:$C$107,1,0)),IF(ISNA(VLOOKUP(F337,'PDP8'!$I$5:$I$389,1,0)),"???",20),15),14),13),12))))))</f>
        <v>0</v>
      </c>
      <c r="N337" s="119">
        <f>IF(AND(O337="CLA",S337&gt;1),IF(ISNA(VLOOKUP(P337,'PDP8'!$C$17:$C$52,1,0)),IF(ISNA(VLOOKUP(P337,'PDP8'!$C$56:$C$75,1,0)),15,14),13),IF(LEN(F337)=0,0,M337))</f>
        <v>0</v>
      </c>
      <c r="O337" s="119" t="str">
        <f t="shared" si="77"/>
        <v/>
      </c>
      <c r="P337" s="119" t="str">
        <f t="shared" si="78"/>
        <v/>
      </c>
      <c r="Q337" s="119" t="str">
        <f t="shared" si="79"/>
        <v/>
      </c>
      <c r="R337" s="119" t="str">
        <f t="shared" si="80"/>
        <v/>
      </c>
      <c r="S337" s="119">
        <f t="shared" si="81"/>
        <v>0</v>
      </c>
      <c r="T337" s="187" t="str">
        <f t="shared" si="82"/>
        <v/>
      </c>
      <c r="U337" s="119" t="str">
        <f t="shared" si="83"/>
        <v/>
      </c>
      <c r="V337" s="120" t="str">
        <f t="shared" si="84"/>
        <v/>
      </c>
      <c r="W337" s="124" t="str">
        <f t="shared" si="85"/>
        <v/>
      </c>
      <c r="X337" s="124" t="str">
        <f t="shared" si="86"/>
        <v/>
      </c>
      <c r="Y337" s="119" t="str">
        <f t="shared" si="88"/>
        <v/>
      </c>
      <c r="Z337" s="119">
        <f t="shared" si="89"/>
        <v>0</v>
      </c>
      <c r="AA337" s="119" t="str">
        <f>IF(N337=12,VLOOKUP(F337,'PDP8'!$C$6:$F$11,4,0),"")</f>
        <v/>
      </c>
      <c r="AB337" s="119" t="str">
        <f>IF(N337=13,IF(_xlfn.BITAND(OCT2DEC(C337),'PDP8'!$E$17)='PDP8'!$D$17,'PDP8'!$F$17,CONCATENATE(IF(ISNA(MATCH(_xlfn.BITAND(OCT2DEC(C337),'PDP8'!$E$18),'PDP8'!$D$18:$D$20,0)),"",VLOOKUP(_xlfn.BITAND(OCT2DEC(C337),'PDP8'!$E$18),'PDP8'!$D$18:$F$20,3,0)),IF(ISNA(MATCH(_xlfn.BITAND(OCT2DEC(C337),'PDP8'!$E$21),'PDP8'!$D$21:$D$52,0)),"",CONCATENATE(IF(ISNA(MATCH(_xlfn.BITAND(OCT2DEC(C337),'PDP8'!$E$18),'PDP8'!$D$18:$D$20,0)),"",", "),VLOOKUP(_xlfn.BITAND(OCT2DEC(C337),'PDP8'!$E$21),'PDP8'!$D$21:$F$52,3,0))))),"")</f>
        <v/>
      </c>
      <c r="AC337" s="119" t="str">
        <f>IF(N337=14,CONCATENATE(IF(ISNA(MATCH(_xlfn.BITAND(OCT2DEC(C337),'PDP8'!$E$56),'PDP8'!$D$56:$D$70,0)),"",VLOOKUP(_xlfn.BITAND(OCT2DEC(C337),'PDP8'!$E$56),'PDP8'!$D$56:$F$70,3,0)),IF(ISNA(MATCH(_xlfn.BITAND(OCT2DEC(C337),'PDP8'!$E$71),'PDP8'!$D$71:$D$73,0)),"",CONCATENATE(IF(ISNA(MATCH(_xlfn.BITAND(OCT2DEC(C337),'PDP8'!$E$56),'PDP8'!$D$56:$D$70,0)),"",", "),VLOOKUP(_xlfn.BITAND(OCT2DEC(C337),'PDP8'!$E$71),'PDP8'!$D$71:$F$73,3,0))),IF(_xlfn.BITAND(OCT2DEC(C337),'PDP8'!$E$75)='PDP8'!$D$75,CONCATENATE(IF(LEN(F337)&gt;4,", ",""),'PDP8'!$F$75,""),IF(_xlfn.BITAND(OCT2DEC(C337),'PDP8'!$E$74),"",'PDP8'!$F$74))),"")</f>
        <v/>
      </c>
      <c r="AD337" s="119" t="str">
        <f>IF(N337=15,VLOOKUP(Z337,'PDP8'!$D$111:$F$238,3,0),"")</f>
        <v/>
      </c>
      <c r="AE337" s="119" t="str">
        <f>IF(N337=20,CONCATENATE(VLOOKUP(F337,'PDP8'!$I$5:$M$389,3,0),": ",VLOOKUP(F337,'PDP8'!$I$5:$M$389,5,0)),"")</f>
        <v/>
      </c>
      <c r="AF337" s="119" t="str">
        <f t="shared" si="87"/>
        <v/>
      </c>
      <c r="AG337" s="126"/>
      <c r="AH337" s="126"/>
    </row>
    <row r="338" spans="1:34" x14ac:dyDescent="0.2">
      <c r="A338" s="126"/>
      <c r="B338" s="55" t="str">
        <f t="shared" si="90"/>
        <v>0411</v>
      </c>
      <c r="C338" s="56" t="str">
        <f>IF(N338&lt;10,"",IF(N338=10,O338,IF(N338=12,IF(LEN(X338)&gt;0,X338,DEC2OCT(VLOOKUP(F338,'PDP8'!$C$6:$D$12,2,0)+IF(LEN(G338)&gt;0,256,0)+W338+IF(LEN(V338)=0,0,_xlfn.BITAND(V338,127)),4)),IF(N338=13,DEC2OCT('PDP8'!$D$13+_xlfn.BITOR(VLOOKUP(O338,'PDP8'!$C$17:$D$52,2,0),_xlfn.BITOR(IF(S338&gt;1,VLOOKUP(P338,'PDP8'!$C$17:$D$52,2,0),0),_xlfn.BITOR(IF(S338&gt;2,VLOOKUP(Q338,'PDP8'!$C$17:$D$52,2,0),0),IF(S338&gt;3,VLOOKUP(R338,'PDP8'!$C$17:$D$52,2,0),0)))),4),IF(N338=14,DEC2OCT(_xlfn.BITOR('PDP8'!$D$13+256+VLOOKUP(O338,'PDP8'!$C$56:$D$75,2,0),_xlfn.BITOR(IF(S338&gt;1,VLOOKUP(P338,'PDP8'!$C$56:$D$75,2,0),0),_xlfn.BITOR(IF(S338&gt;2,VLOOKUP(Q338,'PDP8'!$C$56:$D$75,2,0),0),IF(S338&gt;3,VLOOKUP(R338,'PDP8'!$C$56:$D$75,2,0),0)))),4),IF(N338=15,DEC2OCT('PDP8'!$D$13+257+VLOOKUP(O338,'PDP8'!$C$80:$D$107,2,0)+IF(S338&gt;1,VLOOKUP(P338,'PDP8'!$C$80:$D$107,2,0),0)+IF(S338&gt;2,VLOOKUP(Q338,'PDP8'!$C$80:$D$107,2,0),0),4),IF(N338=20,VLOOKUP(F338,'PDP8'!$I$5:$J$389,2,0),"???")))))))</f>
        <v/>
      </c>
      <c r="D338" s="177"/>
      <c r="E338" s="118"/>
      <c r="F338" s="118"/>
      <c r="G338" s="76"/>
      <c r="H338" s="118"/>
      <c r="I338" s="179"/>
      <c r="J338" s="188" t="str">
        <f t="shared" si="91"/>
        <v/>
      </c>
      <c r="K338" s="211"/>
      <c r="L338" s="126"/>
      <c r="M338" s="119">
        <f>IF(LEN(F338)&lt;1,0,IF(OR(LEFT(F338)="/",F338="$"),0,IF(LEFT(F338)="*",1,IF(NOT(ISERR(VALUE(F338))),10,IF(LEFT(F338,4)="PAGE",2,IF(ISNA(VLOOKUP(F338,'PDP8'!$C$6:$C$11,1,0)),IF(ISNA(VLOOKUP(LEFT(F338,3),'PDP8'!$C$17:$C$52,1,0)),IF(ISNA(VLOOKUP(LEFT(F338,3),'PDP8'!$C$56:$C$75,1,0)),IF(ISNA(VLOOKUP(LEFT(F338,IF(OR(LEN(F338)=3,MID(F338,4,1)=" "),3,4)),'PDP8'!$C$80:$C$107,1,0)),IF(ISNA(VLOOKUP(F338,'PDP8'!$I$5:$I$389,1,0)),"???",20),15),14),13),12))))))</f>
        <v>0</v>
      </c>
      <c r="N338" s="119">
        <f>IF(AND(O338="CLA",S338&gt;1),IF(ISNA(VLOOKUP(P338,'PDP8'!$C$17:$C$52,1,0)),IF(ISNA(VLOOKUP(P338,'PDP8'!$C$56:$C$75,1,0)),15,14),13),IF(LEN(F338)=0,0,M338))</f>
        <v>0</v>
      </c>
      <c r="O338" s="119" t="str">
        <f t="shared" si="77"/>
        <v/>
      </c>
      <c r="P338" s="119" t="str">
        <f t="shared" si="78"/>
        <v/>
      </c>
      <c r="Q338" s="119" t="str">
        <f t="shared" si="79"/>
        <v/>
      </c>
      <c r="R338" s="119" t="str">
        <f t="shared" si="80"/>
        <v/>
      </c>
      <c r="S338" s="119">
        <f t="shared" si="81"/>
        <v>0</v>
      </c>
      <c r="T338" s="187" t="str">
        <f t="shared" si="82"/>
        <v/>
      </c>
      <c r="U338" s="119" t="str">
        <f t="shared" si="83"/>
        <v/>
      </c>
      <c r="V338" s="120" t="str">
        <f t="shared" si="84"/>
        <v/>
      </c>
      <c r="W338" s="124" t="str">
        <f t="shared" si="85"/>
        <v/>
      </c>
      <c r="X338" s="124" t="str">
        <f t="shared" si="86"/>
        <v/>
      </c>
      <c r="Y338" s="119" t="str">
        <f t="shared" si="88"/>
        <v/>
      </c>
      <c r="Z338" s="119">
        <f t="shared" si="89"/>
        <v>0</v>
      </c>
      <c r="AA338" s="119" t="str">
        <f>IF(N338=12,VLOOKUP(F338,'PDP8'!$C$6:$F$11,4,0),"")</f>
        <v/>
      </c>
      <c r="AB338" s="119" t="str">
        <f>IF(N338=13,IF(_xlfn.BITAND(OCT2DEC(C338),'PDP8'!$E$17)='PDP8'!$D$17,'PDP8'!$F$17,CONCATENATE(IF(ISNA(MATCH(_xlfn.BITAND(OCT2DEC(C338),'PDP8'!$E$18),'PDP8'!$D$18:$D$20,0)),"",VLOOKUP(_xlfn.BITAND(OCT2DEC(C338),'PDP8'!$E$18),'PDP8'!$D$18:$F$20,3,0)),IF(ISNA(MATCH(_xlfn.BITAND(OCT2DEC(C338),'PDP8'!$E$21),'PDP8'!$D$21:$D$52,0)),"",CONCATENATE(IF(ISNA(MATCH(_xlfn.BITAND(OCT2DEC(C338),'PDP8'!$E$18),'PDP8'!$D$18:$D$20,0)),"",", "),VLOOKUP(_xlfn.BITAND(OCT2DEC(C338),'PDP8'!$E$21),'PDP8'!$D$21:$F$52,3,0))))),"")</f>
        <v/>
      </c>
      <c r="AC338" s="119" t="str">
        <f>IF(N338=14,CONCATENATE(IF(ISNA(MATCH(_xlfn.BITAND(OCT2DEC(C338),'PDP8'!$E$56),'PDP8'!$D$56:$D$70,0)),"",VLOOKUP(_xlfn.BITAND(OCT2DEC(C338),'PDP8'!$E$56),'PDP8'!$D$56:$F$70,3,0)),IF(ISNA(MATCH(_xlfn.BITAND(OCT2DEC(C338),'PDP8'!$E$71),'PDP8'!$D$71:$D$73,0)),"",CONCATENATE(IF(ISNA(MATCH(_xlfn.BITAND(OCT2DEC(C338),'PDP8'!$E$56),'PDP8'!$D$56:$D$70,0)),"",", "),VLOOKUP(_xlfn.BITAND(OCT2DEC(C338),'PDP8'!$E$71),'PDP8'!$D$71:$F$73,3,0))),IF(_xlfn.BITAND(OCT2DEC(C338),'PDP8'!$E$75)='PDP8'!$D$75,CONCATENATE(IF(LEN(F338)&gt;4,", ",""),'PDP8'!$F$75,""),IF(_xlfn.BITAND(OCT2DEC(C338),'PDP8'!$E$74),"",'PDP8'!$F$74))),"")</f>
        <v/>
      </c>
      <c r="AD338" s="119" t="str">
        <f>IF(N338=15,VLOOKUP(Z338,'PDP8'!$D$111:$F$238,3,0),"")</f>
        <v/>
      </c>
      <c r="AE338" s="119" t="str">
        <f>IF(N338=20,CONCATENATE(VLOOKUP(F338,'PDP8'!$I$5:$M$389,3,0),": ",VLOOKUP(F338,'PDP8'!$I$5:$M$389,5,0)),"")</f>
        <v/>
      </c>
      <c r="AF338" s="119" t="str">
        <f t="shared" si="87"/>
        <v/>
      </c>
      <c r="AG338" s="126"/>
      <c r="AH338" s="126"/>
    </row>
    <row r="339" spans="1:34" x14ac:dyDescent="0.2">
      <c r="A339" s="126"/>
      <c r="B339" s="55" t="str">
        <f t="shared" si="90"/>
        <v>0411</v>
      </c>
      <c r="C339" s="56" t="str">
        <f>IF(N339&lt;10,"",IF(N339=10,O339,IF(N339=12,IF(LEN(X339)&gt;0,X339,DEC2OCT(VLOOKUP(F339,'PDP8'!$C$6:$D$12,2,0)+IF(LEN(G339)&gt;0,256,0)+W339+IF(LEN(V339)=0,0,_xlfn.BITAND(V339,127)),4)),IF(N339=13,DEC2OCT('PDP8'!$D$13+_xlfn.BITOR(VLOOKUP(O339,'PDP8'!$C$17:$D$52,2,0),_xlfn.BITOR(IF(S339&gt;1,VLOOKUP(P339,'PDP8'!$C$17:$D$52,2,0),0),_xlfn.BITOR(IF(S339&gt;2,VLOOKUP(Q339,'PDP8'!$C$17:$D$52,2,0),0),IF(S339&gt;3,VLOOKUP(R339,'PDP8'!$C$17:$D$52,2,0),0)))),4),IF(N339=14,DEC2OCT(_xlfn.BITOR('PDP8'!$D$13+256+VLOOKUP(O339,'PDP8'!$C$56:$D$75,2,0),_xlfn.BITOR(IF(S339&gt;1,VLOOKUP(P339,'PDP8'!$C$56:$D$75,2,0),0),_xlfn.BITOR(IF(S339&gt;2,VLOOKUP(Q339,'PDP8'!$C$56:$D$75,2,0),0),IF(S339&gt;3,VLOOKUP(R339,'PDP8'!$C$56:$D$75,2,0),0)))),4),IF(N339=15,DEC2OCT('PDP8'!$D$13+257+VLOOKUP(O339,'PDP8'!$C$80:$D$107,2,0)+IF(S339&gt;1,VLOOKUP(P339,'PDP8'!$C$80:$D$107,2,0),0)+IF(S339&gt;2,VLOOKUP(Q339,'PDP8'!$C$80:$D$107,2,0),0),4),IF(N339=20,VLOOKUP(F339,'PDP8'!$I$5:$J$389,2,0),"???")))))))</f>
        <v/>
      </c>
      <c r="D339" s="177"/>
      <c r="E339" s="118"/>
      <c r="F339" s="118"/>
      <c r="G339" s="76"/>
      <c r="H339" s="118"/>
      <c r="I339" s="179"/>
      <c r="J339" s="188" t="str">
        <f t="shared" si="91"/>
        <v/>
      </c>
      <c r="K339" s="211"/>
      <c r="L339" s="126"/>
      <c r="M339" s="119">
        <f>IF(LEN(F339)&lt;1,0,IF(OR(LEFT(F339)="/",F339="$"),0,IF(LEFT(F339)="*",1,IF(NOT(ISERR(VALUE(F339))),10,IF(LEFT(F339,4)="PAGE",2,IF(ISNA(VLOOKUP(F339,'PDP8'!$C$6:$C$11,1,0)),IF(ISNA(VLOOKUP(LEFT(F339,3),'PDP8'!$C$17:$C$52,1,0)),IF(ISNA(VLOOKUP(LEFT(F339,3),'PDP8'!$C$56:$C$75,1,0)),IF(ISNA(VLOOKUP(LEFT(F339,IF(OR(LEN(F339)=3,MID(F339,4,1)=" "),3,4)),'PDP8'!$C$80:$C$107,1,0)),IF(ISNA(VLOOKUP(F339,'PDP8'!$I$5:$I$389,1,0)),"???",20),15),14),13),12))))))</f>
        <v>0</v>
      </c>
      <c r="N339" s="119">
        <f>IF(AND(O339="CLA",S339&gt;1),IF(ISNA(VLOOKUP(P339,'PDP8'!$C$17:$C$52,1,0)),IF(ISNA(VLOOKUP(P339,'PDP8'!$C$56:$C$75,1,0)),15,14),13),IF(LEN(F339)=0,0,M339))</f>
        <v>0</v>
      </c>
      <c r="O339" s="119" t="str">
        <f t="shared" si="77"/>
        <v/>
      </c>
      <c r="P339" s="119" t="str">
        <f t="shared" si="78"/>
        <v/>
      </c>
      <c r="Q339" s="119" t="str">
        <f t="shared" si="79"/>
        <v/>
      </c>
      <c r="R339" s="119" t="str">
        <f t="shared" si="80"/>
        <v/>
      </c>
      <c r="S339" s="119">
        <f t="shared" si="81"/>
        <v>0</v>
      </c>
      <c r="T339" s="187" t="str">
        <f t="shared" si="82"/>
        <v/>
      </c>
      <c r="U339" s="119" t="str">
        <f t="shared" si="83"/>
        <v/>
      </c>
      <c r="V339" s="120" t="str">
        <f t="shared" si="84"/>
        <v/>
      </c>
      <c r="W339" s="124" t="str">
        <f t="shared" si="85"/>
        <v/>
      </c>
      <c r="X339" s="124" t="str">
        <f t="shared" si="86"/>
        <v/>
      </c>
      <c r="Y339" s="119" t="str">
        <f t="shared" si="88"/>
        <v/>
      </c>
      <c r="Z339" s="119">
        <f t="shared" si="89"/>
        <v>0</v>
      </c>
      <c r="AA339" s="119" t="str">
        <f>IF(N339=12,VLOOKUP(F339,'PDP8'!$C$6:$F$11,4,0),"")</f>
        <v/>
      </c>
      <c r="AB339" s="119" t="str">
        <f>IF(N339=13,IF(_xlfn.BITAND(OCT2DEC(C339),'PDP8'!$E$17)='PDP8'!$D$17,'PDP8'!$F$17,CONCATENATE(IF(ISNA(MATCH(_xlfn.BITAND(OCT2DEC(C339),'PDP8'!$E$18),'PDP8'!$D$18:$D$20,0)),"",VLOOKUP(_xlfn.BITAND(OCT2DEC(C339),'PDP8'!$E$18),'PDP8'!$D$18:$F$20,3,0)),IF(ISNA(MATCH(_xlfn.BITAND(OCT2DEC(C339),'PDP8'!$E$21),'PDP8'!$D$21:$D$52,0)),"",CONCATENATE(IF(ISNA(MATCH(_xlfn.BITAND(OCT2DEC(C339),'PDP8'!$E$18),'PDP8'!$D$18:$D$20,0)),"",", "),VLOOKUP(_xlfn.BITAND(OCT2DEC(C339),'PDP8'!$E$21),'PDP8'!$D$21:$F$52,3,0))))),"")</f>
        <v/>
      </c>
      <c r="AC339" s="119" t="str">
        <f>IF(N339=14,CONCATENATE(IF(ISNA(MATCH(_xlfn.BITAND(OCT2DEC(C339),'PDP8'!$E$56),'PDP8'!$D$56:$D$70,0)),"",VLOOKUP(_xlfn.BITAND(OCT2DEC(C339),'PDP8'!$E$56),'PDP8'!$D$56:$F$70,3,0)),IF(ISNA(MATCH(_xlfn.BITAND(OCT2DEC(C339),'PDP8'!$E$71),'PDP8'!$D$71:$D$73,0)),"",CONCATENATE(IF(ISNA(MATCH(_xlfn.BITAND(OCT2DEC(C339),'PDP8'!$E$56),'PDP8'!$D$56:$D$70,0)),"",", "),VLOOKUP(_xlfn.BITAND(OCT2DEC(C339),'PDP8'!$E$71),'PDP8'!$D$71:$F$73,3,0))),IF(_xlfn.BITAND(OCT2DEC(C339),'PDP8'!$E$75)='PDP8'!$D$75,CONCATENATE(IF(LEN(F339)&gt;4,", ",""),'PDP8'!$F$75,""),IF(_xlfn.BITAND(OCT2DEC(C339),'PDP8'!$E$74),"",'PDP8'!$F$74))),"")</f>
        <v/>
      </c>
      <c r="AD339" s="119" t="str">
        <f>IF(N339=15,VLOOKUP(Z339,'PDP8'!$D$111:$F$238,3,0),"")</f>
        <v/>
      </c>
      <c r="AE339" s="119" t="str">
        <f>IF(N339=20,CONCATENATE(VLOOKUP(F339,'PDP8'!$I$5:$M$389,3,0),": ",VLOOKUP(F339,'PDP8'!$I$5:$M$389,5,0)),"")</f>
        <v/>
      </c>
      <c r="AF339" s="119" t="str">
        <f t="shared" si="87"/>
        <v/>
      </c>
      <c r="AG339" s="126"/>
      <c r="AH339" s="126"/>
    </row>
    <row r="340" spans="1:34" x14ac:dyDescent="0.2">
      <c r="A340" s="126"/>
      <c r="B340" s="55" t="str">
        <f t="shared" si="90"/>
        <v>0411</v>
      </c>
      <c r="C340" s="56" t="str">
        <f>IF(N340&lt;10,"",IF(N340=10,O340,IF(N340=12,IF(LEN(X340)&gt;0,X340,DEC2OCT(VLOOKUP(F340,'PDP8'!$C$6:$D$12,2,0)+IF(LEN(G340)&gt;0,256,0)+W340+IF(LEN(V340)=0,0,_xlfn.BITAND(V340,127)),4)),IF(N340=13,DEC2OCT('PDP8'!$D$13+_xlfn.BITOR(VLOOKUP(O340,'PDP8'!$C$17:$D$52,2,0),_xlfn.BITOR(IF(S340&gt;1,VLOOKUP(P340,'PDP8'!$C$17:$D$52,2,0),0),_xlfn.BITOR(IF(S340&gt;2,VLOOKUP(Q340,'PDP8'!$C$17:$D$52,2,0),0),IF(S340&gt;3,VLOOKUP(R340,'PDP8'!$C$17:$D$52,2,0),0)))),4),IF(N340=14,DEC2OCT(_xlfn.BITOR('PDP8'!$D$13+256+VLOOKUP(O340,'PDP8'!$C$56:$D$75,2,0),_xlfn.BITOR(IF(S340&gt;1,VLOOKUP(P340,'PDP8'!$C$56:$D$75,2,0),0),_xlfn.BITOR(IF(S340&gt;2,VLOOKUP(Q340,'PDP8'!$C$56:$D$75,2,0),0),IF(S340&gt;3,VLOOKUP(R340,'PDP8'!$C$56:$D$75,2,0),0)))),4),IF(N340=15,DEC2OCT('PDP8'!$D$13+257+VLOOKUP(O340,'PDP8'!$C$80:$D$107,2,0)+IF(S340&gt;1,VLOOKUP(P340,'PDP8'!$C$80:$D$107,2,0),0)+IF(S340&gt;2,VLOOKUP(Q340,'PDP8'!$C$80:$D$107,2,0),0),4),IF(N340=20,VLOOKUP(F340,'PDP8'!$I$5:$J$389,2,0),"???")))))))</f>
        <v/>
      </c>
      <c r="D340" s="177"/>
      <c r="E340" s="118"/>
      <c r="F340" s="118"/>
      <c r="G340" s="76"/>
      <c r="H340" s="118"/>
      <c r="I340" s="179"/>
      <c r="J340" s="188" t="str">
        <f t="shared" si="91"/>
        <v/>
      </c>
      <c r="K340" s="211"/>
      <c r="L340" s="126"/>
      <c r="M340" s="119">
        <f>IF(LEN(F340)&lt;1,0,IF(OR(LEFT(F340)="/",F340="$"),0,IF(LEFT(F340)="*",1,IF(NOT(ISERR(VALUE(F340))),10,IF(LEFT(F340,4)="PAGE",2,IF(ISNA(VLOOKUP(F340,'PDP8'!$C$6:$C$11,1,0)),IF(ISNA(VLOOKUP(LEFT(F340,3),'PDP8'!$C$17:$C$52,1,0)),IF(ISNA(VLOOKUP(LEFT(F340,3),'PDP8'!$C$56:$C$75,1,0)),IF(ISNA(VLOOKUP(LEFT(F340,IF(OR(LEN(F340)=3,MID(F340,4,1)=" "),3,4)),'PDP8'!$C$80:$C$107,1,0)),IF(ISNA(VLOOKUP(F340,'PDP8'!$I$5:$I$389,1,0)),"???",20),15),14),13),12))))))</f>
        <v>0</v>
      </c>
      <c r="N340" s="119">
        <f>IF(AND(O340="CLA",S340&gt;1),IF(ISNA(VLOOKUP(P340,'PDP8'!$C$17:$C$52,1,0)),IF(ISNA(VLOOKUP(P340,'PDP8'!$C$56:$C$75,1,0)),15,14),13),IF(LEN(F340)=0,0,M340))</f>
        <v>0</v>
      </c>
      <c r="O340" s="119" t="str">
        <f t="shared" si="77"/>
        <v/>
      </c>
      <c r="P340" s="119" t="str">
        <f t="shared" si="78"/>
        <v/>
      </c>
      <c r="Q340" s="119" t="str">
        <f t="shared" si="79"/>
        <v/>
      </c>
      <c r="R340" s="119" t="str">
        <f t="shared" si="80"/>
        <v/>
      </c>
      <c r="S340" s="119">
        <f t="shared" si="81"/>
        <v>0</v>
      </c>
      <c r="T340" s="187" t="str">
        <f t="shared" si="82"/>
        <v/>
      </c>
      <c r="U340" s="119" t="str">
        <f t="shared" si="83"/>
        <v/>
      </c>
      <c r="V340" s="120" t="str">
        <f t="shared" si="84"/>
        <v/>
      </c>
      <c r="W340" s="124" t="str">
        <f t="shared" si="85"/>
        <v/>
      </c>
      <c r="X340" s="124" t="str">
        <f t="shared" si="86"/>
        <v/>
      </c>
      <c r="Y340" s="119" t="str">
        <f t="shared" si="88"/>
        <v/>
      </c>
      <c r="Z340" s="119">
        <f t="shared" si="89"/>
        <v>0</v>
      </c>
      <c r="AA340" s="119" t="str">
        <f>IF(N340=12,VLOOKUP(F340,'PDP8'!$C$6:$F$11,4,0),"")</f>
        <v/>
      </c>
      <c r="AB340" s="119" t="str">
        <f>IF(N340=13,IF(_xlfn.BITAND(OCT2DEC(C340),'PDP8'!$E$17)='PDP8'!$D$17,'PDP8'!$F$17,CONCATENATE(IF(ISNA(MATCH(_xlfn.BITAND(OCT2DEC(C340),'PDP8'!$E$18),'PDP8'!$D$18:$D$20,0)),"",VLOOKUP(_xlfn.BITAND(OCT2DEC(C340),'PDP8'!$E$18),'PDP8'!$D$18:$F$20,3,0)),IF(ISNA(MATCH(_xlfn.BITAND(OCT2DEC(C340),'PDP8'!$E$21),'PDP8'!$D$21:$D$52,0)),"",CONCATENATE(IF(ISNA(MATCH(_xlfn.BITAND(OCT2DEC(C340),'PDP8'!$E$18),'PDP8'!$D$18:$D$20,0)),"",", "),VLOOKUP(_xlfn.BITAND(OCT2DEC(C340),'PDP8'!$E$21),'PDP8'!$D$21:$F$52,3,0))))),"")</f>
        <v/>
      </c>
      <c r="AC340" s="119" t="str">
        <f>IF(N340=14,CONCATENATE(IF(ISNA(MATCH(_xlfn.BITAND(OCT2DEC(C340),'PDP8'!$E$56),'PDP8'!$D$56:$D$70,0)),"",VLOOKUP(_xlfn.BITAND(OCT2DEC(C340),'PDP8'!$E$56),'PDP8'!$D$56:$F$70,3,0)),IF(ISNA(MATCH(_xlfn.BITAND(OCT2DEC(C340),'PDP8'!$E$71),'PDP8'!$D$71:$D$73,0)),"",CONCATENATE(IF(ISNA(MATCH(_xlfn.BITAND(OCT2DEC(C340),'PDP8'!$E$56),'PDP8'!$D$56:$D$70,0)),"",", "),VLOOKUP(_xlfn.BITAND(OCT2DEC(C340),'PDP8'!$E$71),'PDP8'!$D$71:$F$73,3,0))),IF(_xlfn.BITAND(OCT2DEC(C340),'PDP8'!$E$75)='PDP8'!$D$75,CONCATENATE(IF(LEN(F340)&gt;4,", ",""),'PDP8'!$F$75,""),IF(_xlfn.BITAND(OCT2DEC(C340),'PDP8'!$E$74),"",'PDP8'!$F$74))),"")</f>
        <v/>
      </c>
      <c r="AD340" s="119" t="str">
        <f>IF(N340=15,VLOOKUP(Z340,'PDP8'!$D$111:$F$238,3,0),"")</f>
        <v/>
      </c>
      <c r="AE340" s="119" t="str">
        <f>IF(N340=20,CONCATENATE(VLOOKUP(F340,'PDP8'!$I$5:$M$389,3,0),": ",VLOOKUP(F340,'PDP8'!$I$5:$M$389,5,0)),"")</f>
        <v/>
      </c>
      <c r="AF340" s="119" t="str">
        <f t="shared" si="87"/>
        <v/>
      </c>
      <c r="AG340" s="126"/>
      <c r="AH340" s="126"/>
    </row>
    <row r="341" spans="1:34" x14ac:dyDescent="0.2">
      <c r="A341" s="126"/>
      <c r="B341" s="55" t="str">
        <f t="shared" si="90"/>
        <v>0411</v>
      </c>
      <c r="C341" s="56" t="str">
        <f>IF(N341&lt;10,"",IF(N341=10,O341,IF(N341=12,IF(LEN(X341)&gt;0,X341,DEC2OCT(VLOOKUP(F341,'PDP8'!$C$6:$D$12,2,0)+IF(LEN(G341)&gt;0,256,0)+W341+IF(LEN(V341)=0,0,_xlfn.BITAND(V341,127)),4)),IF(N341=13,DEC2OCT('PDP8'!$D$13+_xlfn.BITOR(VLOOKUP(O341,'PDP8'!$C$17:$D$52,2,0),_xlfn.BITOR(IF(S341&gt;1,VLOOKUP(P341,'PDP8'!$C$17:$D$52,2,0),0),_xlfn.BITOR(IF(S341&gt;2,VLOOKUP(Q341,'PDP8'!$C$17:$D$52,2,0),0),IF(S341&gt;3,VLOOKUP(R341,'PDP8'!$C$17:$D$52,2,0),0)))),4),IF(N341=14,DEC2OCT(_xlfn.BITOR('PDP8'!$D$13+256+VLOOKUP(O341,'PDP8'!$C$56:$D$75,2,0),_xlfn.BITOR(IF(S341&gt;1,VLOOKUP(P341,'PDP8'!$C$56:$D$75,2,0),0),_xlfn.BITOR(IF(S341&gt;2,VLOOKUP(Q341,'PDP8'!$C$56:$D$75,2,0),0),IF(S341&gt;3,VLOOKUP(R341,'PDP8'!$C$56:$D$75,2,0),0)))),4),IF(N341=15,DEC2OCT('PDP8'!$D$13+257+VLOOKUP(O341,'PDP8'!$C$80:$D$107,2,0)+IF(S341&gt;1,VLOOKUP(P341,'PDP8'!$C$80:$D$107,2,0),0)+IF(S341&gt;2,VLOOKUP(Q341,'PDP8'!$C$80:$D$107,2,0),0),4),IF(N341=20,VLOOKUP(F341,'PDP8'!$I$5:$J$389,2,0),"???")))))))</f>
        <v/>
      </c>
      <c r="D341" s="177"/>
      <c r="E341" s="118"/>
      <c r="F341" s="118"/>
      <c r="G341" s="76"/>
      <c r="H341" s="118"/>
      <c r="I341" s="179"/>
      <c r="J341" s="188" t="str">
        <f t="shared" si="91"/>
        <v/>
      </c>
      <c r="K341" s="211"/>
      <c r="L341" s="126"/>
      <c r="M341" s="119">
        <f>IF(LEN(F341)&lt;1,0,IF(OR(LEFT(F341)="/",F341="$"),0,IF(LEFT(F341)="*",1,IF(NOT(ISERR(VALUE(F341))),10,IF(LEFT(F341,4)="PAGE",2,IF(ISNA(VLOOKUP(F341,'PDP8'!$C$6:$C$11,1,0)),IF(ISNA(VLOOKUP(LEFT(F341,3),'PDP8'!$C$17:$C$52,1,0)),IF(ISNA(VLOOKUP(LEFT(F341,3),'PDP8'!$C$56:$C$75,1,0)),IF(ISNA(VLOOKUP(LEFT(F341,IF(OR(LEN(F341)=3,MID(F341,4,1)=" "),3,4)),'PDP8'!$C$80:$C$107,1,0)),IF(ISNA(VLOOKUP(F341,'PDP8'!$I$5:$I$389,1,0)),"???",20),15),14),13),12))))))</f>
        <v>0</v>
      </c>
      <c r="N341" s="119">
        <f>IF(AND(O341="CLA",S341&gt;1),IF(ISNA(VLOOKUP(P341,'PDP8'!$C$17:$C$52,1,0)),IF(ISNA(VLOOKUP(P341,'PDP8'!$C$56:$C$75,1,0)),15,14),13),IF(LEN(F341)=0,0,M341))</f>
        <v>0</v>
      </c>
      <c r="O341" s="119" t="str">
        <f t="shared" ref="O341:O404" si="92">IF(M341=10,IF(RIGHT(F341,1)=".",IF(VALUE(F341)&lt;0,DEC2OCT(_xlfn.BITXOR(-F341,4095)+1,4),DEC2OCT(F341,4)),IF(VALUE(F341)&lt;0,DEC2OCT(_xlfn.BITXOR(OCT2DEC(-F341),4095)+1,4),TEXT(F341,"0000"))),CONCATENATE(LEFT(F341,3),IF(OR(LEN(F341)=3,MID(F341,4,1)=" "),"",MID(F341,4,1))))</f>
        <v/>
      </c>
      <c r="P341" s="119" t="str">
        <f t="shared" ref="P341:P404" si="93">CONCATENATE(MID(F341,LEN(O341)+2,3),IF(OR(LEN(F341)=LEN(O341)+4,MID(F341,LEN(O341)+5,1)=" "),"",MID(F341,LEN(O341)+5,1)))</f>
        <v/>
      </c>
      <c r="Q341" s="119" t="str">
        <f t="shared" ref="Q341:Q404" si="94">CONCATENATE(MID(F341,LEN(O341)+LEN(P341)+3,3),IF(OR(LEN(F341)=LEN(O341)+LEN(P341)+5,MID(F341,LEN(O341)+LEN(P341)+6,1)=" "),"",MID(F341,LEN(O341)+LEN(P341)+6,1)))</f>
        <v/>
      </c>
      <c r="R341" s="119" t="str">
        <f t="shared" ref="R341:R404" si="95">CONCATENATE(MID(F341,LEN(O341)+LEN(P341)+LEN(Q341)+4,3),IF(OR(LEN(F341)=LEN(O341)+LEN(P341)+LEN(Q341)+6,MID(F341,LEN(O341)+LEN(P341)+LEN(Q341)+7,1)=" "),"",MID(F341,LEN(O341)+LEN(P341)+LEN(Q341)+7,1)))</f>
        <v/>
      </c>
      <c r="S341" s="119">
        <f t="shared" ref="S341:S404" si="96">IF(LEN(O341)=0,0,1)+IF(LEN(P341)=0,0,1)+IF(LEN(Q341)=0,0,1)+IF(LEN(R341)=0,0,1)</f>
        <v>0</v>
      </c>
      <c r="T341" s="187" t="str">
        <f t="shared" ref="T341:T404" si="97">IF(OR(LEFT(H341,2)=".-",LEFT(H341,2)=".+"),RIGHT(H341,LEN(H341)-2),IF(LEN(H341)=0,"",H341))</f>
        <v/>
      </c>
      <c r="U341" s="119" t="str">
        <f t="shared" ref="U341:U404" si="98">IF(LEN(T341)=0,"",IF(ISERR(VALUE(T341)),OCT2DEC(INDEX($B$10:$E$262,MATCH(T341,$Y$10:$Y$262,0),1)),IF(RIGHT(T341,1)=".",IF(VALUE(T341)&lt;0,_xlfn.BITXOR(VALUE(-T341),127)+1,T341),IF(VALUE(T341)&lt;0,_xlfn.BITXOR(OCT2DEC(-T341),127)+1,OCT2DEC(T341)))))</f>
        <v/>
      </c>
      <c r="V341" s="120" t="str">
        <f t="shared" ref="V341:V404" si="99">IF(LEFT(H341,2)=".-",OCT2DEC(B341)-U341,IF(LEFT(H341,2)=".+",OCT2DEC(B341)+U341,IF(T341=".",OCT2DEC(B341),U341)))</f>
        <v/>
      </c>
      <c r="W341" s="124" t="str">
        <f t="shared" ref="W341:W404" si="100">IF(LEN(V341)&gt;0,IF(_xlfn.BITAND(V341,3968)=0,0,128),"")</f>
        <v/>
      </c>
      <c r="X341" s="124" t="str">
        <f t="shared" ref="X341:X404" si="101">IF(ISNA(V341),"UNDEFINED",IF(LEN(V341)=0,IF(AND(M341=12,LEN(H341)=0),"UNDEFINED",""),IF(AND($W341=128,_xlfn.BITAND($V341,3968)&lt;&gt;_xlfn.BITAND(OCT2DEC($B341),3968)),"RANGE!","")))</f>
        <v/>
      </c>
      <c r="Y341" s="119" t="str">
        <f t="shared" si="88"/>
        <v/>
      </c>
      <c r="Z341" s="119">
        <f t="shared" si="89"/>
        <v>0</v>
      </c>
      <c r="AA341" s="119" t="str">
        <f>IF(N341=12,VLOOKUP(F341,'PDP8'!$C$6:$F$11,4,0),"")</f>
        <v/>
      </c>
      <c r="AB341" s="119" t="str">
        <f>IF(N341=13,IF(_xlfn.BITAND(OCT2DEC(C341),'PDP8'!$E$17)='PDP8'!$D$17,'PDP8'!$F$17,CONCATENATE(IF(ISNA(MATCH(_xlfn.BITAND(OCT2DEC(C341),'PDP8'!$E$18),'PDP8'!$D$18:$D$20,0)),"",VLOOKUP(_xlfn.BITAND(OCT2DEC(C341),'PDP8'!$E$18),'PDP8'!$D$18:$F$20,3,0)),IF(ISNA(MATCH(_xlfn.BITAND(OCT2DEC(C341),'PDP8'!$E$21),'PDP8'!$D$21:$D$52,0)),"",CONCATENATE(IF(ISNA(MATCH(_xlfn.BITAND(OCT2DEC(C341),'PDP8'!$E$18),'PDP8'!$D$18:$D$20,0)),"",", "),VLOOKUP(_xlfn.BITAND(OCT2DEC(C341),'PDP8'!$E$21),'PDP8'!$D$21:$F$52,3,0))))),"")</f>
        <v/>
      </c>
      <c r="AC341" s="119" t="str">
        <f>IF(N341=14,CONCATENATE(IF(ISNA(MATCH(_xlfn.BITAND(OCT2DEC(C341),'PDP8'!$E$56),'PDP8'!$D$56:$D$70,0)),"",VLOOKUP(_xlfn.BITAND(OCT2DEC(C341),'PDP8'!$E$56),'PDP8'!$D$56:$F$70,3,0)),IF(ISNA(MATCH(_xlfn.BITAND(OCT2DEC(C341),'PDP8'!$E$71),'PDP8'!$D$71:$D$73,0)),"",CONCATENATE(IF(ISNA(MATCH(_xlfn.BITAND(OCT2DEC(C341),'PDP8'!$E$56),'PDP8'!$D$56:$D$70,0)),"",", "),VLOOKUP(_xlfn.BITAND(OCT2DEC(C341),'PDP8'!$E$71),'PDP8'!$D$71:$F$73,3,0))),IF(_xlfn.BITAND(OCT2DEC(C341),'PDP8'!$E$75)='PDP8'!$D$75,CONCATENATE(IF(LEN(F341)&gt;4,", ",""),'PDP8'!$F$75,""),IF(_xlfn.BITAND(OCT2DEC(C341),'PDP8'!$E$74),"",'PDP8'!$F$74))),"")</f>
        <v/>
      </c>
      <c r="AD341" s="119" t="str">
        <f>IF(N341=15,VLOOKUP(Z341,'PDP8'!$D$111:$F$238,3,0),"")</f>
        <v/>
      </c>
      <c r="AE341" s="119" t="str">
        <f>IF(N341=20,CONCATENATE(VLOOKUP(F341,'PDP8'!$I$5:$M$389,3,0),": ",VLOOKUP(F341,'PDP8'!$I$5:$M$389,5,0)),"")</f>
        <v/>
      </c>
      <c r="AF341" s="119" t="str">
        <f t="shared" ref="AF341:AF404" si="102">CONCATENATE(AA341,AB341,AC341,AD341,AE341)</f>
        <v/>
      </c>
      <c r="AG341" s="126"/>
      <c r="AH341" s="126"/>
    </row>
    <row r="342" spans="1:34" x14ac:dyDescent="0.2">
      <c r="A342" s="126"/>
      <c r="B342" s="55" t="str">
        <f t="shared" si="90"/>
        <v>0411</v>
      </c>
      <c r="C342" s="56" t="str">
        <f>IF(N342&lt;10,"",IF(N342=10,O342,IF(N342=12,IF(LEN(X342)&gt;0,X342,DEC2OCT(VLOOKUP(F342,'PDP8'!$C$6:$D$12,2,0)+IF(LEN(G342)&gt;0,256,0)+W342+IF(LEN(V342)=0,0,_xlfn.BITAND(V342,127)),4)),IF(N342=13,DEC2OCT('PDP8'!$D$13+_xlfn.BITOR(VLOOKUP(O342,'PDP8'!$C$17:$D$52,2,0),_xlfn.BITOR(IF(S342&gt;1,VLOOKUP(P342,'PDP8'!$C$17:$D$52,2,0),0),_xlfn.BITOR(IF(S342&gt;2,VLOOKUP(Q342,'PDP8'!$C$17:$D$52,2,0),0),IF(S342&gt;3,VLOOKUP(R342,'PDP8'!$C$17:$D$52,2,0),0)))),4),IF(N342=14,DEC2OCT(_xlfn.BITOR('PDP8'!$D$13+256+VLOOKUP(O342,'PDP8'!$C$56:$D$75,2,0),_xlfn.BITOR(IF(S342&gt;1,VLOOKUP(P342,'PDP8'!$C$56:$D$75,2,0),0),_xlfn.BITOR(IF(S342&gt;2,VLOOKUP(Q342,'PDP8'!$C$56:$D$75,2,0),0),IF(S342&gt;3,VLOOKUP(R342,'PDP8'!$C$56:$D$75,2,0),0)))),4),IF(N342=15,DEC2OCT('PDP8'!$D$13+257+VLOOKUP(O342,'PDP8'!$C$80:$D$107,2,0)+IF(S342&gt;1,VLOOKUP(P342,'PDP8'!$C$80:$D$107,2,0),0)+IF(S342&gt;2,VLOOKUP(Q342,'PDP8'!$C$80:$D$107,2,0),0),4),IF(N342=20,VLOOKUP(F342,'PDP8'!$I$5:$J$389,2,0),"???")))))))</f>
        <v/>
      </c>
      <c r="D342" s="177"/>
      <c r="E342" s="118"/>
      <c r="F342" s="118"/>
      <c r="G342" s="76"/>
      <c r="H342" s="118"/>
      <c r="I342" s="179"/>
      <c r="J342" s="188" t="str">
        <f t="shared" si="91"/>
        <v/>
      </c>
      <c r="K342" s="211"/>
      <c r="L342" s="126"/>
      <c r="M342" s="119">
        <f>IF(LEN(F342)&lt;1,0,IF(OR(LEFT(F342)="/",F342="$"),0,IF(LEFT(F342)="*",1,IF(NOT(ISERR(VALUE(F342))),10,IF(LEFT(F342,4)="PAGE",2,IF(ISNA(VLOOKUP(F342,'PDP8'!$C$6:$C$11,1,0)),IF(ISNA(VLOOKUP(LEFT(F342,3),'PDP8'!$C$17:$C$52,1,0)),IF(ISNA(VLOOKUP(LEFT(F342,3),'PDP8'!$C$56:$C$75,1,0)),IF(ISNA(VLOOKUP(LEFT(F342,IF(OR(LEN(F342)=3,MID(F342,4,1)=" "),3,4)),'PDP8'!$C$80:$C$107,1,0)),IF(ISNA(VLOOKUP(F342,'PDP8'!$I$5:$I$389,1,0)),"???",20),15),14),13),12))))))</f>
        <v>0</v>
      </c>
      <c r="N342" s="119">
        <f>IF(AND(O342="CLA",S342&gt;1),IF(ISNA(VLOOKUP(P342,'PDP8'!$C$17:$C$52,1,0)),IF(ISNA(VLOOKUP(P342,'PDP8'!$C$56:$C$75,1,0)),15,14),13),IF(LEN(F342)=0,0,M342))</f>
        <v>0</v>
      </c>
      <c r="O342" s="119" t="str">
        <f t="shared" si="92"/>
        <v/>
      </c>
      <c r="P342" s="119" t="str">
        <f t="shared" si="93"/>
        <v/>
      </c>
      <c r="Q342" s="119" t="str">
        <f t="shared" si="94"/>
        <v/>
      </c>
      <c r="R342" s="119" t="str">
        <f t="shared" si="95"/>
        <v/>
      </c>
      <c r="S342" s="119">
        <f t="shared" si="96"/>
        <v>0</v>
      </c>
      <c r="T342" s="187" t="str">
        <f t="shared" si="97"/>
        <v/>
      </c>
      <c r="U342" s="119" t="str">
        <f t="shared" si="98"/>
        <v/>
      </c>
      <c r="V342" s="120" t="str">
        <f t="shared" si="99"/>
        <v/>
      </c>
      <c r="W342" s="124" t="str">
        <f t="shared" si="100"/>
        <v/>
      </c>
      <c r="X342" s="124" t="str">
        <f t="shared" si="101"/>
        <v/>
      </c>
      <c r="Y342" s="119" t="str">
        <f t="shared" ref="Y342:Y405" si="103">IF(LEN(E342)=0,"",IF(RIGHT(E342,1)=",",LEFT(E342,LEN(E342)-1),E342))</f>
        <v/>
      </c>
      <c r="Z342" s="119">
        <f t="shared" ref="Z342:Z405" si="104">OCT2DEC(C342)</f>
        <v>0</v>
      </c>
      <c r="AA342" s="119" t="str">
        <f>IF(N342=12,VLOOKUP(F342,'PDP8'!$C$6:$F$11,4,0),"")</f>
        <v/>
      </c>
      <c r="AB342" s="119" t="str">
        <f>IF(N342=13,IF(_xlfn.BITAND(OCT2DEC(C342),'PDP8'!$E$17)='PDP8'!$D$17,'PDP8'!$F$17,CONCATENATE(IF(ISNA(MATCH(_xlfn.BITAND(OCT2DEC(C342),'PDP8'!$E$18),'PDP8'!$D$18:$D$20,0)),"",VLOOKUP(_xlfn.BITAND(OCT2DEC(C342),'PDP8'!$E$18),'PDP8'!$D$18:$F$20,3,0)),IF(ISNA(MATCH(_xlfn.BITAND(OCT2DEC(C342),'PDP8'!$E$21),'PDP8'!$D$21:$D$52,0)),"",CONCATENATE(IF(ISNA(MATCH(_xlfn.BITAND(OCT2DEC(C342),'PDP8'!$E$18),'PDP8'!$D$18:$D$20,0)),"",", "),VLOOKUP(_xlfn.BITAND(OCT2DEC(C342),'PDP8'!$E$21),'PDP8'!$D$21:$F$52,3,0))))),"")</f>
        <v/>
      </c>
      <c r="AC342" s="119" t="str">
        <f>IF(N342=14,CONCATENATE(IF(ISNA(MATCH(_xlfn.BITAND(OCT2DEC(C342),'PDP8'!$E$56),'PDP8'!$D$56:$D$70,0)),"",VLOOKUP(_xlfn.BITAND(OCT2DEC(C342),'PDP8'!$E$56),'PDP8'!$D$56:$F$70,3,0)),IF(ISNA(MATCH(_xlfn.BITAND(OCT2DEC(C342),'PDP8'!$E$71),'PDP8'!$D$71:$D$73,0)),"",CONCATENATE(IF(ISNA(MATCH(_xlfn.BITAND(OCT2DEC(C342),'PDP8'!$E$56),'PDP8'!$D$56:$D$70,0)),"",", "),VLOOKUP(_xlfn.BITAND(OCT2DEC(C342),'PDP8'!$E$71),'PDP8'!$D$71:$F$73,3,0))),IF(_xlfn.BITAND(OCT2DEC(C342),'PDP8'!$E$75)='PDP8'!$D$75,CONCATENATE(IF(LEN(F342)&gt;4,", ",""),'PDP8'!$F$75,""),IF(_xlfn.BITAND(OCT2DEC(C342),'PDP8'!$E$74),"",'PDP8'!$F$74))),"")</f>
        <v/>
      </c>
      <c r="AD342" s="119" t="str">
        <f>IF(N342=15,VLOOKUP(Z342,'PDP8'!$D$111:$F$238,3,0),"")</f>
        <v/>
      </c>
      <c r="AE342" s="119" t="str">
        <f>IF(N342=20,CONCATENATE(VLOOKUP(F342,'PDP8'!$I$5:$M$389,3,0),": ",VLOOKUP(F342,'PDP8'!$I$5:$M$389,5,0)),"")</f>
        <v/>
      </c>
      <c r="AF342" s="119" t="str">
        <f t="shared" si="102"/>
        <v/>
      </c>
      <c r="AG342" s="126"/>
      <c r="AH342" s="126"/>
    </row>
    <row r="343" spans="1:34" x14ac:dyDescent="0.2">
      <c r="A343" s="126"/>
      <c r="B343" s="55" t="str">
        <f t="shared" si="90"/>
        <v>0411</v>
      </c>
      <c r="C343" s="56" t="str">
        <f>IF(N343&lt;10,"",IF(N343=10,O343,IF(N343=12,IF(LEN(X343)&gt;0,X343,DEC2OCT(VLOOKUP(F343,'PDP8'!$C$6:$D$12,2,0)+IF(LEN(G343)&gt;0,256,0)+W343+IF(LEN(V343)=0,0,_xlfn.BITAND(V343,127)),4)),IF(N343=13,DEC2OCT('PDP8'!$D$13+_xlfn.BITOR(VLOOKUP(O343,'PDP8'!$C$17:$D$52,2,0),_xlfn.BITOR(IF(S343&gt;1,VLOOKUP(P343,'PDP8'!$C$17:$D$52,2,0),0),_xlfn.BITOR(IF(S343&gt;2,VLOOKUP(Q343,'PDP8'!$C$17:$D$52,2,0),0),IF(S343&gt;3,VLOOKUP(R343,'PDP8'!$C$17:$D$52,2,0),0)))),4),IF(N343=14,DEC2OCT(_xlfn.BITOR('PDP8'!$D$13+256+VLOOKUP(O343,'PDP8'!$C$56:$D$75,2,0),_xlfn.BITOR(IF(S343&gt;1,VLOOKUP(P343,'PDP8'!$C$56:$D$75,2,0),0),_xlfn.BITOR(IF(S343&gt;2,VLOOKUP(Q343,'PDP8'!$C$56:$D$75,2,0),0),IF(S343&gt;3,VLOOKUP(R343,'PDP8'!$C$56:$D$75,2,0),0)))),4),IF(N343=15,DEC2OCT('PDP8'!$D$13+257+VLOOKUP(O343,'PDP8'!$C$80:$D$107,2,0)+IF(S343&gt;1,VLOOKUP(P343,'PDP8'!$C$80:$D$107,2,0),0)+IF(S343&gt;2,VLOOKUP(Q343,'PDP8'!$C$80:$D$107,2,0),0),4),IF(N343=20,VLOOKUP(F343,'PDP8'!$I$5:$J$389,2,0),"???")))))))</f>
        <v/>
      </c>
      <c r="D343" s="177"/>
      <c r="E343" s="118"/>
      <c r="F343" s="118"/>
      <c r="G343" s="76"/>
      <c r="H343" s="118"/>
      <c r="I343" s="179"/>
      <c r="J343" s="188" t="str">
        <f t="shared" si="91"/>
        <v/>
      </c>
      <c r="K343" s="211"/>
      <c r="L343" s="126"/>
      <c r="M343" s="119">
        <f>IF(LEN(F343)&lt;1,0,IF(OR(LEFT(F343)="/",F343="$"),0,IF(LEFT(F343)="*",1,IF(NOT(ISERR(VALUE(F343))),10,IF(LEFT(F343,4)="PAGE",2,IF(ISNA(VLOOKUP(F343,'PDP8'!$C$6:$C$11,1,0)),IF(ISNA(VLOOKUP(LEFT(F343,3),'PDP8'!$C$17:$C$52,1,0)),IF(ISNA(VLOOKUP(LEFT(F343,3),'PDP8'!$C$56:$C$75,1,0)),IF(ISNA(VLOOKUP(LEFT(F343,IF(OR(LEN(F343)=3,MID(F343,4,1)=" "),3,4)),'PDP8'!$C$80:$C$107,1,0)),IF(ISNA(VLOOKUP(F343,'PDP8'!$I$5:$I$389,1,0)),"???",20),15),14),13),12))))))</f>
        <v>0</v>
      </c>
      <c r="N343" s="119">
        <f>IF(AND(O343="CLA",S343&gt;1),IF(ISNA(VLOOKUP(P343,'PDP8'!$C$17:$C$52,1,0)),IF(ISNA(VLOOKUP(P343,'PDP8'!$C$56:$C$75,1,0)),15,14),13),IF(LEN(F343)=0,0,M343))</f>
        <v>0</v>
      </c>
      <c r="O343" s="119" t="str">
        <f t="shared" si="92"/>
        <v/>
      </c>
      <c r="P343" s="119" t="str">
        <f t="shared" si="93"/>
        <v/>
      </c>
      <c r="Q343" s="119" t="str">
        <f t="shared" si="94"/>
        <v/>
      </c>
      <c r="R343" s="119" t="str">
        <f t="shared" si="95"/>
        <v/>
      </c>
      <c r="S343" s="119">
        <f t="shared" si="96"/>
        <v>0</v>
      </c>
      <c r="T343" s="187" t="str">
        <f t="shared" si="97"/>
        <v/>
      </c>
      <c r="U343" s="119" t="str">
        <f t="shared" si="98"/>
        <v/>
      </c>
      <c r="V343" s="120" t="str">
        <f t="shared" si="99"/>
        <v/>
      </c>
      <c r="W343" s="124" t="str">
        <f t="shared" si="100"/>
        <v/>
      </c>
      <c r="X343" s="124" t="str">
        <f t="shared" si="101"/>
        <v/>
      </c>
      <c r="Y343" s="119" t="str">
        <f t="shared" si="103"/>
        <v/>
      </c>
      <c r="Z343" s="119">
        <f t="shared" si="104"/>
        <v>0</v>
      </c>
      <c r="AA343" s="119" t="str">
        <f>IF(N343=12,VLOOKUP(F343,'PDP8'!$C$6:$F$11,4,0),"")</f>
        <v/>
      </c>
      <c r="AB343" s="119" t="str">
        <f>IF(N343=13,IF(_xlfn.BITAND(OCT2DEC(C343),'PDP8'!$E$17)='PDP8'!$D$17,'PDP8'!$F$17,CONCATENATE(IF(ISNA(MATCH(_xlfn.BITAND(OCT2DEC(C343),'PDP8'!$E$18),'PDP8'!$D$18:$D$20,0)),"",VLOOKUP(_xlfn.BITAND(OCT2DEC(C343),'PDP8'!$E$18),'PDP8'!$D$18:$F$20,3,0)),IF(ISNA(MATCH(_xlfn.BITAND(OCT2DEC(C343),'PDP8'!$E$21),'PDP8'!$D$21:$D$52,0)),"",CONCATENATE(IF(ISNA(MATCH(_xlfn.BITAND(OCT2DEC(C343),'PDP8'!$E$18),'PDP8'!$D$18:$D$20,0)),"",", "),VLOOKUP(_xlfn.BITAND(OCT2DEC(C343),'PDP8'!$E$21),'PDP8'!$D$21:$F$52,3,0))))),"")</f>
        <v/>
      </c>
      <c r="AC343" s="119" t="str">
        <f>IF(N343=14,CONCATENATE(IF(ISNA(MATCH(_xlfn.BITAND(OCT2DEC(C343),'PDP8'!$E$56),'PDP8'!$D$56:$D$70,0)),"",VLOOKUP(_xlfn.BITAND(OCT2DEC(C343),'PDP8'!$E$56),'PDP8'!$D$56:$F$70,3,0)),IF(ISNA(MATCH(_xlfn.BITAND(OCT2DEC(C343),'PDP8'!$E$71),'PDP8'!$D$71:$D$73,0)),"",CONCATENATE(IF(ISNA(MATCH(_xlfn.BITAND(OCT2DEC(C343),'PDP8'!$E$56),'PDP8'!$D$56:$D$70,0)),"",", "),VLOOKUP(_xlfn.BITAND(OCT2DEC(C343),'PDP8'!$E$71),'PDP8'!$D$71:$F$73,3,0))),IF(_xlfn.BITAND(OCT2DEC(C343),'PDP8'!$E$75)='PDP8'!$D$75,CONCATENATE(IF(LEN(F343)&gt;4,", ",""),'PDP8'!$F$75,""),IF(_xlfn.BITAND(OCT2DEC(C343),'PDP8'!$E$74),"",'PDP8'!$F$74))),"")</f>
        <v/>
      </c>
      <c r="AD343" s="119" t="str">
        <f>IF(N343=15,VLOOKUP(Z343,'PDP8'!$D$111:$F$238,3,0),"")</f>
        <v/>
      </c>
      <c r="AE343" s="119" t="str">
        <f>IF(N343=20,CONCATENATE(VLOOKUP(F343,'PDP8'!$I$5:$M$389,3,0),": ",VLOOKUP(F343,'PDP8'!$I$5:$M$389,5,0)),"")</f>
        <v/>
      </c>
      <c r="AF343" s="119" t="str">
        <f t="shared" si="102"/>
        <v/>
      </c>
      <c r="AG343" s="126"/>
      <c r="AH343" s="126"/>
    </row>
    <row r="344" spans="1:34" x14ac:dyDescent="0.2">
      <c r="A344" s="126"/>
      <c r="B344" s="55" t="str">
        <f t="shared" si="90"/>
        <v>0411</v>
      </c>
      <c r="C344" s="56" t="str">
        <f>IF(N344&lt;10,"",IF(N344=10,O344,IF(N344=12,IF(LEN(X344)&gt;0,X344,DEC2OCT(VLOOKUP(F344,'PDP8'!$C$6:$D$12,2,0)+IF(LEN(G344)&gt;0,256,0)+W344+IF(LEN(V344)=0,0,_xlfn.BITAND(V344,127)),4)),IF(N344=13,DEC2OCT('PDP8'!$D$13+_xlfn.BITOR(VLOOKUP(O344,'PDP8'!$C$17:$D$52,2,0),_xlfn.BITOR(IF(S344&gt;1,VLOOKUP(P344,'PDP8'!$C$17:$D$52,2,0),0),_xlfn.BITOR(IF(S344&gt;2,VLOOKUP(Q344,'PDP8'!$C$17:$D$52,2,0),0),IF(S344&gt;3,VLOOKUP(R344,'PDP8'!$C$17:$D$52,2,0),0)))),4),IF(N344=14,DEC2OCT(_xlfn.BITOR('PDP8'!$D$13+256+VLOOKUP(O344,'PDP8'!$C$56:$D$75,2,0),_xlfn.BITOR(IF(S344&gt;1,VLOOKUP(P344,'PDP8'!$C$56:$D$75,2,0),0),_xlfn.BITOR(IF(S344&gt;2,VLOOKUP(Q344,'PDP8'!$C$56:$D$75,2,0),0),IF(S344&gt;3,VLOOKUP(R344,'PDP8'!$C$56:$D$75,2,0),0)))),4),IF(N344=15,DEC2OCT('PDP8'!$D$13+257+VLOOKUP(O344,'PDP8'!$C$80:$D$107,2,0)+IF(S344&gt;1,VLOOKUP(P344,'PDP8'!$C$80:$D$107,2,0),0)+IF(S344&gt;2,VLOOKUP(Q344,'PDP8'!$C$80:$D$107,2,0),0),4),IF(N344=20,VLOOKUP(F344,'PDP8'!$I$5:$J$389,2,0),"???")))))))</f>
        <v/>
      </c>
      <c r="D344" s="177"/>
      <c r="E344" s="118"/>
      <c r="F344" s="118"/>
      <c r="G344" s="76"/>
      <c r="H344" s="118"/>
      <c r="I344" s="179"/>
      <c r="J344" s="188" t="str">
        <f t="shared" si="91"/>
        <v/>
      </c>
      <c r="K344" s="211"/>
      <c r="L344" s="126"/>
      <c r="M344" s="119">
        <f>IF(LEN(F344)&lt;1,0,IF(OR(LEFT(F344)="/",F344="$"),0,IF(LEFT(F344)="*",1,IF(NOT(ISERR(VALUE(F344))),10,IF(LEFT(F344,4)="PAGE",2,IF(ISNA(VLOOKUP(F344,'PDP8'!$C$6:$C$11,1,0)),IF(ISNA(VLOOKUP(LEFT(F344,3),'PDP8'!$C$17:$C$52,1,0)),IF(ISNA(VLOOKUP(LEFT(F344,3),'PDP8'!$C$56:$C$75,1,0)),IF(ISNA(VLOOKUP(LEFT(F344,IF(OR(LEN(F344)=3,MID(F344,4,1)=" "),3,4)),'PDP8'!$C$80:$C$107,1,0)),IF(ISNA(VLOOKUP(F344,'PDP8'!$I$5:$I$389,1,0)),"???",20),15),14),13),12))))))</f>
        <v>0</v>
      </c>
      <c r="N344" s="119">
        <f>IF(AND(O344="CLA",S344&gt;1),IF(ISNA(VLOOKUP(P344,'PDP8'!$C$17:$C$52,1,0)),IF(ISNA(VLOOKUP(P344,'PDP8'!$C$56:$C$75,1,0)),15,14),13),IF(LEN(F344)=0,0,M344))</f>
        <v>0</v>
      </c>
      <c r="O344" s="119" t="str">
        <f t="shared" si="92"/>
        <v/>
      </c>
      <c r="P344" s="119" t="str">
        <f t="shared" si="93"/>
        <v/>
      </c>
      <c r="Q344" s="119" t="str">
        <f t="shared" si="94"/>
        <v/>
      </c>
      <c r="R344" s="119" t="str">
        <f t="shared" si="95"/>
        <v/>
      </c>
      <c r="S344" s="119">
        <f t="shared" si="96"/>
        <v>0</v>
      </c>
      <c r="T344" s="187" t="str">
        <f t="shared" si="97"/>
        <v/>
      </c>
      <c r="U344" s="119" t="str">
        <f t="shared" si="98"/>
        <v/>
      </c>
      <c r="V344" s="120" t="str">
        <f t="shared" si="99"/>
        <v/>
      </c>
      <c r="W344" s="124" t="str">
        <f t="shared" si="100"/>
        <v/>
      </c>
      <c r="X344" s="124" t="str">
        <f t="shared" si="101"/>
        <v/>
      </c>
      <c r="Y344" s="119" t="str">
        <f t="shared" si="103"/>
        <v/>
      </c>
      <c r="Z344" s="119">
        <f t="shared" si="104"/>
        <v>0</v>
      </c>
      <c r="AA344" s="119" t="str">
        <f>IF(N344=12,VLOOKUP(F344,'PDP8'!$C$6:$F$11,4,0),"")</f>
        <v/>
      </c>
      <c r="AB344" s="119" t="str">
        <f>IF(N344=13,IF(_xlfn.BITAND(OCT2DEC(C344),'PDP8'!$E$17)='PDP8'!$D$17,'PDP8'!$F$17,CONCATENATE(IF(ISNA(MATCH(_xlfn.BITAND(OCT2DEC(C344),'PDP8'!$E$18),'PDP8'!$D$18:$D$20,0)),"",VLOOKUP(_xlfn.BITAND(OCT2DEC(C344),'PDP8'!$E$18),'PDP8'!$D$18:$F$20,3,0)),IF(ISNA(MATCH(_xlfn.BITAND(OCT2DEC(C344),'PDP8'!$E$21),'PDP8'!$D$21:$D$52,0)),"",CONCATENATE(IF(ISNA(MATCH(_xlfn.BITAND(OCT2DEC(C344),'PDP8'!$E$18),'PDP8'!$D$18:$D$20,0)),"",", "),VLOOKUP(_xlfn.BITAND(OCT2DEC(C344),'PDP8'!$E$21),'PDP8'!$D$21:$F$52,3,0))))),"")</f>
        <v/>
      </c>
      <c r="AC344" s="119" t="str">
        <f>IF(N344=14,CONCATENATE(IF(ISNA(MATCH(_xlfn.BITAND(OCT2DEC(C344),'PDP8'!$E$56),'PDP8'!$D$56:$D$70,0)),"",VLOOKUP(_xlfn.BITAND(OCT2DEC(C344),'PDP8'!$E$56),'PDP8'!$D$56:$F$70,3,0)),IF(ISNA(MATCH(_xlfn.BITAND(OCT2DEC(C344),'PDP8'!$E$71),'PDP8'!$D$71:$D$73,0)),"",CONCATENATE(IF(ISNA(MATCH(_xlfn.BITAND(OCT2DEC(C344),'PDP8'!$E$56),'PDP8'!$D$56:$D$70,0)),"",", "),VLOOKUP(_xlfn.BITAND(OCT2DEC(C344),'PDP8'!$E$71),'PDP8'!$D$71:$F$73,3,0))),IF(_xlfn.BITAND(OCT2DEC(C344),'PDP8'!$E$75)='PDP8'!$D$75,CONCATENATE(IF(LEN(F344)&gt;4,", ",""),'PDP8'!$F$75,""),IF(_xlfn.BITAND(OCT2DEC(C344),'PDP8'!$E$74),"",'PDP8'!$F$74))),"")</f>
        <v/>
      </c>
      <c r="AD344" s="119" t="str">
        <f>IF(N344=15,VLOOKUP(Z344,'PDP8'!$D$111:$F$238,3,0),"")</f>
        <v/>
      </c>
      <c r="AE344" s="119" t="str">
        <f>IF(N344=20,CONCATENATE(VLOOKUP(F344,'PDP8'!$I$5:$M$389,3,0),": ",VLOOKUP(F344,'PDP8'!$I$5:$M$389,5,0)),"")</f>
        <v/>
      </c>
      <c r="AF344" s="119" t="str">
        <f t="shared" si="102"/>
        <v/>
      </c>
      <c r="AG344" s="126"/>
      <c r="AH344" s="126"/>
    </row>
    <row r="345" spans="1:34" x14ac:dyDescent="0.2">
      <c r="A345" s="126"/>
      <c r="B345" s="55" t="str">
        <f t="shared" si="90"/>
        <v>0411</v>
      </c>
      <c r="C345" s="56" t="str">
        <f>IF(N345&lt;10,"",IF(N345=10,O345,IF(N345=12,IF(LEN(X345)&gt;0,X345,DEC2OCT(VLOOKUP(F345,'PDP8'!$C$6:$D$12,2,0)+IF(LEN(G345)&gt;0,256,0)+W345+IF(LEN(V345)=0,0,_xlfn.BITAND(V345,127)),4)),IF(N345=13,DEC2OCT('PDP8'!$D$13+_xlfn.BITOR(VLOOKUP(O345,'PDP8'!$C$17:$D$52,2,0),_xlfn.BITOR(IF(S345&gt;1,VLOOKUP(P345,'PDP8'!$C$17:$D$52,2,0),0),_xlfn.BITOR(IF(S345&gt;2,VLOOKUP(Q345,'PDP8'!$C$17:$D$52,2,0),0),IF(S345&gt;3,VLOOKUP(R345,'PDP8'!$C$17:$D$52,2,0),0)))),4),IF(N345=14,DEC2OCT(_xlfn.BITOR('PDP8'!$D$13+256+VLOOKUP(O345,'PDP8'!$C$56:$D$75,2,0),_xlfn.BITOR(IF(S345&gt;1,VLOOKUP(P345,'PDP8'!$C$56:$D$75,2,0),0),_xlfn.BITOR(IF(S345&gt;2,VLOOKUP(Q345,'PDP8'!$C$56:$D$75,2,0),0),IF(S345&gt;3,VLOOKUP(R345,'PDP8'!$C$56:$D$75,2,0),0)))),4),IF(N345=15,DEC2OCT('PDP8'!$D$13+257+VLOOKUP(O345,'PDP8'!$C$80:$D$107,2,0)+IF(S345&gt;1,VLOOKUP(P345,'PDP8'!$C$80:$D$107,2,0),0)+IF(S345&gt;2,VLOOKUP(Q345,'PDP8'!$C$80:$D$107,2,0),0),4),IF(N345=20,VLOOKUP(F345,'PDP8'!$I$5:$J$389,2,0),"???")))))))</f>
        <v/>
      </c>
      <c r="D345" s="177"/>
      <c r="E345" s="118"/>
      <c r="F345" s="118"/>
      <c r="G345" s="76"/>
      <c r="H345" s="118"/>
      <c r="I345" s="179"/>
      <c r="J345" s="188" t="str">
        <f t="shared" si="91"/>
        <v/>
      </c>
      <c r="K345" s="211"/>
      <c r="L345" s="126"/>
      <c r="M345" s="119">
        <f>IF(LEN(F345)&lt;1,0,IF(OR(LEFT(F345)="/",F345="$"),0,IF(LEFT(F345)="*",1,IF(NOT(ISERR(VALUE(F345))),10,IF(LEFT(F345,4)="PAGE",2,IF(ISNA(VLOOKUP(F345,'PDP8'!$C$6:$C$11,1,0)),IF(ISNA(VLOOKUP(LEFT(F345,3),'PDP8'!$C$17:$C$52,1,0)),IF(ISNA(VLOOKUP(LEFT(F345,3),'PDP8'!$C$56:$C$75,1,0)),IF(ISNA(VLOOKUP(LEFT(F345,IF(OR(LEN(F345)=3,MID(F345,4,1)=" "),3,4)),'PDP8'!$C$80:$C$107,1,0)),IF(ISNA(VLOOKUP(F345,'PDP8'!$I$5:$I$389,1,0)),"???",20),15),14),13),12))))))</f>
        <v>0</v>
      </c>
      <c r="N345" s="119">
        <f>IF(AND(O345="CLA",S345&gt;1),IF(ISNA(VLOOKUP(P345,'PDP8'!$C$17:$C$52,1,0)),IF(ISNA(VLOOKUP(P345,'PDP8'!$C$56:$C$75,1,0)),15,14),13),IF(LEN(F345)=0,0,M345))</f>
        <v>0</v>
      </c>
      <c r="O345" s="119" t="str">
        <f t="shared" si="92"/>
        <v/>
      </c>
      <c r="P345" s="119" t="str">
        <f t="shared" si="93"/>
        <v/>
      </c>
      <c r="Q345" s="119" t="str">
        <f t="shared" si="94"/>
        <v/>
      </c>
      <c r="R345" s="119" t="str">
        <f t="shared" si="95"/>
        <v/>
      </c>
      <c r="S345" s="119">
        <f t="shared" si="96"/>
        <v>0</v>
      </c>
      <c r="T345" s="187" t="str">
        <f t="shared" si="97"/>
        <v/>
      </c>
      <c r="U345" s="119" t="str">
        <f t="shared" si="98"/>
        <v/>
      </c>
      <c r="V345" s="120" t="str">
        <f t="shared" si="99"/>
        <v/>
      </c>
      <c r="W345" s="124" t="str">
        <f t="shared" si="100"/>
        <v/>
      </c>
      <c r="X345" s="124" t="str">
        <f t="shared" si="101"/>
        <v/>
      </c>
      <c r="Y345" s="119" t="str">
        <f t="shared" si="103"/>
        <v/>
      </c>
      <c r="Z345" s="119">
        <f t="shared" si="104"/>
        <v>0</v>
      </c>
      <c r="AA345" s="119" t="str">
        <f>IF(N345=12,VLOOKUP(F345,'PDP8'!$C$6:$F$11,4,0),"")</f>
        <v/>
      </c>
      <c r="AB345" s="119" t="str">
        <f>IF(N345=13,IF(_xlfn.BITAND(OCT2DEC(C345),'PDP8'!$E$17)='PDP8'!$D$17,'PDP8'!$F$17,CONCATENATE(IF(ISNA(MATCH(_xlfn.BITAND(OCT2DEC(C345),'PDP8'!$E$18),'PDP8'!$D$18:$D$20,0)),"",VLOOKUP(_xlfn.BITAND(OCT2DEC(C345),'PDP8'!$E$18),'PDP8'!$D$18:$F$20,3,0)),IF(ISNA(MATCH(_xlfn.BITAND(OCT2DEC(C345),'PDP8'!$E$21),'PDP8'!$D$21:$D$52,0)),"",CONCATENATE(IF(ISNA(MATCH(_xlfn.BITAND(OCT2DEC(C345),'PDP8'!$E$18),'PDP8'!$D$18:$D$20,0)),"",", "),VLOOKUP(_xlfn.BITAND(OCT2DEC(C345),'PDP8'!$E$21),'PDP8'!$D$21:$F$52,3,0))))),"")</f>
        <v/>
      </c>
      <c r="AC345" s="119" t="str">
        <f>IF(N345=14,CONCATENATE(IF(ISNA(MATCH(_xlfn.BITAND(OCT2DEC(C345),'PDP8'!$E$56),'PDP8'!$D$56:$D$70,0)),"",VLOOKUP(_xlfn.BITAND(OCT2DEC(C345),'PDP8'!$E$56),'PDP8'!$D$56:$F$70,3,0)),IF(ISNA(MATCH(_xlfn.BITAND(OCT2DEC(C345),'PDP8'!$E$71),'PDP8'!$D$71:$D$73,0)),"",CONCATENATE(IF(ISNA(MATCH(_xlfn.BITAND(OCT2DEC(C345),'PDP8'!$E$56),'PDP8'!$D$56:$D$70,0)),"",", "),VLOOKUP(_xlfn.BITAND(OCT2DEC(C345),'PDP8'!$E$71),'PDP8'!$D$71:$F$73,3,0))),IF(_xlfn.BITAND(OCT2DEC(C345),'PDP8'!$E$75)='PDP8'!$D$75,CONCATENATE(IF(LEN(F345)&gt;4,", ",""),'PDP8'!$F$75,""),IF(_xlfn.BITAND(OCT2DEC(C345),'PDP8'!$E$74),"",'PDP8'!$F$74))),"")</f>
        <v/>
      </c>
      <c r="AD345" s="119" t="str">
        <f>IF(N345=15,VLOOKUP(Z345,'PDP8'!$D$111:$F$238,3,0),"")</f>
        <v/>
      </c>
      <c r="AE345" s="119" t="str">
        <f>IF(N345=20,CONCATENATE(VLOOKUP(F345,'PDP8'!$I$5:$M$389,3,0),": ",VLOOKUP(F345,'PDP8'!$I$5:$M$389,5,0)),"")</f>
        <v/>
      </c>
      <c r="AF345" s="119" t="str">
        <f t="shared" si="102"/>
        <v/>
      </c>
      <c r="AG345" s="126"/>
      <c r="AH345" s="126"/>
    </row>
    <row r="346" spans="1:34" x14ac:dyDescent="0.2">
      <c r="A346" s="126"/>
      <c r="B346" s="55" t="str">
        <f t="shared" si="90"/>
        <v>0411</v>
      </c>
      <c r="C346" s="56" t="str">
        <f>IF(N346&lt;10,"",IF(N346=10,O346,IF(N346=12,IF(LEN(X346)&gt;0,X346,DEC2OCT(VLOOKUP(F346,'PDP8'!$C$6:$D$12,2,0)+IF(LEN(G346)&gt;0,256,0)+W346+IF(LEN(V346)=0,0,_xlfn.BITAND(V346,127)),4)),IF(N346=13,DEC2OCT('PDP8'!$D$13+_xlfn.BITOR(VLOOKUP(O346,'PDP8'!$C$17:$D$52,2,0),_xlfn.BITOR(IF(S346&gt;1,VLOOKUP(P346,'PDP8'!$C$17:$D$52,2,0),0),_xlfn.BITOR(IF(S346&gt;2,VLOOKUP(Q346,'PDP8'!$C$17:$D$52,2,0),0),IF(S346&gt;3,VLOOKUP(R346,'PDP8'!$C$17:$D$52,2,0),0)))),4),IF(N346=14,DEC2OCT(_xlfn.BITOR('PDP8'!$D$13+256+VLOOKUP(O346,'PDP8'!$C$56:$D$75,2,0),_xlfn.BITOR(IF(S346&gt;1,VLOOKUP(P346,'PDP8'!$C$56:$D$75,2,0),0),_xlfn.BITOR(IF(S346&gt;2,VLOOKUP(Q346,'PDP8'!$C$56:$D$75,2,0),0),IF(S346&gt;3,VLOOKUP(R346,'PDP8'!$C$56:$D$75,2,0),0)))),4),IF(N346=15,DEC2OCT('PDP8'!$D$13+257+VLOOKUP(O346,'PDP8'!$C$80:$D$107,2,0)+IF(S346&gt;1,VLOOKUP(P346,'PDP8'!$C$80:$D$107,2,0),0)+IF(S346&gt;2,VLOOKUP(Q346,'PDP8'!$C$80:$D$107,2,0),0),4),IF(N346=20,VLOOKUP(F346,'PDP8'!$I$5:$J$389,2,0),"???")))))))</f>
        <v/>
      </c>
      <c r="D346" s="177"/>
      <c r="E346" s="118"/>
      <c r="F346" s="118"/>
      <c r="G346" s="76"/>
      <c r="H346" s="118"/>
      <c r="I346" s="179"/>
      <c r="J346" s="188" t="str">
        <f t="shared" si="91"/>
        <v/>
      </c>
      <c r="K346" s="211"/>
      <c r="L346" s="126"/>
      <c r="M346" s="119">
        <f>IF(LEN(F346)&lt;1,0,IF(OR(LEFT(F346)="/",F346="$"),0,IF(LEFT(F346)="*",1,IF(NOT(ISERR(VALUE(F346))),10,IF(LEFT(F346,4)="PAGE",2,IF(ISNA(VLOOKUP(F346,'PDP8'!$C$6:$C$11,1,0)),IF(ISNA(VLOOKUP(LEFT(F346,3),'PDP8'!$C$17:$C$52,1,0)),IF(ISNA(VLOOKUP(LEFT(F346,3),'PDP8'!$C$56:$C$75,1,0)),IF(ISNA(VLOOKUP(LEFT(F346,IF(OR(LEN(F346)=3,MID(F346,4,1)=" "),3,4)),'PDP8'!$C$80:$C$107,1,0)),IF(ISNA(VLOOKUP(F346,'PDP8'!$I$5:$I$389,1,0)),"???",20),15),14),13),12))))))</f>
        <v>0</v>
      </c>
      <c r="N346" s="119">
        <f>IF(AND(O346="CLA",S346&gt;1),IF(ISNA(VLOOKUP(P346,'PDP8'!$C$17:$C$52,1,0)),IF(ISNA(VLOOKUP(P346,'PDP8'!$C$56:$C$75,1,0)),15,14),13),IF(LEN(F346)=0,0,M346))</f>
        <v>0</v>
      </c>
      <c r="O346" s="119" t="str">
        <f t="shared" si="92"/>
        <v/>
      </c>
      <c r="P346" s="119" t="str">
        <f t="shared" si="93"/>
        <v/>
      </c>
      <c r="Q346" s="119" t="str">
        <f t="shared" si="94"/>
        <v/>
      </c>
      <c r="R346" s="119" t="str">
        <f t="shared" si="95"/>
        <v/>
      </c>
      <c r="S346" s="119">
        <f t="shared" si="96"/>
        <v>0</v>
      </c>
      <c r="T346" s="187" t="str">
        <f t="shared" si="97"/>
        <v/>
      </c>
      <c r="U346" s="119" t="str">
        <f t="shared" si="98"/>
        <v/>
      </c>
      <c r="V346" s="120" t="str">
        <f t="shared" si="99"/>
        <v/>
      </c>
      <c r="W346" s="124" t="str">
        <f t="shared" si="100"/>
        <v/>
      </c>
      <c r="X346" s="124" t="str">
        <f t="shared" si="101"/>
        <v/>
      </c>
      <c r="Y346" s="119" t="str">
        <f t="shared" si="103"/>
        <v/>
      </c>
      <c r="Z346" s="119">
        <f t="shared" si="104"/>
        <v>0</v>
      </c>
      <c r="AA346" s="119" t="str">
        <f>IF(N346=12,VLOOKUP(F346,'PDP8'!$C$6:$F$11,4,0),"")</f>
        <v/>
      </c>
      <c r="AB346" s="119" t="str">
        <f>IF(N346=13,IF(_xlfn.BITAND(OCT2DEC(C346),'PDP8'!$E$17)='PDP8'!$D$17,'PDP8'!$F$17,CONCATENATE(IF(ISNA(MATCH(_xlfn.BITAND(OCT2DEC(C346),'PDP8'!$E$18),'PDP8'!$D$18:$D$20,0)),"",VLOOKUP(_xlfn.BITAND(OCT2DEC(C346),'PDP8'!$E$18),'PDP8'!$D$18:$F$20,3,0)),IF(ISNA(MATCH(_xlfn.BITAND(OCT2DEC(C346),'PDP8'!$E$21),'PDP8'!$D$21:$D$52,0)),"",CONCATENATE(IF(ISNA(MATCH(_xlfn.BITAND(OCT2DEC(C346),'PDP8'!$E$18),'PDP8'!$D$18:$D$20,0)),"",", "),VLOOKUP(_xlfn.BITAND(OCT2DEC(C346),'PDP8'!$E$21),'PDP8'!$D$21:$F$52,3,0))))),"")</f>
        <v/>
      </c>
      <c r="AC346" s="119" t="str">
        <f>IF(N346=14,CONCATENATE(IF(ISNA(MATCH(_xlfn.BITAND(OCT2DEC(C346),'PDP8'!$E$56),'PDP8'!$D$56:$D$70,0)),"",VLOOKUP(_xlfn.BITAND(OCT2DEC(C346),'PDP8'!$E$56),'PDP8'!$D$56:$F$70,3,0)),IF(ISNA(MATCH(_xlfn.BITAND(OCT2DEC(C346),'PDP8'!$E$71),'PDP8'!$D$71:$D$73,0)),"",CONCATENATE(IF(ISNA(MATCH(_xlfn.BITAND(OCT2DEC(C346),'PDP8'!$E$56),'PDP8'!$D$56:$D$70,0)),"",", "),VLOOKUP(_xlfn.BITAND(OCT2DEC(C346),'PDP8'!$E$71),'PDP8'!$D$71:$F$73,3,0))),IF(_xlfn.BITAND(OCT2DEC(C346),'PDP8'!$E$75)='PDP8'!$D$75,CONCATENATE(IF(LEN(F346)&gt;4,", ",""),'PDP8'!$F$75,""),IF(_xlfn.BITAND(OCT2DEC(C346),'PDP8'!$E$74),"",'PDP8'!$F$74))),"")</f>
        <v/>
      </c>
      <c r="AD346" s="119" t="str">
        <f>IF(N346=15,VLOOKUP(Z346,'PDP8'!$D$111:$F$238,3,0),"")</f>
        <v/>
      </c>
      <c r="AE346" s="119" t="str">
        <f>IF(N346=20,CONCATENATE(VLOOKUP(F346,'PDP8'!$I$5:$M$389,3,0),": ",VLOOKUP(F346,'PDP8'!$I$5:$M$389,5,0)),"")</f>
        <v/>
      </c>
      <c r="AF346" s="119" t="str">
        <f t="shared" si="102"/>
        <v/>
      </c>
      <c r="AG346" s="126"/>
      <c r="AH346" s="126"/>
    </row>
    <row r="347" spans="1:34" x14ac:dyDescent="0.2">
      <c r="A347" s="126"/>
      <c r="B347" s="55" t="str">
        <f t="shared" si="90"/>
        <v>0411</v>
      </c>
      <c r="C347" s="56" t="str">
        <f>IF(N347&lt;10,"",IF(N347=10,O347,IF(N347=12,IF(LEN(X347)&gt;0,X347,DEC2OCT(VLOOKUP(F347,'PDP8'!$C$6:$D$12,2,0)+IF(LEN(G347)&gt;0,256,0)+W347+IF(LEN(V347)=0,0,_xlfn.BITAND(V347,127)),4)),IF(N347=13,DEC2OCT('PDP8'!$D$13+_xlfn.BITOR(VLOOKUP(O347,'PDP8'!$C$17:$D$52,2,0),_xlfn.BITOR(IF(S347&gt;1,VLOOKUP(P347,'PDP8'!$C$17:$D$52,2,0),0),_xlfn.BITOR(IF(S347&gt;2,VLOOKUP(Q347,'PDP8'!$C$17:$D$52,2,0),0),IF(S347&gt;3,VLOOKUP(R347,'PDP8'!$C$17:$D$52,2,0),0)))),4),IF(N347=14,DEC2OCT(_xlfn.BITOR('PDP8'!$D$13+256+VLOOKUP(O347,'PDP8'!$C$56:$D$75,2,0),_xlfn.BITOR(IF(S347&gt;1,VLOOKUP(P347,'PDP8'!$C$56:$D$75,2,0),0),_xlfn.BITOR(IF(S347&gt;2,VLOOKUP(Q347,'PDP8'!$C$56:$D$75,2,0),0),IF(S347&gt;3,VLOOKUP(R347,'PDP8'!$C$56:$D$75,2,0),0)))),4),IF(N347=15,DEC2OCT('PDP8'!$D$13+257+VLOOKUP(O347,'PDP8'!$C$80:$D$107,2,0)+IF(S347&gt;1,VLOOKUP(P347,'PDP8'!$C$80:$D$107,2,0),0)+IF(S347&gt;2,VLOOKUP(Q347,'PDP8'!$C$80:$D$107,2,0),0),4),IF(N347=20,VLOOKUP(F347,'PDP8'!$I$5:$J$389,2,0),"???")))))))</f>
        <v/>
      </c>
      <c r="D347" s="177"/>
      <c r="E347" s="118"/>
      <c r="F347" s="118"/>
      <c r="G347" s="76"/>
      <c r="H347" s="118"/>
      <c r="I347" s="179"/>
      <c r="J347" s="188" t="str">
        <f t="shared" si="91"/>
        <v/>
      </c>
      <c r="K347" s="211"/>
      <c r="L347" s="126"/>
      <c r="M347" s="119">
        <f>IF(LEN(F347)&lt;1,0,IF(OR(LEFT(F347)="/",F347="$"),0,IF(LEFT(F347)="*",1,IF(NOT(ISERR(VALUE(F347))),10,IF(LEFT(F347,4)="PAGE",2,IF(ISNA(VLOOKUP(F347,'PDP8'!$C$6:$C$11,1,0)),IF(ISNA(VLOOKUP(LEFT(F347,3),'PDP8'!$C$17:$C$52,1,0)),IF(ISNA(VLOOKUP(LEFT(F347,3),'PDP8'!$C$56:$C$75,1,0)),IF(ISNA(VLOOKUP(LEFT(F347,IF(OR(LEN(F347)=3,MID(F347,4,1)=" "),3,4)),'PDP8'!$C$80:$C$107,1,0)),IF(ISNA(VLOOKUP(F347,'PDP8'!$I$5:$I$389,1,0)),"???",20),15),14),13),12))))))</f>
        <v>0</v>
      </c>
      <c r="N347" s="119">
        <f>IF(AND(O347="CLA",S347&gt;1),IF(ISNA(VLOOKUP(P347,'PDP8'!$C$17:$C$52,1,0)),IF(ISNA(VLOOKUP(P347,'PDP8'!$C$56:$C$75,1,0)),15,14),13),IF(LEN(F347)=0,0,M347))</f>
        <v>0</v>
      </c>
      <c r="O347" s="119" t="str">
        <f t="shared" si="92"/>
        <v/>
      </c>
      <c r="P347" s="119" t="str">
        <f t="shared" si="93"/>
        <v/>
      </c>
      <c r="Q347" s="119" t="str">
        <f t="shared" si="94"/>
        <v/>
      </c>
      <c r="R347" s="119" t="str">
        <f t="shared" si="95"/>
        <v/>
      </c>
      <c r="S347" s="119">
        <f t="shared" si="96"/>
        <v>0</v>
      </c>
      <c r="T347" s="187" t="str">
        <f t="shared" si="97"/>
        <v/>
      </c>
      <c r="U347" s="119" t="str">
        <f t="shared" si="98"/>
        <v/>
      </c>
      <c r="V347" s="120" t="str">
        <f t="shared" si="99"/>
        <v/>
      </c>
      <c r="W347" s="124" t="str">
        <f t="shared" si="100"/>
        <v/>
      </c>
      <c r="X347" s="124" t="str">
        <f t="shared" si="101"/>
        <v/>
      </c>
      <c r="Y347" s="119" t="str">
        <f t="shared" si="103"/>
        <v/>
      </c>
      <c r="Z347" s="119">
        <f t="shared" si="104"/>
        <v>0</v>
      </c>
      <c r="AA347" s="119" t="str">
        <f>IF(N347=12,VLOOKUP(F347,'PDP8'!$C$6:$F$11,4,0),"")</f>
        <v/>
      </c>
      <c r="AB347" s="119" t="str">
        <f>IF(N347=13,IF(_xlfn.BITAND(OCT2DEC(C347),'PDP8'!$E$17)='PDP8'!$D$17,'PDP8'!$F$17,CONCATENATE(IF(ISNA(MATCH(_xlfn.BITAND(OCT2DEC(C347),'PDP8'!$E$18),'PDP8'!$D$18:$D$20,0)),"",VLOOKUP(_xlfn.BITAND(OCT2DEC(C347),'PDP8'!$E$18),'PDP8'!$D$18:$F$20,3,0)),IF(ISNA(MATCH(_xlfn.BITAND(OCT2DEC(C347),'PDP8'!$E$21),'PDP8'!$D$21:$D$52,0)),"",CONCATENATE(IF(ISNA(MATCH(_xlfn.BITAND(OCT2DEC(C347),'PDP8'!$E$18),'PDP8'!$D$18:$D$20,0)),"",", "),VLOOKUP(_xlfn.BITAND(OCT2DEC(C347),'PDP8'!$E$21),'PDP8'!$D$21:$F$52,3,0))))),"")</f>
        <v/>
      </c>
      <c r="AC347" s="119" t="str">
        <f>IF(N347=14,CONCATENATE(IF(ISNA(MATCH(_xlfn.BITAND(OCT2DEC(C347),'PDP8'!$E$56),'PDP8'!$D$56:$D$70,0)),"",VLOOKUP(_xlfn.BITAND(OCT2DEC(C347),'PDP8'!$E$56),'PDP8'!$D$56:$F$70,3,0)),IF(ISNA(MATCH(_xlfn.BITAND(OCT2DEC(C347),'PDP8'!$E$71),'PDP8'!$D$71:$D$73,0)),"",CONCATENATE(IF(ISNA(MATCH(_xlfn.BITAND(OCT2DEC(C347),'PDP8'!$E$56),'PDP8'!$D$56:$D$70,0)),"",", "),VLOOKUP(_xlfn.BITAND(OCT2DEC(C347),'PDP8'!$E$71),'PDP8'!$D$71:$F$73,3,0))),IF(_xlfn.BITAND(OCT2DEC(C347),'PDP8'!$E$75)='PDP8'!$D$75,CONCATENATE(IF(LEN(F347)&gt;4,", ",""),'PDP8'!$F$75,""),IF(_xlfn.BITAND(OCT2DEC(C347),'PDP8'!$E$74),"",'PDP8'!$F$74))),"")</f>
        <v/>
      </c>
      <c r="AD347" s="119" t="str">
        <f>IF(N347=15,VLOOKUP(Z347,'PDP8'!$D$111:$F$238,3,0),"")</f>
        <v/>
      </c>
      <c r="AE347" s="119" t="str">
        <f>IF(N347=20,CONCATENATE(VLOOKUP(F347,'PDP8'!$I$5:$M$389,3,0),": ",VLOOKUP(F347,'PDP8'!$I$5:$M$389,5,0)),"")</f>
        <v/>
      </c>
      <c r="AF347" s="119" t="str">
        <f t="shared" si="102"/>
        <v/>
      </c>
      <c r="AG347" s="126"/>
      <c r="AH347" s="126"/>
    </row>
    <row r="348" spans="1:34" x14ac:dyDescent="0.2">
      <c r="A348" s="126"/>
      <c r="B348" s="55" t="str">
        <f t="shared" si="90"/>
        <v>0411</v>
      </c>
      <c r="C348" s="56" t="str">
        <f>IF(N348&lt;10,"",IF(N348=10,O348,IF(N348=12,IF(LEN(X348)&gt;0,X348,DEC2OCT(VLOOKUP(F348,'PDP8'!$C$6:$D$12,2,0)+IF(LEN(G348)&gt;0,256,0)+W348+IF(LEN(V348)=0,0,_xlfn.BITAND(V348,127)),4)),IF(N348=13,DEC2OCT('PDP8'!$D$13+_xlfn.BITOR(VLOOKUP(O348,'PDP8'!$C$17:$D$52,2,0),_xlfn.BITOR(IF(S348&gt;1,VLOOKUP(P348,'PDP8'!$C$17:$D$52,2,0),0),_xlfn.BITOR(IF(S348&gt;2,VLOOKUP(Q348,'PDP8'!$C$17:$D$52,2,0),0),IF(S348&gt;3,VLOOKUP(R348,'PDP8'!$C$17:$D$52,2,0),0)))),4),IF(N348=14,DEC2OCT(_xlfn.BITOR('PDP8'!$D$13+256+VLOOKUP(O348,'PDP8'!$C$56:$D$75,2,0),_xlfn.BITOR(IF(S348&gt;1,VLOOKUP(P348,'PDP8'!$C$56:$D$75,2,0),0),_xlfn.BITOR(IF(S348&gt;2,VLOOKUP(Q348,'PDP8'!$C$56:$D$75,2,0),0),IF(S348&gt;3,VLOOKUP(R348,'PDP8'!$C$56:$D$75,2,0),0)))),4),IF(N348=15,DEC2OCT('PDP8'!$D$13+257+VLOOKUP(O348,'PDP8'!$C$80:$D$107,2,0)+IF(S348&gt;1,VLOOKUP(P348,'PDP8'!$C$80:$D$107,2,0),0)+IF(S348&gt;2,VLOOKUP(Q348,'PDP8'!$C$80:$D$107,2,0),0),4),IF(N348=20,VLOOKUP(F348,'PDP8'!$I$5:$J$389,2,0),"???")))))))</f>
        <v/>
      </c>
      <c r="D348" s="177"/>
      <c r="E348" s="118"/>
      <c r="F348" s="118"/>
      <c r="G348" s="76"/>
      <c r="H348" s="118"/>
      <c r="I348" s="179"/>
      <c r="J348" s="188" t="str">
        <f t="shared" si="91"/>
        <v/>
      </c>
      <c r="K348" s="211"/>
      <c r="L348" s="126"/>
      <c r="M348" s="119">
        <f>IF(LEN(F348)&lt;1,0,IF(OR(LEFT(F348)="/",F348="$"),0,IF(LEFT(F348)="*",1,IF(NOT(ISERR(VALUE(F348))),10,IF(LEFT(F348,4)="PAGE",2,IF(ISNA(VLOOKUP(F348,'PDP8'!$C$6:$C$11,1,0)),IF(ISNA(VLOOKUP(LEFT(F348,3),'PDP8'!$C$17:$C$52,1,0)),IF(ISNA(VLOOKUP(LEFT(F348,3),'PDP8'!$C$56:$C$75,1,0)),IF(ISNA(VLOOKUP(LEFT(F348,IF(OR(LEN(F348)=3,MID(F348,4,1)=" "),3,4)),'PDP8'!$C$80:$C$107,1,0)),IF(ISNA(VLOOKUP(F348,'PDP8'!$I$5:$I$389,1,0)),"???",20),15),14),13),12))))))</f>
        <v>0</v>
      </c>
      <c r="N348" s="119">
        <f>IF(AND(O348="CLA",S348&gt;1),IF(ISNA(VLOOKUP(P348,'PDP8'!$C$17:$C$52,1,0)),IF(ISNA(VLOOKUP(P348,'PDP8'!$C$56:$C$75,1,0)),15,14),13),IF(LEN(F348)=0,0,M348))</f>
        <v>0</v>
      </c>
      <c r="O348" s="119" t="str">
        <f t="shared" si="92"/>
        <v/>
      </c>
      <c r="P348" s="119" t="str">
        <f t="shared" si="93"/>
        <v/>
      </c>
      <c r="Q348" s="119" t="str">
        <f t="shared" si="94"/>
        <v/>
      </c>
      <c r="R348" s="119" t="str">
        <f t="shared" si="95"/>
        <v/>
      </c>
      <c r="S348" s="119">
        <f t="shared" si="96"/>
        <v>0</v>
      </c>
      <c r="T348" s="187" t="str">
        <f t="shared" si="97"/>
        <v/>
      </c>
      <c r="U348" s="119" t="str">
        <f t="shared" si="98"/>
        <v/>
      </c>
      <c r="V348" s="120" t="str">
        <f t="shared" si="99"/>
        <v/>
      </c>
      <c r="W348" s="124" t="str">
        <f t="shared" si="100"/>
        <v/>
      </c>
      <c r="X348" s="124" t="str">
        <f t="shared" si="101"/>
        <v/>
      </c>
      <c r="Y348" s="119" t="str">
        <f t="shared" si="103"/>
        <v/>
      </c>
      <c r="Z348" s="119">
        <f t="shared" si="104"/>
        <v>0</v>
      </c>
      <c r="AA348" s="119" t="str">
        <f>IF(N348=12,VLOOKUP(F348,'PDP8'!$C$6:$F$11,4,0),"")</f>
        <v/>
      </c>
      <c r="AB348" s="119" t="str">
        <f>IF(N348=13,IF(_xlfn.BITAND(OCT2DEC(C348),'PDP8'!$E$17)='PDP8'!$D$17,'PDP8'!$F$17,CONCATENATE(IF(ISNA(MATCH(_xlfn.BITAND(OCT2DEC(C348),'PDP8'!$E$18),'PDP8'!$D$18:$D$20,0)),"",VLOOKUP(_xlfn.BITAND(OCT2DEC(C348),'PDP8'!$E$18),'PDP8'!$D$18:$F$20,3,0)),IF(ISNA(MATCH(_xlfn.BITAND(OCT2DEC(C348),'PDP8'!$E$21),'PDP8'!$D$21:$D$52,0)),"",CONCATENATE(IF(ISNA(MATCH(_xlfn.BITAND(OCT2DEC(C348),'PDP8'!$E$18),'PDP8'!$D$18:$D$20,0)),"",", "),VLOOKUP(_xlfn.BITAND(OCT2DEC(C348),'PDP8'!$E$21),'PDP8'!$D$21:$F$52,3,0))))),"")</f>
        <v/>
      </c>
      <c r="AC348" s="119" t="str">
        <f>IF(N348=14,CONCATENATE(IF(ISNA(MATCH(_xlfn.BITAND(OCT2DEC(C348),'PDP8'!$E$56),'PDP8'!$D$56:$D$70,0)),"",VLOOKUP(_xlfn.BITAND(OCT2DEC(C348),'PDP8'!$E$56),'PDP8'!$D$56:$F$70,3,0)),IF(ISNA(MATCH(_xlfn.BITAND(OCT2DEC(C348),'PDP8'!$E$71),'PDP8'!$D$71:$D$73,0)),"",CONCATENATE(IF(ISNA(MATCH(_xlfn.BITAND(OCT2DEC(C348),'PDP8'!$E$56),'PDP8'!$D$56:$D$70,0)),"",", "),VLOOKUP(_xlfn.BITAND(OCT2DEC(C348),'PDP8'!$E$71),'PDP8'!$D$71:$F$73,3,0))),IF(_xlfn.BITAND(OCT2DEC(C348),'PDP8'!$E$75)='PDP8'!$D$75,CONCATENATE(IF(LEN(F348)&gt;4,", ",""),'PDP8'!$F$75,""),IF(_xlfn.BITAND(OCT2DEC(C348),'PDP8'!$E$74),"",'PDP8'!$F$74))),"")</f>
        <v/>
      </c>
      <c r="AD348" s="119" t="str">
        <f>IF(N348=15,VLOOKUP(Z348,'PDP8'!$D$111:$F$238,3,0),"")</f>
        <v/>
      </c>
      <c r="AE348" s="119" t="str">
        <f>IF(N348=20,CONCATENATE(VLOOKUP(F348,'PDP8'!$I$5:$M$389,3,0),": ",VLOOKUP(F348,'PDP8'!$I$5:$M$389,5,0)),"")</f>
        <v/>
      </c>
      <c r="AF348" s="119" t="str">
        <f t="shared" si="102"/>
        <v/>
      </c>
      <c r="AG348" s="126"/>
      <c r="AH348" s="126"/>
    </row>
    <row r="349" spans="1:34" x14ac:dyDescent="0.2">
      <c r="A349" s="126"/>
      <c r="B349" s="55" t="str">
        <f t="shared" si="90"/>
        <v>0411</v>
      </c>
      <c r="C349" s="56" t="str">
        <f>IF(N349&lt;10,"",IF(N349=10,O349,IF(N349=12,IF(LEN(X349)&gt;0,X349,DEC2OCT(VLOOKUP(F349,'PDP8'!$C$6:$D$12,2,0)+IF(LEN(G349)&gt;0,256,0)+W349+IF(LEN(V349)=0,0,_xlfn.BITAND(V349,127)),4)),IF(N349=13,DEC2OCT('PDP8'!$D$13+_xlfn.BITOR(VLOOKUP(O349,'PDP8'!$C$17:$D$52,2,0),_xlfn.BITOR(IF(S349&gt;1,VLOOKUP(P349,'PDP8'!$C$17:$D$52,2,0),0),_xlfn.BITOR(IF(S349&gt;2,VLOOKUP(Q349,'PDP8'!$C$17:$D$52,2,0),0),IF(S349&gt;3,VLOOKUP(R349,'PDP8'!$C$17:$D$52,2,0),0)))),4),IF(N349=14,DEC2OCT(_xlfn.BITOR('PDP8'!$D$13+256+VLOOKUP(O349,'PDP8'!$C$56:$D$75,2,0),_xlfn.BITOR(IF(S349&gt;1,VLOOKUP(P349,'PDP8'!$C$56:$D$75,2,0),0),_xlfn.BITOR(IF(S349&gt;2,VLOOKUP(Q349,'PDP8'!$C$56:$D$75,2,0),0),IF(S349&gt;3,VLOOKUP(R349,'PDP8'!$C$56:$D$75,2,0),0)))),4),IF(N349=15,DEC2OCT('PDP8'!$D$13+257+VLOOKUP(O349,'PDP8'!$C$80:$D$107,2,0)+IF(S349&gt;1,VLOOKUP(P349,'PDP8'!$C$80:$D$107,2,0),0)+IF(S349&gt;2,VLOOKUP(Q349,'PDP8'!$C$80:$D$107,2,0),0),4),IF(N349=20,VLOOKUP(F349,'PDP8'!$I$5:$J$389,2,0),"???")))))))</f>
        <v/>
      </c>
      <c r="D349" s="177"/>
      <c r="E349" s="118"/>
      <c r="F349" s="118"/>
      <c r="G349" s="76"/>
      <c r="H349" s="118"/>
      <c r="I349" s="179"/>
      <c r="J349" s="188" t="str">
        <f t="shared" si="91"/>
        <v/>
      </c>
      <c r="K349" s="211"/>
      <c r="L349" s="126"/>
      <c r="M349" s="119">
        <f>IF(LEN(F349)&lt;1,0,IF(OR(LEFT(F349)="/",F349="$"),0,IF(LEFT(F349)="*",1,IF(NOT(ISERR(VALUE(F349))),10,IF(LEFT(F349,4)="PAGE",2,IF(ISNA(VLOOKUP(F349,'PDP8'!$C$6:$C$11,1,0)),IF(ISNA(VLOOKUP(LEFT(F349,3),'PDP8'!$C$17:$C$52,1,0)),IF(ISNA(VLOOKUP(LEFT(F349,3),'PDP8'!$C$56:$C$75,1,0)),IF(ISNA(VLOOKUP(LEFT(F349,IF(OR(LEN(F349)=3,MID(F349,4,1)=" "),3,4)),'PDP8'!$C$80:$C$107,1,0)),IF(ISNA(VLOOKUP(F349,'PDP8'!$I$5:$I$389,1,0)),"???",20),15),14),13),12))))))</f>
        <v>0</v>
      </c>
      <c r="N349" s="119">
        <f>IF(AND(O349="CLA",S349&gt;1),IF(ISNA(VLOOKUP(P349,'PDP8'!$C$17:$C$52,1,0)),IF(ISNA(VLOOKUP(P349,'PDP8'!$C$56:$C$75,1,0)),15,14),13),IF(LEN(F349)=0,0,M349))</f>
        <v>0</v>
      </c>
      <c r="O349" s="119" t="str">
        <f t="shared" si="92"/>
        <v/>
      </c>
      <c r="P349" s="119" t="str">
        <f t="shared" si="93"/>
        <v/>
      </c>
      <c r="Q349" s="119" t="str">
        <f t="shared" si="94"/>
        <v/>
      </c>
      <c r="R349" s="119" t="str">
        <f t="shared" si="95"/>
        <v/>
      </c>
      <c r="S349" s="119">
        <f t="shared" si="96"/>
        <v>0</v>
      </c>
      <c r="T349" s="187" t="str">
        <f t="shared" si="97"/>
        <v/>
      </c>
      <c r="U349" s="119" t="str">
        <f t="shared" si="98"/>
        <v/>
      </c>
      <c r="V349" s="120" t="str">
        <f t="shared" si="99"/>
        <v/>
      </c>
      <c r="W349" s="124" t="str">
        <f t="shared" si="100"/>
        <v/>
      </c>
      <c r="X349" s="124" t="str">
        <f t="shared" si="101"/>
        <v/>
      </c>
      <c r="Y349" s="119" t="str">
        <f t="shared" si="103"/>
        <v/>
      </c>
      <c r="Z349" s="119">
        <f t="shared" si="104"/>
        <v>0</v>
      </c>
      <c r="AA349" s="119" t="str">
        <f>IF(N349=12,VLOOKUP(F349,'PDP8'!$C$6:$F$11,4,0),"")</f>
        <v/>
      </c>
      <c r="AB349" s="119" t="str">
        <f>IF(N349=13,IF(_xlfn.BITAND(OCT2DEC(C349),'PDP8'!$E$17)='PDP8'!$D$17,'PDP8'!$F$17,CONCATENATE(IF(ISNA(MATCH(_xlfn.BITAND(OCT2DEC(C349),'PDP8'!$E$18),'PDP8'!$D$18:$D$20,0)),"",VLOOKUP(_xlfn.BITAND(OCT2DEC(C349),'PDP8'!$E$18),'PDP8'!$D$18:$F$20,3,0)),IF(ISNA(MATCH(_xlfn.BITAND(OCT2DEC(C349),'PDP8'!$E$21),'PDP8'!$D$21:$D$52,0)),"",CONCATENATE(IF(ISNA(MATCH(_xlfn.BITAND(OCT2DEC(C349),'PDP8'!$E$18),'PDP8'!$D$18:$D$20,0)),"",", "),VLOOKUP(_xlfn.BITAND(OCT2DEC(C349),'PDP8'!$E$21),'PDP8'!$D$21:$F$52,3,0))))),"")</f>
        <v/>
      </c>
      <c r="AC349" s="119" t="str">
        <f>IF(N349=14,CONCATENATE(IF(ISNA(MATCH(_xlfn.BITAND(OCT2DEC(C349),'PDP8'!$E$56),'PDP8'!$D$56:$D$70,0)),"",VLOOKUP(_xlfn.BITAND(OCT2DEC(C349),'PDP8'!$E$56),'PDP8'!$D$56:$F$70,3,0)),IF(ISNA(MATCH(_xlfn.BITAND(OCT2DEC(C349),'PDP8'!$E$71),'PDP8'!$D$71:$D$73,0)),"",CONCATENATE(IF(ISNA(MATCH(_xlfn.BITAND(OCT2DEC(C349),'PDP8'!$E$56),'PDP8'!$D$56:$D$70,0)),"",", "),VLOOKUP(_xlfn.BITAND(OCT2DEC(C349),'PDP8'!$E$71),'PDP8'!$D$71:$F$73,3,0))),IF(_xlfn.BITAND(OCT2DEC(C349),'PDP8'!$E$75)='PDP8'!$D$75,CONCATENATE(IF(LEN(F349)&gt;4,", ",""),'PDP8'!$F$75,""),IF(_xlfn.BITAND(OCT2DEC(C349),'PDP8'!$E$74),"",'PDP8'!$F$74))),"")</f>
        <v/>
      </c>
      <c r="AD349" s="119" t="str">
        <f>IF(N349=15,VLOOKUP(Z349,'PDP8'!$D$111:$F$238,3,0),"")</f>
        <v/>
      </c>
      <c r="AE349" s="119" t="str">
        <f>IF(N349=20,CONCATENATE(VLOOKUP(F349,'PDP8'!$I$5:$M$389,3,0),": ",VLOOKUP(F349,'PDP8'!$I$5:$M$389,5,0)),"")</f>
        <v/>
      </c>
      <c r="AF349" s="119" t="str">
        <f t="shared" si="102"/>
        <v/>
      </c>
      <c r="AG349" s="126"/>
      <c r="AH349" s="126"/>
    </row>
    <row r="350" spans="1:34" x14ac:dyDescent="0.2">
      <c r="A350" s="126"/>
      <c r="B350" s="55" t="str">
        <f t="shared" si="90"/>
        <v>0411</v>
      </c>
      <c r="C350" s="56" t="str">
        <f>IF(N350&lt;10,"",IF(N350=10,O350,IF(N350=12,IF(LEN(X350)&gt;0,X350,DEC2OCT(VLOOKUP(F350,'PDP8'!$C$6:$D$12,2,0)+IF(LEN(G350)&gt;0,256,0)+W350+IF(LEN(V350)=0,0,_xlfn.BITAND(V350,127)),4)),IF(N350=13,DEC2OCT('PDP8'!$D$13+_xlfn.BITOR(VLOOKUP(O350,'PDP8'!$C$17:$D$52,2,0),_xlfn.BITOR(IF(S350&gt;1,VLOOKUP(P350,'PDP8'!$C$17:$D$52,2,0),0),_xlfn.BITOR(IF(S350&gt;2,VLOOKUP(Q350,'PDP8'!$C$17:$D$52,2,0),0),IF(S350&gt;3,VLOOKUP(R350,'PDP8'!$C$17:$D$52,2,0),0)))),4),IF(N350=14,DEC2OCT(_xlfn.BITOR('PDP8'!$D$13+256+VLOOKUP(O350,'PDP8'!$C$56:$D$75,2,0),_xlfn.BITOR(IF(S350&gt;1,VLOOKUP(P350,'PDP8'!$C$56:$D$75,2,0),0),_xlfn.BITOR(IF(S350&gt;2,VLOOKUP(Q350,'PDP8'!$C$56:$D$75,2,0),0),IF(S350&gt;3,VLOOKUP(R350,'PDP8'!$C$56:$D$75,2,0),0)))),4),IF(N350=15,DEC2OCT('PDP8'!$D$13+257+VLOOKUP(O350,'PDP8'!$C$80:$D$107,2,0)+IF(S350&gt;1,VLOOKUP(P350,'PDP8'!$C$80:$D$107,2,0),0)+IF(S350&gt;2,VLOOKUP(Q350,'PDP8'!$C$80:$D$107,2,0),0),4),IF(N350=20,VLOOKUP(F350,'PDP8'!$I$5:$J$389,2,0),"???")))))))</f>
        <v/>
      </c>
      <c r="D350" s="177"/>
      <c r="E350" s="118"/>
      <c r="F350" s="118"/>
      <c r="G350" s="76"/>
      <c r="H350" s="118"/>
      <c r="I350" s="179"/>
      <c r="J350" s="188" t="str">
        <f t="shared" si="91"/>
        <v/>
      </c>
      <c r="K350" s="211"/>
      <c r="L350" s="126"/>
      <c r="M350" s="119">
        <f>IF(LEN(F350)&lt;1,0,IF(OR(LEFT(F350)="/",F350="$"),0,IF(LEFT(F350)="*",1,IF(NOT(ISERR(VALUE(F350))),10,IF(LEFT(F350,4)="PAGE",2,IF(ISNA(VLOOKUP(F350,'PDP8'!$C$6:$C$11,1,0)),IF(ISNA(VLOOKUP(LEFT(F350,3),'PDP8'!$C$17:$C$52,1,0)),IF(ISNA(VLOOKUP(LEFT(F350,3),'PDP8'!$C$56:$C$75,1,0)),IF(ISNA(VLOOKUP(LEFT(F350,IF(OR(LEN(F350)=3,MID(F350,4,1)=" "),3,4)),'PDP8'!$C$80:$C$107,1,0)),IF(ISNA(VLOOKUP(F350,'PDP8'!$I$5:$I$389,1,0)),"???",20),15),14),13),12))))))</f>
        <v>0</v>
      </c>
      <c r="N350" s="119">
        <f>IF(AND(O350="CLA",S350&gt;1),IF(ISNA(VLOOKUP(P350,'PDP8'!$C$17:$C$52,1,0)),IF(ISNA(VLOOKUP(P350,'PDP8'!$C$56:$C$75,1,0)),15,14),13),IF(LEN(F350)=0,0,M350))</f>
        <v>0</v>
      </c>
      <c r="O350" s="119" t="str">
        <f t="shared" si="92"/>
        <v/>
      </c>
      <c r="P350" s="119" t="str">
        <f t="shared" si="93"/>
        <v/>
      </c>
      <c r="Q350" s="119" t="str">
        <f t="shared" si="94"/>
        <v/>
      </c>
      <c r="R350" s="119" t="str">
        <f t="shared" si="95"/>
        <v/>
      </c>
      <c r="S350" s="119">
        <f t="shared" si="96"/>
        <v>0</v>
      </c>
      <c r="T350" s="187" t="str">
        <f t="shared" si="97"/>
        <v/>
      </c>
      <c r="U350" s="119" t="str">
        <f t="shared" si="98"/>
        <v/>
      </c>
      <c r="V350" s="120" t="str">
        <f t="shared" si="99"/>
        <v/>
      </c>
      <c r="W350" s="124" t="str">
        <f t="shared" si="100"/>
        <v/>
      </c>
      <c r="X350" s="124" t="str">
        <f t="shared" si="101"/>
        <v/>
      </c>
      <c r="Y350" s="119" t="str">
        <f t="shared" si="103"/>
        <v/>
      </c>
      <c r="Z350" s="119">
        <f t="shared" si="104"/>
        <v>0</v>
      </c>
      <c r="AA350" s="119" t="str">
        <f>IF(N350=12,VLOOKUP(F350,'PDP8'!$C$6:$F$11,4,0),"")</f>
        <v/>
      </c>
      <c r="AB350" s="119" t="str">
        <f>IF(N350=13,IF(_xlfn.BITAND(OCT2DEC(C350),'PDP8'!$E$17)='PDP8'!$D$17,'PDP8'!$F$17,CONCATENATE(IF(ISNA(MATCH(_xlfn.BITAND(OCT2DEC(C350),'PDP8'!$E$18),'PDP8'!$D$18:$D$20,0)),"",VLOOKUP(_xlfn.BITAND(OCT2DEC(C350),'PDP8'!$E$18),'PDP8'!$D$18:$F$20,3,0)),IF(ISNA(MATCH(_xlfn.BITAND(OCT2DEC(C350),'PDP8'!$E$21),'PDP8'!$D$21:$D$52,0)),"",CONCATENATE(IF(ISNA(MATCH(_xlfn.BITAND(OCT2DEC(C350),'PDP8'!$E$18),'PDP8'!$D$18:$D$20,0)),"",", "),VLOOKUP(_xlfn.BITAND(OCT2DEC(C350),'PDP8'!$E$21),'PDP8'!$D$21:$F$52,3,0))))),"")</f>
        <v/>
      </c>
      <c r="AC350" s="119" t="str">
        <f>IF(N350=14,CONCATENATE(IF(ISNA(MATCH(_xlfn.BITAND(OCT2DEC(C350),'PDP8'!$E$56),'PDP8'!$D$56:$D$70,0)),"",VLOOKUP(_xlfn.BITAND(OCT2DEC(C350),'PDP8'!$E$56),'PDP8'!$D$56:$F$70,3,0)),IF(ISNA(MATCH(_xlfn.BITAND(OCT2DEC(C350),'PDP8'!$E$71),'PDP8'!$D$71:$D$73,0)),"",CONCATENATE(IF(ISNA(MATCH(_xlfn.BITAND(OCT2DEC(C350),'PDP8'!$E$56),'PDP8'!$D$56:$D$70,0)),"",", "),VLOOKUP(_xlfn.BITAND(OCT2DEC(C350),'PDP8'!$E$71),'PDP8'!$D$71:$F$73,3,0))),IF(_xlfn.BITAND(OCT2DEC(C350),'PDP8'!$E$75)='PDP8'!$D$75,CONCATENATE(IF(LEN(F350)&gt;4,", ",""),'PDP8'!$F$75,""),IF(_xlfn.BITAND(OCT2DEC(C350),'PDP8'!$E$74),"",'PDP8'!$F$74))),"")</f>
        <v/>
      </c>
      <c r="AD350" s="119" t="str">
        <f>IF(N350=15,VLOOKUP(Z350,'PDP8'!$D$111:$F$238,3,0),"")</f>
        <v/>
      </c>
      <c r="AE350" s="119" t="str">
        <f>IF(N350=20,CONCATENATE(VLOOKUP(F350,'PDP8'!$I$5:$M$389,3,0),": ",VLOOKUP(F350,'PDP8'!$I$5:$M$389,5,0)),"")</f>
        <v/>
      </c>
      <c r="AF350" s="119" t="str">
        <f t="shared" si="102"/>
        <v/>
      </c>
      <c r="AG350" s="126"/>
      <c r="AH350" s="126"/>
    </row>
    <row r="351" spans="1:34" x14ac:dyDescent="0.2">
      <c r="A351" s="126"/>
      <c r="B351" s="55" t="str">
        <f t="shared" si="90"/>
        <v>0411</v>
      </c>
      <c r="C351" s="56" t="str">
        <f>IF(N351&lt;10,"",IF(N351=10,O351,IF(N351=12,IF(LEN(X351)&gt;0,X351,DEC2OCT(VLOOKUP(F351,'PDP8'!$C$6:$D$12,2,0)+IF(LEN(G351)&gt;0,256,0)+W351+IF(LEN(V351)=0,0,_xlfn.BITAND(V351,127)),4)),IF(N351=13,DEC2OCT('PDP8'!$D$13+_xlfn.BITOR(VLOOKUP(O351,'PDP8'!$C$17:$D$52,2,0),_xlfn.BITOR(IF(S351&gt;1,VLOOKUP(P351,'PDP8'!$C$17:$D$52,2,0),0),_xlfn.BITOR(IF(S351&gt;2,VLOOKUP(Q351,'PDP8'!$C$17:$D$52,2,0),0),IF(S351&gt;3,VLOOKUP(R351,'PDP8'!$C$17:$D$52,2,0),0)))),4),IF(N351=14,DEC2OCT(_xlfn.BITOR('PDP8'!$D$13+256+VLOOKUP(O351,'PDP8'!$C$56:$D$75,2,0),_xlfn.BITOR(IF(S351&gt;1,VLOOKUP(P351,'PDP8'!$C$56:$D$75,2,0),0),_xlfn.BITOR(IF(S351&gt;2,VLOOKUP(Q351,'PDP8'!$C$56:$D$75,2,0),0),IF(S351&gt;3,VLOOKUP(R351,'PDP8'!$C$56:$D$75,2,0),0)))),4),IF(N351=15,DEC2OCT('PDP8'!$D$13+257+VLOOKUP(O351,'PDP8'!$C$80:$D$107,2,0)+IF(S351&gt;1,VLOOKUP(P351,'PDP8'!$C$80:$D$107,2,0),0)+IF(S351&gt;2,VLOOKUP(Q351,'PDP8'!$C$80:$D$107,2,0),0),4),IF(N351=20,VLOOKUP(F351,'PDP8'!$I$5:$J$389,2,0),"???")))))))</f>
        <v/>
      </c>
      <c r="D351" s="177"/>
      <c r="E351" s="118"/>
      <c r="F351" s="118"/>
      <c r="G351" s="76"/>
      <c r="H351" s="118"/>
      <c r="I351" s="179"/>
      <c r="J351" s="188" t="str">
        <f t="shared" si="91"/>
        <v/>
      </c>
      <c r="K351" s="211"/>
      <c r="L351" s="126"/>
      <c r="M351" s="119">
        <f>IF(LEN(F351)&lt;1,0,IF(OR(LEFT(F351)="/",F351="$"),0,IF(LEFT(F351)="*",1,IF(NOT(ISERR(VALUE(F351))),10,IF(LEFT(F351,4)="PAGE",2,IF(ISNA(VLOOKUP(F351,'PDP8'!$C$6:$C$11,1,0)),IF(ISNA(VLOOKUP(LEFT(F351,3),'PDP8'!$C$17:$C$52,1,0)),IF(ISNA(VLOOKUP(LEFT(F351,3),'PDP8'!$C$56:$C$75,1,0)),IF(ISNA(VLOOKUP(LEFT(F351,IF(OR(LEN(F351)=3,MID(F351,4,1)=" "),3,4)),'PDP8'!$C$80:$C$107,1,0)),IF(ISNA(VLOOKUP(F351,'PDP8'!$I$5:$I$389,1,0)),"???",20),15),14),13),12))))))</f>
        <v>0</v>
      </c>
      <c r="N351" s="119">
        <f>IF(AND(O351="CLA",S351&gt;1),IF(ISNA(VLOOKUP(P351,'PDP8'!$C$17:$C$52,1,0)),IF(ISNA(VLOOKUP(P351,'PDP8'!$C$56:$C$75,1,0)),15,14),13),IF(LEN(F351)=0,0,M351))</f>
        <v>0</v>
      </c>
      <c r="O351" s="119" t="str">
        <f t="shared" si="92"/>
        <v/>
      </c>
      <c r="P351" s="119" t="str">
        <f t="shared" si="93"/>
        <v/>
      </c>
      <c r="Q351" s="119" t="str">
        <f t="shared" si="94"/>
        <v/>
      </c>
      <c r="R351" s="119" t="str">
        <f t="shared" si="95"/>
        <v/>
      </c>
      <c r="S351" s="119">
        <f t="shared" si="96"/>
        <v>0</v>
      </c>
      <c r="T351" s="187" t="str">
        <f t="shared" si="97"/>
        <v/>
      </c>
      <c r="U351" s="119" t="str">
        <f t="shared" si="98"/>
        <v/>
      </c>
      <c r="V351" s="120" t="str">
        <f t="shared" si="99"/>
        <v/>
      </c>
      <c r="W351" s="124" t="str">
        <f t="shared" si="100"/>
        <v/>
      </c>
      <c r="X351" s="124" t="str">
        <f t="shared" si="101"/>
        <v/>
      </c>
      <c r="Y351" s="119" t="str">
        <f t="shared" si="103"/>
        <v/>
      </c>
      <c r="Z351" s="119">
        <f t="shared" si="104"/>
        <v>0</v>
      </c>
      <c r="AA351" s="119" t="str">
        <f>IF(N351=12,VLOOKUP(F351,'PDP8'!$C$6:$F$11,4,0),"")</f>
        <v/>
      </c>
      <c r="AB351" s="119" t="str">
        <f>IF(N351=13,IF(_xlfn.BITAND(OCT2DEC(C351),'PDP8'!$E$17)='PDP8'!$D$17,'PDP8'!$F$17,CONCATENATE(IF(ISNA(MATCH(_xlfn.BITAND(OCT2DEC(C351),'PDP8'!$E$18),'PDP8'!$D$18:$D$20,0)),"",VLOOKUP(_xlfn.BITAND(OCT2DEC(C351),'PDP8'!$E$18),'PDP8'!$D$18:$F$20,3,0)),IF(ISNA(MATCH(_xlfn.BITAND(OCT2DEC(C351),'PDP8'!$E$21),'PDP8'!$D$21:$D$52,0)),"",CONCATENATE(IF(ISNA(MATCH(_xlfn.BITAND(OCT2DEC(C351),'PDP8'!$E$18),'PDP8'!$D$18:$D$20,0)),"",", "),VLOOKUP(_xlfn.BITAND(OCT2DEC(C351),'PDP8'!$E$21),'PDP8'!$D$21:$F$52,3,0))))),"")</f>
        <v/>
      </c>
      <c r="AC351" s="119" t="str">
        <f>IF(N351=14,CONCATENATE(IF(ISNA(MATCH(_xlfn.BITAND(OCT2DEC(C351),'PDP8'!$E$56),'PDP8'!$D$56:$D$70,0)),"",VLOOKUP(_xlfn.BITAND(OCT2DEC(C351),'PDP8'!$E$56),'PDP8'!$D$56:$F$70,3,0)),IF(ISNA(MATCH(_xlfn.BITAND(OCT2DEC(C351),'PDP8'!$E$71),'PDP8'!$D$71:$D$73,0)),"",CONCATENATE(IF(ISNA(MATCH(_xlfn.BITAND(OCT2DEC(C351),'PDP8'!$E$56),'PDP8'!$D$56:$D$70,0)),"",", "),VLOOKUP(_xlfn.BITAND(OCT2DEC(C351),'PDP8'!$E$71),'PDP8'!$D$71:$F$73,3,0))),IF(_xlfn.BITAND(OCT2DEC(C351),'PDP8'!$E$75)='PDP8'!$D$75,CONCATENATE(IF(LEN(F351)&gt;4,", ",""),'PDP8'!$F$75,""),IF(_xlfn.BITAND(OCT2DEC(C351),'PDP8'!$E$74),"",'PDP8'!$F$74))),"")</f>
        <v/>
      </c>
      <c r="AD351" s="119" t="str">
        <f>IF(N351=15,VLOOKUP(Z351,'PDP8'!$D$111:$F$238,3,0),"")</f>
        <v/>
      </c>
      <c r="AE351" s="119" t="str">
        <f>IF(N351=20,CONCATENATE(VLOOKUP(F351,'PDP8'!$I$5:$M$389,3,0),": ",VLOOKUP(F351,'PDP8'!$I$5:$M$389,5,0)),"")</f>
        <v/>
      </c>
      <c r="AF351" s="119" t="str">
        <f t="shared" si="102"/>
        <v/>
      </c>
      <c r="AG351" s="126"/>
      <c r="AH351" s="126"/>
    </row>
    <row r="352" spans="1:34" x14ac:dyDescent="0.2">
      <c r="A352" s="126"/>
      <c r="B352" s="55" t="str">
        <f t="shared" si="90"/>
        <v>0411</v>
      </c>
      <c r="C352" s="56" t="str">
        <f>IF(N352&lt;10,"",IF(N352=10,O352,IF(N352=12,IF(LEN(X352)&gt;0,X352,DEC2OCT(VLOOKUP(F352,'PDP8'!$C$6:$D$12,2,0)+IF(LEN(G352)&gt;0,256,0)+W352+IF(LEN(V352)=0,0,_xlfn.BITAND(V352,127)),4)),IF(N352=13,DEC2OCT('PDP8'!$D$13+_xlfn.BITOR(VLOOKUP(O352,'PDP8'!$C$17:$D$52,2,0),_xlfn.BITOR(IF(S352&gt;1,VLOOKUP(P352,'PDP8'!$C$17:$D$52,2,0),0),_xlfn.BITOR(IF(S352&gt;2,VLOOKUP(Q352,'PDP8'!$C$17:$D$52,2,0),0),IF(S352&gt;3,VLOOKUP(R352,'PDP8'!$C$17:$D$52,2,0),0)))),4),IF(N352=14,DEC2OCT(_xlfn.BITOR('PDP8'!$D$13+256+VLOOKUP(O352,'PDP8'!$C$56:$D$75,2,0),_xlfn.BITOR(IF(S352&gt;1,VLOOKUP(P352,'PDP8'!$C$56:$D$75,2,0),0),_xlfn.BITOR(IF(S352&gt;2,VLOOKUP(Q352,'PDP8'!$C$56:$D$75,2,0),0),IF(S352&gt;3,VLOOKUP(R352,'PDP8'!$C$56:$D$75,2,0),0)))),4),IF(N352=15,DEC2OCT('PDP8'!$D$13+257+VLOOKUP(O352,'PDP8'!$C$80:$D$107,2,0)+IF(S352&gt;1,VLOOKUP(P352,'PDP8'!$C$80:$D$107,2,0),0)+IF(S352&gt;2,VLOOKUP(Q352,'PDP8'!$C$80:$D$107,2,0),0),4),IF(N352=20,VLOOKUP(F352,'PDP8'!$I$5:$J$389,2,0),"???")))))))</f>
        <v/>
      </c>
      <c r="D352" s="177"/>
      <c r="E352" s="118"/>
      <c r="F352" s="118"/>
      <c r="G352" s="76"/>
      <c r="H352" s="118"/>
      <c r="I352" s="179"/>
      <c r="J352" s="188" t="str">
        <f t="shared" si="91"/>
        <v/>
      </c>
      <c r="K352" s="211"/>
      <c r="L352" s="126"/>
      <c r="M352" s="119">
        <f>IF(LEN(F352)&lt;1,0,IF(OR(LEFT(F352)="/",F352="$"),0,IF(LEFT(F352)="*",1,IF(NOT(ISERR(VALUE(F352))),10,IF(LEFT(F352,4)="PAGE",2,IF(ISNA(VLOOKUP(F352,'PDP8'!$C$6:$C$11,1,0)),IF(ISNA(VLOOKUP(LEFT(F352,3),'PDP8'!$C$17:$C$52,1,0)),IF(ISNA(VLOOKUP(LEFT(F352,3),'PDP8'!$C$56:$C$75,1,0)),IF(ISNA(VLOOKUP(LEFT(F352,IF(OR(LEN(F352)=3,MID(F352,4,1)=" "),3,4)),'PDP8'!$C$80:$C$107,1,0)),IF(ISNA(VLOOKUP(F352,'PDP8'!$I$5:$I$389,1,0)),"???",20),15),14),13),12))))))</f>
        <v>0</v>
      </c>
      <c r="N352" s="119">
        <f>IF(AND(O352="CLA",S352&gt;1),IF(ISNA(VLOOKUP(P352,'PDP8'!$C$17:$C$52,1,0)),IF(ISNA(VLOOKUP(P352,'PDP8'!$C$56:$C$75,1,0)),15,14),13),IF(LEN(F352)=0,0,M352))</f>
        <v>0</v>
      </c>
      <c r="O352" s="119" t="str">
        <f t="shared" si="92"/>
        <v/>
      </c>
      <c r="P352" s="119" t="str">
        <f t="shared" si="93"/>
        <v/>
      </c>
      <c r="Q352" s="119" t="str">
        <f t="shared" si="94"/>
        <v/>
      </c>
      <c r="R352" s="119" t="str">
        <f t="shared" si="95"/>
        <v/>
      </c>
      <c r="S352" s="119">
        <f t="shared" si="96"/>
        <v>0</v>
      </c>
      <c r="T352" s="187" t="str">
        <f t="shared" si="97"/>
        <v/>
      </c>
      <c r="U352" s="119" t="str">
        <f t="shared" si="98"/>
        <v/>
      </c>
      <c r="V352" s="120" t="str">
        <f t="shared" si="99"/>
        <v/>
      </c>
      <c r="W352" s="124" t="str">
        <f t="shared" si="100"/>
        <v/>
      </c>
      <c r="X352" s="124" t="str">
        <f t="shared" si="101"/>
        <v/>
      </c>
      <c r="Y352" s="119" t="str">
        <f t="shared" si="103"/>
        <v/>
      </c>
      <c r="Z352" s="119">
        <f t="shared" si="104"/>
        <v>0</v>
      </c>
      <c r="AA352" s="119" t="str">
        <f>IF(N352=12,VLOOKUP(F352,'PDP8'!$C$6:$F$11,4,0),"")</f>
        <v/>
      </c>
      <c r="AB352" s="119" t="str">
        <f>IF(N352=13,IF(_xlfn.BITAND(OCT2DEC(C352),'PDP8'!$E$17)='PDP8'!$D$17,'PDP8'!$F$17,CONCATENATE(IF(ISNA(MATCH(_xlfn.BITAND(OCT2DEC(C352),'PDP8'!$E$18),'PDP8'!$D$18:$D$20,0)),"",VLOOKUP(_xlfn.BITAND(OCT2DEC(C352),'PDP8'!$E$18),'PDP8'!$D$18:$F$20,3,0)),IF(ISNA(MATCH(_xlfn.BITAND(OCT2DEC(C352),'PDP8'!$E$21),'PDP8'!$D$21:$D$52,0)),"",CONCATENATE(IF(ISNA(MATCH(_xlfn.BITAND(OCT2DEC(C352),'PDP8'!$E$18),'PDP8'!$D$18:$D$20,0)),"",", "),VLOOKUP(_xlfn.BITAND(OCT2DEC(C352),'PDP8'!$E$21),'PDP8'!$D$21:$F$52,3,0))))),"")</f>
        <v/>
      </c>
      <c r="AC352" s="119" t="str">
        <f>IF(N352=14,CONCATENATE(IF(ISNA(MATCH(_xlfn.BITAND(OCT2DEC(C352),'PDP8'!$E$56),'PDP8'!$D$56:$D$70,0)),"",VLOOKUP(_xlfn.BITAND(OCT2DEC(C352),'PDP8'!$E$56),'PDP8'!$D$56:$F$70,3,0)),IF(ISNA(MATCH(_xlfn.BITAND(OCT2DEC(C352),'PDP8'!$E$71),'PDP8'!$D$71:$D$73,0)),"",CONCATENATE(IF(ISNA(MATCH(_xlfn.BITAND(OCT2DEC(C352),'PDP8'!$E$56),'PDP8'!$D$56:$D$70,0)),"",", "),VLOOKUP(_xlfn.BITAND(OCT2DEC(C352),'PDP8'!$E$71),'PDP8'!$D$71:$F$73,3,0))),IF(_xlfn.BITAND(OCT2DEC(C352),'PDP8'!$E$75)='PDP8'!$D$75,CONCATENATE(IF(LEN(F352)&gt;4,", ",""),'PDP8'!$F$75,""),IF(_xlfn.BITAND(OCT2DEC(C352),'PDP8'!$E$74),"",'PDP8'!$F$74))),"")</f>
        <v/>
      </c>
      <c r="AD352" s="119" t="str">
        <f>IF(N352=15,VLOOKUP(Z352,'PDP8'!$D$111:$F$238,3,0),"")</f>
        <v/>
      </c>
      <c r="AE352" s="119" t="str">
        <f>IF(N352=20,CONCATENATE(VLOOKUP(F352,'PDP8'!$I$5:$M$389,3,0),": ",VLOOKUP(F352,'PDP8'!$I$5:$M$389,5,0)),"")</f>
        <v/>
      </c>
      <c r="AF352" s="119" t="str">
        <f t="shared" si="102"/>
        <v/>
      </c>
      <c r="AG352" s="126"/>
      <c r="AH352" s="126"/>
    </row>
    <row r="353" spans="1:34" x14ac:dyDescent="0.2">
      <c r="A353" s="126"/>
      <c r="B353" s="55" t="str">
        <f t="shared" si="90"/>
        <v>0411</v>
      </c>
      <c r="C353" s="56" t="str">
        <f>IF(N353&lt;10,"",IF(N353=10,O353,IF(N353=12,IF(LEN(X353)&gt;0,X353,DEC2OCT(VLOOKUP(F353,'PDP8'!$C$6:$D$12,2,0)+IF(LEN(G353)&gt;0,256,0)+W353+IF(LEN(V353)=0,0,_xlfn.BITAND(V353,127)),4)),IF(N353=13,DEC2OCT('PDP8'!$D$13+_xlfn.BITOR(VLOOKUP(O353,'PDP8'!$C$17:$D$52,2,0),_xlfn.BITOR(IF(S353&gt;1,VLOOKUP(P353,'PDP8'!$C$17:$D$52,2,0),0),_xlfn.BITOR(IF(S353&gt;2,VLOOKUP(Q353,'PDP8'!$C$17:$D$52,2,0),0),IF(S353&gt;3,VLOOKUP(R353,'PDP8'!$C$17:$D$52,2,0),0)))),4),IF(N353=14,DEC2OCT(_xlfn.BITOR('PDP8'!$D$13+256+VLOOKUP(O353,'PDP8'!$C$56:$D$75,2,0),_xlfn.BITOR(IF(S353&gt;1,VLOOKUP(P353,'PDP8'!$C$56:$D$75,2,0),0),_xlfn.BITOR(IF(S353&gt;2,VLOOKUP(Q353,'PDP8'!$C$56:$D$75,2,0),0),IF(S353&gt;3,VLOOKUP(R353,'PDP8'!$C$56:$D$75,2,0),0)))),4),IF(N353=15,DEC2OCT('PDP8'!$D$13+257+VLOOKUP(O353,'PDP8'!$C$80:$D$107,2,0)+IF(S353&gt;1,VLOOKUP(P353,'PDP8'!$C$80:$D$107,2,0),0)+IF(S353&gt;2,VLOOKUP(Q353,'PDP8'!$C$80:$D$107,2,0),0),4),IF(N353=20,VLOOKUP(F353,'PDP8'!$I$5:$J$389,2,0),"???")))))))</f>
        <v/>
      </c>
      <c r="D353" s="177"/>
      <c r="E353" s="118"/>
      <c r="F353" s="118"/>
      <c r="G353" s="76"/>
      <c r="H353" s="118"/>
      <c r="I353" s="179"/>
      <c r="J353" s="188" t="str">
        <f t="shared" si="91"/>
        <v/>
      </c>
      <c r="K353" s="211"/>
      <c r="L353" s="126"/>
      <c r="M353" s="119">
        <f>IF(LEN(F353)&lt;1,0,IF(OR(LEFT(F353)="/",F353="$"),0,IF(LEFT(F353)="*",1,IF(NOT(ISERR(VALUE(F353))),10,IF(LEFT(F353,4)="PAGE",2,IF(ISNA(VLOOKUP(F353,'PDP8'!$C$6:$C$11,1,0)),IF(ISNA(VLOOKUP(LEFT(F353,3),'PDP8'!$C$17:$C$52,1,0)),IF(ISNA(VLOOKUP(LEFT(F353,3),'PDP8'!$C$56:$C$75,1,0)),IF(ISNA(VLOOKUP(LEFT(F353,IF(OR(LEN(F353)=3,MID(F353,4,1)=" "),3,4)),'PDP8'!$C$80:$C$107,1,0)),IF(ISNA(VLOOKUP(F353,'PDP8'!$I$5:$I$389,1,0)),"???",20),15),14),13),12))))))</f>
        <v>0</v>
      </c>
      <c r="N353" s="119">
        <f>IF(AND(O353="CLA",S353&gt;1),IF(ISNA(VLOOKUP(P353,'PDP8'!$C$17:$C$52,1,0)),IF(ISNA(VLOOKUP(P353,'PDP8'!$C$56:$C$75,1,0)),15,14),13),IF(LEN(F353)=0,0,M353))</f>
        <v>0</v>
      </c>
      <c r="O353" s="119" t="str">
        <f t="shared" si="92"/>
        <v/>
      </c>
      <c r="P353" s="119" t="str">
        <f t="shared" si="93"/>
        <v/>
      </c>
      <c r="Q353" s="119" t="str">
        <f t="shared" si="94"/>
        <v/>
      </c>
      <c r="R353" s="119" t="str">
        <f t="shared" si="95"/>
        <v/>
      </c>
      <c r="S353" s="119">
        <f t="shared" si="96"/>
        <v>0</v>
      </c>
      <c r="T353" s="187" t="str">
        <f t="shared" si="97"/>
        <v/>
      </c>
      <c r="U353" s="119" t="str">
        <f t="shared" si="98"/>
        <v/>
      </c>
      <c r="V353" s="120" t="str">
        <f t="shared" si="99"/>
        <v/>
      </c>
      <c r="W353" s="124" t="str">
        <f t="shared" si="100"/>
        <v/>
      </c>
      <c r="X353" s="124" t="str">
        <f t="shared" si="101"/>
        <v/>
      </c>
      <c r="Y353" s="119" t="str">
        <f t="shared" si="103"/>
        <v/>
      </c>
      <c r="Z353" s="119">
        <f t="shared" si="104"/>
        <v>0</v>
      </c>
      <c r="AA353" s="119" t="str">
        <f>IF(N353=12,VLOOKUP(F353,'PDP8'!$C$6:$F$11,4,0),"")</f>
        <v/>
      </c>
      <c r="AB353" s="119" t="str">
        <f>IF(N353=13,IF(_xlfn.BITAND(OCT2DEC(C353),'PDP8'!$E$17)='PDP8'!$D$17,'PDP8'!$F$17,CONCATENATE(IF(ISNA(MATCH(_xlfn.BITAND(OCT2DEC(C353),'PDP8'!$E$18),'PDP8'!$D$18:$D$20,0)),"",VLOOKUP(_xlfn.BITAND(OCT2DEC(C353),'PDP8'!$E$18),'PDP8'!$D$18:$F$20,3,0)),IF(ISNA(MATCH(_xlfn.BITAND(OCT2DEC(C353),'PDP8'!$E$21),'PDP8'!$D$21:$D$52,0)),"",CONCATENATE(IF(ISNA(MATCH(_xlfn.BITAND(OCT2DEC(C353),'PDP8'!$E$18),'PDP8'!$D$18:$D$20,0)),"",", "),VLOOKUP(_xlfn.BITAND(OCT2DEC(C353),'PDP8'!$E$21),'PDP8'!$D$21:$F$52,3,0))))),"")</f>
        <v/>
      </c>
      <c r="AC353" s="119" t="str">
        <f>IF(N353=14,CONCATENATE(IF(ISNA(MATCH(_xlfn.BITAND(OCT2DEC(C353),'PDP8'!$E$56),'PDP8'!$D$56:$D$70,0)),"",VLOOKUP(_xlfn.BITAND(OCT2DEC(C353),'PDP8'!$E$56),'PDP8'!$D$56:$F$70,3,0)),IF(ISNA(MATCH(_xlfn.BITAND(OCT2DEC(C353),'PDP8'!$E$71),'PDP8'!$D$71:$D$73,0)),"",CONCATENATE(IF(ISNA(MATCH(_xlfn.BITAND(OCT2DEC(C353),'PDP8'!$E$56),'PDP8'!$D$56:$D$70,0)),"",", "),VLOOKUP(_xlfn.BITAND(OCT2DEC(C353),'PDP8'!$E$71),'PDP8'!$D$71:$F$73,3,0))),IF(_xlfn.BITAND(OCT2DEC(C353),'PDP8'!$E$75)='PDP8'!$D$75,CONCATENATE(IF(LEN(F353)&gt;4,", ",""),'PDP8'!$F$75,""),IF(_xlfn.BITAND(OCT2DEC(C353),'PDP8'!$E$74),"",'PDP8'!$F$74))),"")</f>
        <v/>
      </c>
      <c r="AD353" s="119" t="str">
        <f>IF(N353=15,VLOOKUP(Z353,'PDP8'!$D$111:$F$238,3,0),"")</f>
        <v/>
      </c>
      <c r="AE353" s="119" t="str">
        <f>IF(N353=20,CONCATENATE(VLOOKUP(F353,'PDP8'!$I$5:$M$389,3,0),": ",VLOOKUP(F353,'PDP8'!$I$5:$M$389,5,0)),"")</f>
        <v/>
      </c>
      <c r="AF353" s="119" t="str">
        <f t="shared" si="102"/>
        <v/>
      </c>
      <c r="AG353" s="126"/>
      <c r="AH353" s="126"/>
    </row>
    <row r="354" spans="1:34" x14ac:dyDescent="0.2">
      <c r="A354" s="126"/>
      <c r="B354" s="55" t="str">
        <f t="shared" si="90"/>
        <v>0411</v>
      </c>
      <c r="C354" s="56" t="str">
        <f>IF(N354&lt;10,"",IF(N354=10,O354,IF(N354=12,IF(LEN(X354)&gt;0,X354,DEC2OCT(VLOOKUP(F354,'PDP8'!$C$6:$D$12,2,0)+IF(LEN(G354)&gt;0,256,0)+W354+IF(LEN(V354)=0,0,_xlfn.BITAND(V354,127)),4)),IF(N354=13,DEC2OCT('PDP8'!$D$13+_xlfn.BITOR(VLOOKUP(O354,'PDP8'!$C$17:$D$52,2,0),_xlfn.BITOR(IF(S354&gt;1,VLOOKUP(P354,'PDP8'!$C$17:$D$52,2,0),0),_xlfn.BITOR(IF(S354&gt;2,VLOOKUP(Q354,'PDP8'!$C$17:$D$52,2,0),0),IF(S354&gt;3,VLOOKUP(R354,'PDP8'!$C$17:$D$52,2,0),0)))),4),IF(N354=14,DEC2OCT(_xlfn.BITOR('PDP8'!$D$13+256+VLOOKUP(O354,'PDP8'!$C$56:$D$75,2,0),_xlfn.BITOR(IF(S354&gt;1,VLOOKUP(P354,'PDP8'!$C$56:$D$75,2,0),0),_xlfn.BITOR(IF(S354&gt;2,VLOOKUP(Q354,'PDP8'!$C$56:$D$75,2,0),0),IF(S354&gt;3,VLOOKUP(R354,'PDP8'!$C$56:$D$75,2,0),0)))),4),IF(N354=15,DEC2OCT('PDP8'!$D$13+257+VLOOKUP(O354,'PDP8'!$C$80:$D$107,2,0)+IF(S354&gt;1,VLOOKUP(P354,'PDP8'!$C$80:$D$107,2,0),0)+IF(S354&gt;2,VLOOKUP(Q354,'PDP8'!$C$80:$D$107,2,0),0),4),IF(N354=20,VLOOKUP(F354,'PDP8'!$I$5:$J$389,2,0),"???")))))))</f>
        <v/>
      </c>
      <c r="D354" s="177"/>
      <c r="E354" s="118"/>
      <c r="F354" s="118"/>
      <c r="G354" s="76"/>
      <c r="H354" s="118"/>
      <c r="I354" s="179"/>
      <c r="J354" s="188" t="str">
        <f t="shared" si="91"/>
        <v/>
      </c>
      <c r="K354" s="211"/>
      <c r="L354" s="126"/>
      <c r="M354" s="119">
        <f>IF(LEN(F354)&lt;1,0,IF(OR(LEFT(F354)="/",F354="$"),0,IF(LEFT(F354)="*",1,IF(NOT(ISERR(VALUE(F354))),10,IF(LEFT(F354,4)="PAGE",2,IF(ISNA(VLOOKUP(F354,'PDP8'!$C$6:$C$11,1,0)),IF(ISNA(VLOOKUP(LEFT(F354,3),'PDP8'!$C$17:$C$52,1,0)),IF(ISNA(VLOOKUP(LEFT(F354,3),'PDP8'!$C$56:$C$75,1,0)),IF(ISNA(VLOOKUP(LEFT(F354,IF(OR(LEN(F354)=3,MID(F354,4,1)=" "),3,4)),'PDP8'!$C$80:$C$107,1,0)),IF(ISNA(VLOOKUP(F354,'PDP8'!$I$5:$I$389,1,0)),"???",20),15),14),13),12))))))</f>
        <v>0</v>
      </c>
      <c r="N354" s="119">
        <f>IF(AND(O354="CLA",S354&gt;1),IF(ISNA(VLOOKUP(P354,'PDP8'!$C$17:$C$52,1,0)),IF(ISNA(VLOOKUP(P354,'PDP8'!$C$56:$C$75,1,0)),15,14),13),IF(LEN(F354)=0,0,M354))</f>
        <v>0</v>
      </c>
      <c r="O354" s="119" t="str">
        <f t="shared" si="92"/>
        <v/>
      </c>
      <c r="P354" s="119" t="str">
        <f t="shared" si="93"/>
        <v/>
      </c>
      <c r="Q354" s="119" t="str">
        <f t="shared" si="94"/>
        <v/>
      </c>
      <c r="R354" s="119" t="str">
        <f t="shared" si="95"/>
        <v/>
      </c>
      <c r="S354" s="119">
        <f t="shared" si="96"/>
        <v>0</v>
      </c>
      <c r="T354" s="187" t="str">
        <f t="shared" si="97"/>
        <v/>
      </c>
      <c r="U354" s="119" t="str">
        <f t="shared" si="98"/>
        <v/>
      </c>
      <c r="V354" s="120" t="str">
        <f t="shared" si="99"/>
        <v/>
      </c>
      <c r="W354" s="124" t="str">
        <f t="shared" si="100"/>
        <v/>
      </c>
      <c r="X354" s="124" t="str">
        <f t="shared" si="101"/>
        <v/>
      </c>
      <c r="Y354" s="119" t="str">
        <f t="shared" si="103"/>
        <v/>
      </c>
      <c r="Z354" s="119">
        <f t="shared" si="104"/>
        <v>0</v>
      </c>
      <c r="AA354" s="119" t="str">
        <f>IF(N354=12,VLOOKUP(F354,'PDP8'!$C$6:$F$11,4,0),"")</f>
        <v/>
      </c>
      <c r="AB354" s="119" t="str">
        <f>IF(N354=13,IF(_xlfn.BITAND(OCT2DEC(C354),'PDP8'!$E$17)='PDP8'!$D$17,'PDP8'!$F$17,CONCATENATE(IF(ISNA(MATCH(_xlfn.BITAND(OCT2DEC(C354),'PDP8'!$E$18),'PDP8'!$D$18:$D$20,0)),"",VLOOKUP(_xlfn.BITAND(OCT2DEC(C354),'PDP8'!$E$18),'PDP8'!$D$18:$F$20,3,0)),IF(ISNA(MATCH(_xlfn.BITAND(OCT2DEC(C354),'PDP8'!$E$21),'PDP8'!$D$21:$D$52,0)),"",CONCATENATE(IF(ISNA(MATCH(_xlfn.BITAND(OCT2DEC(C354),'PDP8'!$E$18),'PDP8'!$D$18:$D$20,0)),"",", "),VLOOKUP(_xlfn.BITAND(OCT2DEC(C354),'PDP8'!$E$21),'PDP8'!$D$21:$F$52,3,0))))),"")</f>
        <v/>
      </c>
      <c r="AC354" s="119" t="str">
        <f>IF(N354=14,CONCATENATE(IF(ISNA(MATCH(_xlfn.BITAND(OCT2DEC(C354),'PDP8'!$E$56),'PDP8'!$D$56:$D$70,0)),"",VLOOKUP(_xlfn.BITAND(OCT2DEC(C354),'PDP8'!$E$56),'PDP8'!$D$56:$F$70,3,0)),IF(ISNA(MATCH(_xlfn.BITAND(OCT2DEC(C354),'PDP8'!$E$71),'PDP8'!$D$71:$D$73,0)),"",CONCATENATE(IF(ISNA(MATCH(_xlfn.BITAND(OCT2DEC(C354),'PDP8'!$E$56),'PDP8'!$D$56:$D$70,0)),"",", "),VLOOKUP(_xlfn.BITAND(OCT2DEC(C354),'PDP8'!$E$71),'PDP8'!$D$71:$F$73,3,0))),IF(_xlfn.BITAND(OCT2DEC(C354),'PDP8'!$E$75)='PDP8'!$D$75,CONCATENATE(IF(LEN(F354)&gt;4,", ",""),'PDP8'!$F$75,""),IF(_xlfn.BITAND(OCT2DEC(C354),'PDP8'!$E$74),"",'PDP8'!$F$74))),"")</f>
        <v/>
      </c>
      <c r="AD354" s="119" t="str">
        <f>IF(N354=15,VLOOKUP(Z354,'PDP8'!$D$111:$F$238,3,0),"")</f>
        <v/>
      </c>
      <c r="AE354" s="119" t="str">
        <f>IF(N354=20,CONCATENATE(VLOOKUP(F354,'PDP8'!$I$5:$M$389,3,0),": ",VLOOKUP(F354,'PDP8'!$I$5:$M$389,5,0)),"")</f>
        <v/>
      </c>
      <c r="AF354" s="119" t="str">
        <f t="shared" si="102"/>
        <v/>
      </c>
      <c r="AG354" s="126"/>
      <c r="AH354" s="126"/>
    </row>
    <row r="355" spans="1:34" x14ac:dyDescent="0.2">
      <c r="A355" s="126"/>
      <c r="B355" s="55" t="str">
        <f t="shared" si="90"/>
        <v>0411</v>
      </c>
      <c r="C355" s="56" t="str">
        <f>IF(N355&lt;10,"",IF(N355=10,O355,IF(N355=12,IF(LEN(X355)&gt;0,X355,DEC2OCT(VLOOKUP(F355,'PDP8'!$C$6:$D$12,2,0)+IF(LEN(G355)&gt;0,256,0)+W355+IF(LEN(V355)=0,0,_xlfn.BITAND(V355,127)),4)),IF(N355=13,DEC2OCT('PDP8'!$D$13+_xlfn.BITOR(VLOOKUP(O355,'PDP8'!$C$17:$D$52,2,0),_xlfn.BITOR(IF(S355&gt;1,VLOOKUP(P355,'PDP8'!$C$17:$D$52,2,0),0),_xlfn.BITOR(IF(S355&gt;2,VLOOKUP(Q355,'PDP8'!$C$17:$D$52,2,0),0),IF(S355&gt;3,VLOOKUP(R355,'PDP8'!$C$17:$D$52,2,0),0)))),4),IF(N355=14,DEC2OCT(_xlfn.BITOR('PDP8'!$D$13+256+VLOOKUP(O355,'PDP8'!$C$56:$D$75,2,0),_xlfn.BITOR(IF(S355&gt;1,VLOOKUP(P355,'PDP8'!$C$56:$D$75,2,0),0),_xlfn.BITOR(IF(S355&gt;2,VLOOKUP(Q355,'PDP8'!$C$56:$D$75,2,0),0),IF(S355&gt;3,VLOOKUP(R355,'PDP8'!$C$56:$D$75,2,0),0)))),4),IF(N355=15,DEC2OCT('PDP8'!$D$13+257+VLOOKUP(O355,'PDP8'!$C$80:$D$107,2,0)+IF(S355&gt;1,VLOOKUP(P355,'PDP8'!$C$80:$D$107,2,0),0)+IF(S355&gt;2,VLOOKUP(Q355,'PDP8'!$C$80:$D$107,2,0),0),4),IF(N355=20,VLOOKUP(F355,'PDP8'!$I$5:$J$389,2,0),"???")))))))</f>
        <v/>
      </c>
      <c r="D355" s="177"/>
      <c r="E355" s="118"/>
      <c r="F355" s="118"/>
      <c r="G355" s="76"/>
      <c r="H355" s="118"/>
      <c r="I355" s="179"/>
      <c r="J355" s="188" t="str">
        <f t="shared" si="91"/>
        <v/>
      </c>
      <c r="K355" s="211"/>
      <c r="L355" s="126"/>
      <c r="M355" s="119">
        <f>IF(LEN(F355)&lt;1,0,IF(OR(LEFT(F355)="/",F355="$"),0,IF(LEFT(F355)="*",1,IF(NOT(ISERR(VALUE(F355))),10,IF(LEFT(F355,4)="PAGE",2,IF(ISNA(VLOOKUP(F355,'PDP8'!$C$6:$C$11,1,0)),IF(ISNA(VLOOKUP(LEFT(F355,3),'PDP8'!$C$17:$C$52,1,0)),IF(ISNA(VLOOKUP(LEFT(F355,3),'PDP8'!$C$56:$C$75,1,0)),IF(ISNA(VLOOKUP(LEFT(F355,IF(OR(LEN(F355)=3,MID(F355,4,1)=" "),3,4)),'PDP8'!$C$80:$C$107,1,0)),IF(ISNA(VLOOKUP(F355,'PDP8'!$I$5:$I$389,1,0)),"???",20),15),14),13),12))))))</f>
        <v>0</v>
      </c>
      <c r="N355" s="119">
        <f>IF(AND(O355="CLA",S355&gt;1),IF(ISNA(VLOOKUP(P355,'PDP8'!$C$17:$C$52,1,0)),IF(ISNA(VLOOKUP(P355,'PDP8'!$C$56:$C$75,1,0)),15,14),13),IF(LEN(F355)=0,0,M355))</f>
        <v>0</v>
      </c>
      <c r="O355" s="119" t="str">
        <f t="shared" si="92"/>
        <v/>
      </c>
      <c r="P355" s="119" t="str">
        <f t="shared" si="93"/>
        <v/>
      </c>
      <c r="Q355" s="119" t="str">
        <f t="shared" si="94"/>
        <v/>
      </c>
      <c r="R355" s="119" t="str">
        <f t="shared" si="95"/>
        <v/>
      </c>
      <c r="S355" s="119">
        <f t="shared" si="96"/>
        <v>0</v>
      </c>
      <c r="T355" s="187" t="str">
        <f t="shared" si="97"/>
        <v/>
      </c>
      <c r="U355" s="119" t="str">
        <f t="shared" si="98"/>
        <v/>
      </c>
      <c r="V355" s="120" t="str">
        <f t="shared" si="99"/>
        <v/>
      </c>
      <c r="W355" s="124" t="str">
        <f t="shared" si="100"/>
        <v/>
      </c>
      <c r="X355" s="124" t="str">
        <f t="shared" si="101"/>
        <v/>
      </c>
      <c r="Y355" s="119" t="str">
        <f t="shared" si="103"/>
        <v/>
      </c>
      <c r="Z355" s="119">
        <f t="shared" si="104"/>
        <v>0</v>
      </c>
      <c r="AA355" s="119" t="str">
        <f>IF(N355=12,VLOOKUP(F355,'PDP8'!$C$6:$F$11,4,0),"")</f>
        <v/>
      </c>
      <c r="AB355" s="119" t="str">
        <f>IF(N355=13,IF(_xlfn.BITAND(OCT2DEC(C355),'PDP8'!$E$17)='PDP8'!$D$17,'PDP8'!$F$17,CONCATENATE(IF(ISNA(MATCH(_xlfn.BITAND(OCT2DEC(C355),'PDP8'!$E$18),'PDP8'!$D$18:$D$20,0)),"",VLOOKUP(_xlfn.BITAND(OCT2DEC(C355),'PDP8'!$E$18),'PDP8'!$D$18:$F$20,3,0)),IF(ISNA(MATCH(_xlfn.BITAND(OCT2DEC(C355),'PDP8'!$E$21),'PDP8'!$D$21:$D$52,0)),"",CONCATENATE(IF(ISNA(MATCH(_xlfn.BITAND(OCT2DEC(C355),'PDP8'!$E$18),'PDP8'!$D$18:$D$20,0)),"",", "),VLOOKUP(_xlfn.BITAND(OCT2DEC(C355),'PDP8'!$E$21),'PDP8'!$D$21:$F$52,3,0))))),"")</f>
        <v/>
      </c>
      <c r="AC355" s="119" t="str">
        <f>IF(N355=14,CONCATENATE(IF(ISNA(MATCH(_xlfn.BITAND(OCT2DEC(C355),'PDP8'!$E$56),'PDP8'!$D$56:$D$70,0)),"",VLOOKUP(_xlfn.BITAND(OCT2DEC(C355),'PDP8'!$E$56),'PDP8'!$D$56:$F$70,3,0)),IF(ISNA(MATCH(_xlfn.BITAND(OCT2DEC(C355),'PDP8'!$E$71),'PDP8'!$D$71:$D$73,0)),"",CONCATENATE(IF(ISNA(MATCH(_xlfn.BITAND(OCT2DEC(C355),'PDP8'!$E$56),'PDP8'!$D$56:$D$70,0)),"",", "),VLOOKUP(_xlfn.BITAND(OCT2DEC(C355),'PDP8'!$E$71),'PDP8'!$D$71:$F$73,3,0))),IF(_xlfn.BITAND(OCT2DEC(C355),'PDP8'!$E$75)='PDP8'!$D$75,CONCATENATE(IF(LEN(F355)&gt;4,", ",""),'PDP8'!$F$75,""),IF(_xlfn.BITAND(OCT2DEC(C355),'PDP8'!$E$74),"",'PDP8'!$F$74))),"")</f>
        <v/>
      </c>
      <c r="AD355" s="119" t="str">
        <f>IF(N355=15,VLOOKUP(Z355,'PDP8'!$D$111:$F$238,3,0),"")</f>
        <v/>
      </c>
      <c r="AE355" s="119" t="str">
        <f>IF(N355=20,CONCATENATE(VLOOKUP(F355,'PDP8'!$I$5:$M$389,3,0),": ",VLOOKUP(F355,'PDP8'!$I$5:$M$389,5,0)),"")</f>
        <v/>
      </c>
      <c r="AF355" s="119" t="str">
        <f t="shared" si="102"/>
        <v/>
      </c>
      <c r="AG355" s="126"/>
      <c r="AH355" s="126"/>
    </row>
    <row r="356" spans="1:34" x14ac:dyDescent="0.2">
      <c r="A356" s="126"/>
      <c r="B356" s="55" t="str">
        <f t="shared" si="90"/>
        <v>0411</v>
      </c>
      <c r="C356" s="56" t="str">
        <f>IF(N356&lt;10,"",IF(N356=10,O356,IF(N356=12,IF(LEN(X356)&gt;0,X356,DEC2OCT(VLOOKUP(F356,'PDP8'!$C$6:$D$12,2,0)+IF(LEN(G356)&gt;0,256,0)+W356+IF(LEN(V356)=0,0,_xlfn.BITAND(V356,127)),4)),IF(N356=13,DEC2OCT('PDP8'!$D$13+_xlfn.BITOR(VLOOKUP(O356,'PDP8'!$C$17:$D$52,2,0),_xlfn.BITOR(IF(S356&gt;1,VLOOKUP(P356,'PDP8'!$C$17:$D$52,2,0),0),_xlfn.BITOR(IF(S356&gt;2,VLOOKUP(Q356,'PDP8'!$C$17:$D$52,2,0),0),IF(S356&gt;3,VLOOKUP(R356,'PDP8'!$C$17:$D$52,2,0),0)))),4),IF(N356=14,DEC2OCT(_xlfn.BITOR('PDP8'!$D$13+256+VLOOKUP(O356,'PDP8'!$C$56:$D$75,2,0),_xlfn.BITOR(IF(S356&gt;1,VLOOKUP(P356,'PDP8'!$C$56:$D$75,2,0),0),_xlfn.BITOR(IF(S356&gt;2,VLOOKUP(Q356,'PDP8'!$C$56:$D$75,2,0),0),IF(S356&gt;3,VLOOKUP(R356,'PDP8'!$C$56:$D$75,2,0),0)))),4),IF(N356=15,DEC2OCT('PDP8'!$D$13+257+VLOOKUP(O356,'PDP8'!$C$80:$D$107,2,0)+IF(S356&gt;1,VLOOKUP(P356,'PDP8'!$C$80:$D$107,2,0),0)+IF(S356&gt;2,VLOOKUP(Q356,'PDP8'!$C$80:$D$107,2,0),0),4),IF(N356=20,VLOOKUP(F356,'PDP8'!$I$5:$J$389,2,0),"???")))))))</f>
        <v/>
      </c>
      <c r="D356" s="177"/>
      <c r="E356" s="118"/>
      <c r="F356" s="118"/>
      <c r="G356" s="76"/>
      <c r="H356" s="118"/>
      <c r="I356" s="179"/>
      <c r="J356" s="188" t="str">
        <f t="shared" si="91"/>
        <v/>
      </c>
      <c r="K356" s="211"/>
      <c r="L356" s="126"/>
      <c r="M356" s="119">
        <f>IF(LEN(F356)&lt;1,0,IF(OR(LEFT(F356)="/",F356="$"),0,IF(LEFT(F356)="*",1,IF(NOT(ISERR(VALUE(F356))),10,IF(LEFT(F356,4)="PAGE",2,IF(ISNA(VLOOKUP(F356,'PDP8'!$C$6:$C$11,1,0)),IF(ISNA(VLOOKUP(LEFT(F356,3),'PDP8'!$C$17:$C$52,1,0)),IF(ISNA(VLOOKUP(LEFT(F356,3),'PDP8'!$C$56:$C$75,1,0)),IF(ISNA(VLOOKUP(LEFT(F356,IF(OR(LEN(F356)=3,MID(F356,4,1)=" "),3,4)),'PDP8'!$C$80:$C$107,1,0)),IF(ISNA(VLOOKUP(F356,'PDP8'!$I$5:$I$389,1,0)),"???",20),15),14),13),12))))))</f>
        <v>0</v>
      </c>
      <c r="N356" s="119">
        <f>IF(AND(O356="CLA",S356&gt;1),IF(ISNA(VLOOKUP(P356,'PDP8'!$C$17:$C$52,1,0)),IF(ISNA(VLOOKUP(P356,'PDP8'!$C$56:$C$75,1,0)),15,14),13),IF(LEN(F356)=0,0,M356))</f>
        <v>0</v>
      </c>
      <c r="O356" s="119" t="str">
        <f t="shared" si="92"/>
        <v/>
      </c>
      <c r="P356" s="119" t="str">
        <f t="shared" si="93"/>
        <v/>
      </c>
      <c r="Q356" s="119" t="str">
        <f t="shared" si="94"/>
        <v/>
      </c>
      <c r="R356" s="119" t="str">
        <f t="shared" si="95"/>
        <v/>
      </c>
      <c r="S356" s="119">
        <f t="shared" si="96"/>
        <v>0</v>
      </c>
      <c r="T356" s="187" t="str">
        <f t="shared" si="97"/>
        <v/>
      </c>
      <c r="U356" s="119" t="str">
        <f t="shared" si="98"/>
        <v/>
      </c>
      <c r="V356" s="120" t="str">
        <f t="shared" si="99"/>
        <v/>
      </c>
      <c r="W356" s="124" t="str">
        <f t="shared" si="100"/>
        <v/>
      </c>
      <c r="X356" s="124" t="str">
        <f t="shared" si="101"/>
        <v/>
      </c>
      <c r="Y356" s="119" t="str">
        <f t="shared" si="103"/>
        <v/>
      </c>
      <c r="Z356" s="119">
        <f t="shared" si="104"/>
        <v>0</v>
      </c>
      <c r="AA356" s="119" t="str">
        <f>IF(N356=12,VLOOKUP(F356,'PDP8'!$C$6:$F$11,4,0),"")</f>
        <v/>
      </c>
      <c r="AB356" s="119" t="str">
        <f>IF(N356=13,IF(_xlfn.BITAND(OCT2DEC(C356),'PDP8'!$E$17)='PDP8'!$D$17,'PDP8'!$F$17,CONCATENATE(IF(ISNA(MATCH(_xlfn.BITAND(OCT2DEC(C356),'PDP8'!$E$18),'PDP8'!$D$18:$D$20,0)),"",VLOOKUP(_xlfn.BITAND(OCT2DEC(C356),'PDP8'!$E$18),'PDP8'!$D$18:$F$20,3,0)),IF(ISNA(MATCH(_xlfn.BITAND(OCT2DEC(C356),'PDP8'!$E$21),'PDP8'!$D$21:$D$52,0)),"",CONCATENATE(IF(ISNA(MATCH(_xlfn.BITAND(OCT2DEC(C356),'PDP8'!$E$18),'PDP8'!$D$18:$D$20,0)),"",", "),VLOOKUP(_xlfn.BITAND(OCT2DEC(C356),'PDP8'!$E$21),'PDP8'!$D$21:$F$52,3,0))))),"")</f>
        <v/>
      </c>
      <c r="AC356" s="119" t="str">
        <f>IF(N356=14,CONCATENATE(IF(ISNA(MATCH(_xlfn.BITAND(OCT2DEC(C356),'PDP8'!$E$56),'PDP8'!$D$56:$D$70,0)),"",VLOOKUP(_xlfn.BITAND(OCT2DEC(C356),'PDP8'!$E$56),'PDP8'!$D$56:$F$70,3,0)),IF(ISNA(MATCH(_xlfn.BITAND(OCT2DEC(C356),'PDP8'!$E$71),'PDP8'!$D$71:$D$73,0)),"",CONCATENATE(IF(ISNA(MATCH(_xlfn.BITAND(OCT2DEC(C356),'PDP8'!$E$56),'PDP8'!$D$56:$D$70,0)),"",", "),VLOOKUP(_xlfn.BITAND(OCT2DEC(C356),'PDP8'!$E$71),'PDP8'!$D$71:$F$73,3,0))),IF(_xlfn.BITAND(OCT2DEC(C356),'PDP8'!$E$75)='PDP8'!$D$75,CONCATENATE(IF(LEN(F356)&gt;4,", ",""),'PDP8'!$F$75,""),IF(_xlfn.BITAND(OCT2DEC(C356),'PDP8'!$E$74),"",'PDP8'!$F$74))),"")</f>
        <v/>
      </c>
      <c r="AD356" s="119" t="str">
        <f>IF(N356=15,VLOOKUP(Z356,'PDP8'!$D$111:$F$238,3,0),"")</f>
        <v/>
      </c>
      <c r="AE356" s="119" t="str">
        <f>IF(N356=20,CONCATENATE(VLOOKUP(F356,'PDP8'!$I$5:$M$389,3,0),": ",VLOOKUP(F356,'PDP8'!$I$5:$M$389,5,0)),"")</f>
        <v/>
      </c>
      <c r="AF356" s="119" t="str">
        <f t="shared" si="102"/>
        <v/>
      </c>
      <c r="AG356" s="126"/>
      <c r="AH356" s="126"/>
    </row>
    <row r="357" spans="1:34" x14ac:dyDescent="0.2">
      <c r="A357" s="126"/>
      <c r="B357" s="55" t="str">
        <f t="shared" si="90"/>
        <v>0411</v>
      </c>
      <c r="C357" s="56" t="str">
        <f>IF(N357&lt;10,"",IF(N357=10,O357,IF(N357=12,IF(LEN(X357)&gt;0,X357,DEC2OCT(VLOOKUP(F357,'PDP8'!$C$6:$D$12,2,0)+IF(LEN(G357)&gt;0,256,0)+W357+IF(LEN(V357)=0,0,_xlfn.BITAND(V357,127)),4)),IF(N357=13,DEC2OCT('PDP8'!$D$13+_xlfn.BITOR(VLOOKUP(O357,'PDP8'!$C$17:$D$52,2,0),_xlfn.BITOR(IF(S357&gt;1,VLOOKUP(P357,'PDP8'!$C$17:$D$52,2,0),0),_xlfn.BITOR(IF(S357&gt;2,VLOOKUP(Q357,'PDP8'!$C$17:$D$52,2,0),0),IF(S357&gt;3,VLOOKUP(R357,'PDP8'!$C$17:$D$52,2,0),0)))),4),IF(N357=14,DEC2OCT(_xlfn.BITOR('PDP8'!$D$13+256+VLOOKUP(O357,'PDP8'!$C$56:$D$75,2,0),_xlfn.BITOR(IF(S357&gt;1,VLOOKUP(P357,'PDP8'!$C$56:$D$75,2,0),0),_xlfn.BITOR(IF(S357&gt;2,VLOOKUP(Q357,'PDP8'!$C$56:$D$75,2,0),0),IF(S357&gt;3,VLOOKUP(R357,'PDP8'!$C$56:$D$75,2,0),0)))),4),IF(N357=15,DEC2OCT('PDP8'!$D$13+257+VLOOKUP(O357,'PDP8'!$C$80:$D$107,2,0)+IF(S357&gt;1,VLOOKUP(P357,'PDP8'!$C$80:$D$107,2,0),0)+IF(S357&gt;2,VLOOKUP(Q357,'PDP8'!$C$80:$D$107,2,0),0),4),IF(N357=20,VLOOKUP(F357,'PDP8'!$I$5:$J$389,2,0),"???")))))))</f>
        <v/>
      </c>
      <c r="D357" s="177"/>
      <c r="E357" s="118"/>
      <c r="F357" s="118"/>
      <c r="G357" s="76"/>
      <c r="H357" s="118"/>
      <c r="I357" s="179"/>
      <c r="J357" s="188" t="str">
        <f t="shared" si="91"/>
        <v/>
      </c>
      <c r="K357" s="211"/>
      <c r="L357" s="126"/>
      <c r="M357" s="119">
        <f>IF(LEN(F357)&lt;1,0,IF(OR(LEFT(F357)="/",F357="$"),0,IF(LEFT(F357)="*",1,IF(NOT(ISERR(VALUE(F357))),10,IF(LEFT(F357,4)="PAGE",2,IF(ISNA(VLOOKUP(F357,'PDP8'!$C$6:$C$11,1,0)),IF(ISNA(VLOOKUP(LEFT(F357,3),'PDP8'!$C$17:$C$52,1,0)),IF(ISNA(VLOOKUP(LEFT(F357,3),'PDP8'!$C$56:$C$75,1,0)),IF(ISNA(VLOOKUP(LEFT(F357,IF(OR(LEN(F357)=3,MID(F357,4,1)=" "),3,4)),'PDP8'!$C$80:$C$107,1,0)),IF(ISNA(VLOOKUP(F357,'PDP8'!$I$5:$I$389,1,0)),"???",20),15),14),13),12))))))</f>
        <v>0</v>
      </c>
      <c r="N357" s="119">
        <f>IF(AND(O357="CLA",S357&gt;1),IF(ISNA(VLOOKUP(P357,'PDP8'!$C$17:$C$52,1,0)),IF(ISNA(VLOOKUP(P357,'PDP8'!$C$56:$C$75,1,0)),15,14),13),IF(LEN(F357)=0,0,M357))</f>
        <v>0</v>
      </c>
      <c r="O357" s="119" t="str">
        <f t="shared" si="92"/>
        <v/>
      </c>
      <c r="P357" s="119" t="str">
        <f t="shared" si="93"/>
        <v/>
      </c>
      <c r="Q357" s="119" t="str">
        <f t="shared" si="94"/>
        <v/>
      </c>
      <c r="R357" s="119" t="str">
        <f t="shared" si="95"/>
        <v/>
      </c>
      <c r="S357" s="119">
        <f t="shared" si="96"/>
        <v>0</v>
      </c>
      <c r="T357" s="187" t="str">
        <f t="shared" si="97"/>
        <v/>
      </c>
      <c r="U357" s="119" t="str">
        <f t="shared" si="98"/>
        <v/>
      </c>
      <c r="V357" s="120" t="str">
        <f t="shared" si="99"/>
        <v/>
      </c>
      <c r="W357" s="124" t="str">
        <f t="shared" si="100"/>
        <v/>
      </c>
      <c r="X357" s="124" t="str">
        <f t="shared" si="101"/>
        <v/>
      </c>
      <c r="Y357" s="119" t="str">
        <f t="shared" si="103"/>
        <v/>
      </c>
      <c r="Z357" s="119">
        <f t="shared" si="104"/>
        <v>0</v>
      </c>
      <c r="AA357" s="119" t="str">
        <f>IF(N357=12,VLOOKUP(F357,'PDP8'!$C$6:$F$11,4,0),"")</f>
        <v/>
      </c>
      <c r="AB357" s="119" t="str">
        <f>IF(N357=13,IF(_xlfn.BITAND(OCT2DEC(C357),'PDP8'!$E$17)='PDP8'!$D$17,'PDP8'!$F$17,CONCATENATE(IF(ISNA(MATCH(_xlfn.BITAND(OCT2DEC(C357),'PDP8'!$E$18),'PDP8'!$D$18:$D$20,0)),"",VLOOKUP(_xlfn.BITAND(OCT2DEC(C357),'PDP8'!$E$18),'PDP8'!$D$18:$F$20,3,0)),IF(ISNA(MATCH(_xlfn.BITAND(OCT2DEC(C357),'PDP8'!$E$21),'PDP8'!$D$21:$D$52,0)),"",CONCATENATE(IF(ISNA(MATCH(_xlfn.BITAND(OCT2DEC(C357),'PDP8'!$E$18),'PDP8'!$D$18:$D$20,0)),"",", "),VLOOKUP(_xlfn.BITAND(OCT2DEC(C357),'PDP8'!$E$21),'PDP8'!$D$21:$F$52,3,0))))),"")</f>
        <v/>
      </c>
      <c r="AC357" s="119" t="str">
        <f>IF(N357=14,CONCATENATE(IF(ISNA(MATCH(_xlfn.BITAND(OCT2DEC(C357),'PDP8'!$E$56),'PDP8'!$D$56:$D$70,0)),"",VLOOKUP(_xlfn.BITAND(OCT2DEC(C357),'PDP8'!$E$56),'PDP8'!$D$56:$F$70,3,0)),IF(ISNA(MATCH(_xlfn.BITAND(OCT2DEC(C357),'PDP8'!$E$71),'PDP8'!$D$71:$D$73,0)),"",CONCATENATE(IF(ISNA(MATCH(_xlfn.BITAND(OCT2DEC(C357),'PDP8'!$E$56),'PDP8'!$D$56:$D$70,0)),"",", "),VLOOKUP(_xlfn.BITAND(OCT2DEC(C357),'PDP8'!$E$71),'PDP8'!$D$71:$F$73,3,0))),IF(_xlfn.BITAND(OCT2DEC(C357),'PDP8'!$E$75)='PDP8'!$D$75,CONCATENATE(IF(LEN(F357)&gt;4,", ",""),'PDP8'!$F$75,""),IF(_xlfn.BITAND(OCT2DEC(C357),'PDP8'!$E$74),"",'PDP8'!$F$74))),"")</f>
        <v/>
      </c>
      <c r="AD357" s="119" t="str">
        <f>IF(N357=15,VLOOKUP(Z357,'PDP8'!$D$111:$F$238,3,0),"")</f>
        <v/>
      </c>
      <c r="AE357" s="119" t="str">
        <f>IF(N357=20,CONCATENATE(VLOOKUP(F357,'PDP8'!$I$5:$M$389,3,0),": ",VLOOKUP(F357,'PDP8'!$I$5:$M$389,5,0)),"")</f>
        <v/>
      </c>
      <c r="AF357" s="119" t="str">
        <f t="shared" si="102"/>
        <v/>
      </c>
      <c r="AG357" s="126"/>
      <c r="AH357" s="126"/>
    </row>
    <row r="358" spans="1:34" x14ac:dyDescent="0.2">
      <c r="A358" s="126"/>
      <c r="B358" s="55" t="str">
        <f t="shared" si="90"/>
        <v>0411</v>
      </c>
      <c r="C358" s="56" t="str">
        <f>IF(N358&lt;10,"",IF(N358=10,O358,IF(N358=12,IF(LEN(X358)&gt;0,X358,DEC2OCT(VLOOKUP(F358,'PDP8'!$C$6:$D$12,2,0)+IF(LEN(G358)&gt;0,256,0)+W358+IF(LEN(V358)=0,0,_xlfn.BITAND(V358,127)),4)),IF(N358=13,DEC2OCT('PDP8'!$D$13+_xlfn.BITOR(VLOOKUP(O358,'PDP8'!$C$17:$D$52,2,0),_xlfn.BITOR(IF(S358&gt;1,VLOOKUP(P358,'PDP8'!$C$17:$D$52,2,0),0),_xlfn.BITOR(IF(S358&gt;2,VLOOKUP(Q358,'PDP8'!$C$17:$D$52,2,0),0),IF(S358&gt;3,VLOOKUP(R358,'PDP8'!$C$17:$D$52,2,0),0)))),4),IF(N358=14,DEC2OCT(_xlfn.BITOR('PDP8'!$D$13+256+VLOOKUP(O358,'PDP8'!$C$56:$D$75,2,0),_xlfn.BITOR(IF(S358&gt;1,VLOOKUP(P358,'PDP8'!$C$56:$D$75,2,0),0),_xlfn.BITOR(IF(S358&gt;2,VLOOKUP(Q358,'PDP8'!$C$56:$D$75,2,0),0),IF(S358&gt;3,VLOOKUP(R358,'PDP8'!$C$56:$D$75,2,0),0)))),4),IF(N358=15,DEC2OCT('PDP8'!$D$13+257+VLOOKUP(O358,'PDP8'!$C$80:$D$107,2,0)+IF(S358&gt;1,VLOOKUP(P358,'PDP8'!$C$80:$D$107,2,0),0)+IF(S358&gt;2,VLOOKUP(Q358,'PDP8'!$C$80:$D$107,2,0),0),4),IF(N358=20,VLOOKUP(F358,'PDP8'!$I$5:$J$389,2,0),"???")))))))</f>
        <v/>
      </c>
      <c r="D358" s="177"/>
      <c r="E358" s="118"/>
      <c r="F358" s="118"/>
      <c r="G358" s="76"/>
      <c r="H358" s="118"/>
      <c r="I358" s="179"/>
      <c r="J358" s="188" t="str">
        <f t="shared" si="91"/>
        <v/>
      </c>
      <c r="K358" s="211"/>
      <c r="L358" s="126"/>
      <c r="M358" s="119">
        <f>IF(LEN(F358)&lt;1,0,IF(OR(LEFT(F358)="/",F358="$"),0,IF(LEFT(F358)="*",1,IF(NOT(ISERR(VALUE(F358))),10,IF(LEFT(F358,4)="PAGE",2,IF(ISNA(VLOOKUP(F358,'PDP8'!$C$6:$C$11,1,0)),IF(ISNA(VLOOKUP(LEFT(F358,3),'PDP8'!$C$17:$C$52,1,0)),IF(ISNA(VLOOKUP(LEFT(F358,3),'PDP8'!$C$56:$C$75,1,0)),IF(ISNA(VLOOKUP(LEFT(F358,IF(OR(LEN(F358)=3,MID(F358,4,1)=" "),3,4)),'PDP8'!$C$80:$C$107,1,0)),IF(ISNA(VLOOKUP(F358,'PDP8'!$I$5:$I$389,1,0)),"???",20),15),14),13),12))))))</f>
        <v>0</v>
      </c>
      <c r="N358" s="119">
        <f>IF(AND(O358="CLA",S358&gt;1),IF(ISNA(VLOOKUP(P358,'PDP8'!$C$17:$C$52,1,0)),IF(ISNA(VLOOKUP(P358,'PDP8'!$C$56:$C$75,1,0)),15,14),13),IF(LEN(F358)=0,0,M358))</f>
        <v>0</v>
      </c>
      <c r="O358" s="119" t="str">
        <f t="shared" si="92"/>
        <v/>
      </c>
      <c r="P358" s="119" t="str">
        <f t="shared" si="93"/>
        <v/>
      </c>
      <c r="Q358" s="119" t="str">
        <f t="shared" si="94"/>
        <v/>
      </c>
      <c r="R358" s="119" t="str">
        <f t="shared" si="95"/>
        <v/>
      </c>
      <c r="S358" s="119">
        <f t="shared" si="96"/>
        <v>0</v>
      </c>
      <c r="T358" s="187" t="str">
        <f t="shared" si="97"/>
        <v/>
      </c>
      <c r="U358" s="119" t="str">
        <f t="shared" si="98"/>
        <v/>
      </c>
      <c r="V358" s="120" t="str">
        <f t="shared" si="99"/>
        <v/>
      </c>
      <c r="W358" s="124" t="str">
        <f t="shared" si="100"/>
        <v/>
      </c>
      <c r="X358" s="124" t="str">
        <f t="shared" si="101"/>
        <v/>
      </c>
      <c r="Y358" s="119" t="str">
        <f t="shared" si="103"/>
        <v/>
      </c>
      <c r="Z358" s="119">
        <f t="shared" si="104"/>
        <v>0</v>
      </c>
      <c r="AA358" s="119" t="str">
        <f>IF(N358=12,VLOOKUP(F358,'PDP8'!$C$6:$F$11,4,0),"")</f>
        <v/>
      </c>
      <c r="AB358" s="119" t="str">
        <f>IF(N358=13,IF(_xlfn.BITAND(OCT2DEC(C358),'PDP8'!$E$17)='PDP8'!$D$17,'PDP8'!$F$17,CONCATENATE(IF(ISNA(MATCH(_xlfn.BITAND(OCT2DEC(C358),'PDP8'!$E$18),'PDP8'!$D$18:$D$20,0)),"",VLOOKUP(_xlfn.BITAND(OCT2DEC(C358),'PDP8'!$E$18),'PDP8'!$D$18:$F$20,3,0)),IF(ISNA(MATCH(_xlfn.BITAND(OCT2DEC(C358),'PDP8'!$E$21),'PDP8'!$D$21:$D$52,0)),"",CONCATENATE(IF(ISNA(MATCH(_xlfn.BITAND(OCT2DEC(C358),'PDP8'!$E$18),'PDP8'!$D$18:$D$20,0)),"",", "),VLOOKUP(_xlfn.BITAND(OCT2DEC(C358),'PDP8'!$E$21),'PDP8'!$D$21:$F$52,3,0))))),"")</f>
        <v/>
      </c>
      <c r="AC358" s="119" t="str">
        <f>IF(N358=14,CONCATENATE(IF(ISNA(MATCH(_xlfn.BITAND(OCT2DEC(C358),'PDP8'!$E$56),'PDP8'!$D$56:$D$70,0)),"",VLOOKUP(_xlfn.BITAND(OCT2DEC(C358),'PDP8'!$E$56),'PDP8'!$D$56:$F$70,3,0)),IF(ISNA(MATCH(_xlfn.BITAND(OCT2DEC(C358),'PDP8'!$E$71),'PDP8'!$D$71:$D$73,0)),"",CONCATENATE(IF(ISNA(MATCH(_xlfn.BITAND(OCT2DEC(C358),'PDP8'!$E$56),'PDP8'!$D$56:$D$70,0)),"",", "),VLOOKUP(_xlfn.BITAND(OCT2DEC(C358),'PDP8'!$E$71),'PDP8'!$D$71:$F$73,3,0))),IF(_xlfn.BITAND(OCT2DEC(C358),'PDP8'!$E$75)='PDP8'!$D$75,CONCATENATE(IF(LEN(F358)&gt;4,", ",""),'PDP8'!$F$75,""),IF(_xlfn.BITAND(OCT2DEC(C358),'PDP8'!$E$74),"",'PDP8'!$F$74))),"")</f>
        <v/>
      </c>
      <c r="AD358" s="119" t="str">
        <f>IF(N358=15,VLOOKUP(Z358,'PDP8'!$D$111:$F$238,3,0),"")</f>
        <v/>
      </c>
      <c r="AE358" s="119" t="str">
        <f>IF(N358=20,CONCATENATE(VLOOKUP(F358,'PDP8'!$I$5:$M$389,3,0),": ",VLOOKUP(F358,'PDP8'!$I$5:$M$389,5,0)),"")</f>
        <v/>
      </c>
      <c r="AF358" s="119" t="str">
        <f t="shared" si="102"/>
        <v/>
      </c>
      <c r="AG358" s="126"/>
      <c r="AH358" s="126"/>
    </row>
    <row r="359" spans="1:34" x14ac:dyDescent="0.2">
      <c r="A359" s="126"/>
      <c r="B359" s="55" t="str">
        <f t="shared" si="90"/>
        <v>0411</v>
      </c>
      <c r="C359" s="56" t="str">
        <f>IF(N359&lt;10,"",IF(N359=10,O359,IF(N359=12,IF(LEN(X359)&gt;0,X359,DEC2OCT(VLOOKUP(F359,'PDP8'!$C$6:$D$12,2,0)+IF(LEN(G359)&gt;0,256,0)+W359+IF(LEN(V359)=0,0,_xlfn.BITAND(V359,127)),4)),IF(N359=13,DEC2OCT('PDP8'!$D$13+_xlfn.BITOR(VLOOKUP(O359,'PDP8'!$C$17:$D$52,2,0),_xlfn.BITOR(IF(S359&gt;1,VLOOKUP(P359,'PDP8'!$C$17:$D$52,2,0),0),_xlfn.BITOR(IF(S359&gt;2,VLOOKUP(Q359,'PDP8'!$C$17:$D$52,2,0),0),IF(S359&gt;3,VLOOKUP(R359,'PDP8'!$C$17:$D$52,2,0),0)))),4),IF(N359=14,DEC2OCT(_xlfn.BITOR('PDP8'!$D$13+256+VLOOKUP(O359,'PDP8'!$C$56:$D$75,2,0),_xlfn.BITOR(IF(S359&gt;1,VLOOKUP(P359,'PDP8'!$C$56:$D$75,2,0),0),_xlfn.BITOR(IF(S359&gt;2,VLOOKUP(Q359,'PDP8'!$C$56:$D$75,2,0),0),IF(S359&gt;3,VLOOKUP(R359,'PDP8'!$C$56:$D$75,2,0),0)))),4),IF(N359=15,DEC2OCT('PDP8'!$D$13+257+VLOOKUP(O359,'PDP8'!$C$80:$D$107,2,0)+IF(S359&gt;1,VLOOKUP(P359,'PDP8'!$C$80:$D$107,2,0),0)+IF(S359&gt;2,VLOOKUP(Q359,'PDP8'!$C$80:$D$107,2,0),0),4),IF(N359=20,VLOOKUP(F359,'PDP8'!$I$5:$J$389,2,0),"???")))))))</f>
        <v/>
      </c>
      <c r="D359" s="177"/>
      <c r="E359" s="118"/>
      <c r="F359" s="118"/>
      <c r="G359" s="76"/>
      <c r="H359" s="118"/>
      <c r="I359" s="179"/>
      <c r="J359" s="188" t="str">
        <f t="shared" si="91"/>
        <v/>
      </c>
      <c r="K359" s="211"/>
      <c r="L359" s="126"/>
      <c r="M359" s="119">
        <f>IF(LEN(F359)&lt;1,0,IF(OR(LEFT(F359)="/",F359="$"),0,IF(LEFT(F359)="*",1,IF(NOT(ISERR(VALUE(F359))),10,IF(LEFT(F359,4)="PAGE",2,IF(ISNA(VLOOKUP(F359,'PDP8'!$C$6:$C$11,1,0)),IF(ISNA(VLOOKUP(LEFT(F359,3),'PDP8'!$C$17:$C$52,1,0)),IF(ISNA(VLOOKUP(LEFT(F359,3),'PDP8'!$C$56:$C$75,1,0)),IF(ISNA(VLOOKUP(LEFT(F359,IF(OR(LEN(F359)=3,MID(F359,4,1)=" "),3,4)),'PDP8'!$C$80:$C$107,1,0)),IF(ISNA(VLOOKUP(F359,'PDP8'!$I$5:$I$389,1,0)),"???",20),15),14),13),12))))))</f>
        <v>0</v>
      </c>
      <c r="N359" s="119">
        <f>IF(AND(O359="CLA",S359&gt;1),IF(ISNA(VLOOKUP(P359,'PDP8'!$C$17:$C$52,1,0)),IF(ISNA(VLOOKUP(P359,'PDP8'!$C$56:$C$75,1,0)),15,14),13),IF(LEN(F359)=0,0,M359))</f>
        <v>0</v>
      </c>
      <c r="O359" s="119" t="str">
        <f t="shared" si="92"/>
        <v/>
      </c>
      <c r="P359" s="119" t="str">
        <f t="shared" si="93"/>
        <v/>
      </c>
      <c r="Q359" s="119" t="str">
        <f t="shared" si="94"/>
        <v/>
      </c>
      <c r="R359" s="119" t="str">
        <f t="shared" si="95"/>
        <v/>
      </c>
      <c r="S359" s="119">
        <f t="shared" si="96"/>
        <v>0</v>
      </c>
      <c r="T359" s="187" t="str">
        <f t="shared" si="97"/>
        <v/>
      </c>
      <c r="U359" s="119" t="str">
        <f t="shared" si="98"/>
        <v/>
      </c>
      <c r="V359" s="120" t="str">
        <f t="shared" si="99"/>
        <v/>
      </c>
      <c r="W359" s="124" t="str">
        <f t="shared" si="100"/>
        <v/>
      </c>
      <c r="X359" s="124" t="str">
        <f t="shared" si="101"/>
        <v/>
      </c>
      <c r="Y359" s="119" t="str">
        <f t="shared" si="103"/>
        <v/>
      </c>
      <c r="Z359" s="119">
        <f t="shared" si="104"/>
        <v>0</v>
      </c>
      <c r="AA359" s="119" t="str">
        <f>IF(N359=12,VLOOKUP(F359,'PDP8'!$C$6:$F$11,4,0),"")</f>
        <v/>
      </c>
      <c r="AB359" s="119" t="str">
        <f>IF(N359=13,IF(_xlfn.BITAND(OCT2DEC(C359),'PDP8'!$E$17)='PDP8'!$D$17,'PDP8'!$F$17,CONCATENATE(IF(ISNA(MATCH(_xlfn.BITAND(OCT2DEC(C359),'PDP8'!$E$18),'PDP8'!$D$18:$D$20,0)),"",VLOOKUP(_xlfn.BITAND(OCT2DEC(C359),'PDP8'!$E$18),'PDP8'!$D$18:$F$20,3,0)),IF(ISNA(MATCH(_xlfn.BITAND(OCT2DEC(C359),'PDP8'!$E$21),'PDP8'!$D$21:$D$52,0)),"",CONCATENATE(IF(ISNA(MATCH(_xlfn.BITAND(OCT2DEC(C359),'PDP8'!$E$18),'PDP8'!$D$18:$D$20,0)),"",", "),VLOOKUP(_xlfn.BITAND(OCT2DEC(C359),'PDP8'!$E$21),'PDP8'!$D$21:$F$52,3,0))))),"")</f>
        <v/>
      </c>
      <c r="AC359" s="119" t="str">
        <f>IF(N359=14,CONCATENATE(IF(ISNA(MATCH(_xlfn.BITAND(OCT2DEC(C359),'PDP8'!$E$56),'PDP8'!$D$56:$D$70,0)),"",VLOOKUP(_xlfn.BITAND(OCT2DEC(C359),'PDP8'!$E$56),'PDP8'!$D$56:$F$70,3,0)),IF(ISNA(MATCH(_xlfn.BITAND(OCT2DEC(C359),'PDP8'!$E$71),'PDP8'!$D$71:$D$73,0)),"",CONCATENATE(IF(ISNA(MATCH(_xlfn.BITAND(OCT2DEC(C359),'PDP8'!$E$56),'PDP8'!$D$56:$D$70,0)),"",", "),VLOOKUP(_xlfn.BITAND(OCT2DEC(C359),'PDP8'!$E$71),'PDP8'!$D$71:$F$73,3,0))),IF(_xlfn.BITAND(OCT2DEC(C359),'PDP8'!$E$75)='PDP8'!$D$75,CONCATENATE(IF(LEN(F359)&gt;4,", ",""),'PDP8'!$F$75,""),IF(_xlfn.BITAND(OCT2DEC(C359),'PDP8'!$E$74),"",'PDP8'!$F$74))),"")</f>
        <v/>
      </c>
      <c r="AD359" s="119" t="str">
        <f>IF(N359=15,VLOOKUP(Z359,'PDP8'!$D$111:$F$238,3,0),"")</f>
        <v/>
      </c>
      <c r="AE359" s="119" t="str">
        <f>IF(N359=20,CONCATENATE(VLOOKUP(F359,'PDP8'!$I$5:$M$389,3,0),": ",VLOOKUP(F359,'PDP8'!$I$5:$M$389,5,0)),"")</f>
        <v/>
      </c>
      <c r="AF359" s="119" t="str">
        <f t="shared" si="102"/>
        <v/>
      </c>
      <c r="AG359" s="126"/>
      <c r="AH359" s="126"/>
    </row>
    <row r="360" spans="1:34" x14ac:dyDescent="0.2">
      <c r="A360" s="126"/>
      <c r="B360" s="55" t="str">
        <f t="shared" si="90"/>
        <v>0411</v>
      </c>
      <c r="C360" s="56" t="str">
        <f>IF(N360&lt;10,"",IF(N360=10,O360,IF(N360=12,IF(LEN(X360)&gt;0,X360,DEC2OCT(VLOOKUP(F360,'PDP8'!$C$6:$D$12,2,0)+IF(LEN(G360)&gt;0,256,0)+W360+IF(LEN(V360)=0,0,_xlfn.BITAND(V360,127)),4)),IF(N360=13,DEC2OCT('PDP8'!$D$13+_xlfn.BITOR(VLOOKUP(O360,'PDP8'!$C$17:$D$52,2,0),_xlfn.BITOR(IF(S360&gt;1,VLOOKUP(P360,'PDP8'!$C$17:$D$52,2,0),0),_xlfn.BITOR(IF(S360&gt;2,VLOOKUP(Q360,'PDP8'!$C$17:$D$52,2,0),0),IF(S360&gt;3,VLOOKUP(R360,'PDP8'!$C$17:$D$52,2,0),0)))),4),IF(N360=14,DEC2OCT(_xlfn.BITOR('PDP8'!$D$13+256+VLOOKUP(O360,'PDP8'!$C$56:$D$75,2,0),_xlfn.BITOR(IF(S360&gt;1,VLOOKUP(P360,'PDP8'!$C$56:$D$75,2,0),0),_xlfn.BITOR(IF(S360&gt;2,VLOOKUP(Q360,'PDP8'!$C$56:$D$75,2,0),0),IF(S360&gt;3,VLOOKUP(R360,'PDP8'!$C$56:$D$75,2,0),0)))),4),IF(N360=15,DEC2OCT('PDP8'!$D$13+257+VLOOKUP(O360,'PDP8'!$C$80:$D$107,2,0)+IF(S360&gt;1,VLOOKUP(P360,'PDP8'!$C$80:$D$107,2,0),0)+IF(S360&gt;2,VLOOKUP(Q360,'PDP8'!$C$80:$D$107,2,0),0),4),IF(N360=20,VLOOKUP(F360,'PDP8'!$I$5:$J$389,2,0),"???")))))))</f>
        <v/>
      </c>
      <c r="D360" s="177"/>
      <c r="E360" s="118"/>
      <c r="F360" s="118"/>
      <c r="G360" s="76"/>
      <c r="H360" s="118"/>
      <c r="I360" s="179"/>
      <c r="J360" s="188" t="str">
        <f t="shared" si="91"/>
        <v/>
      </c>
      <c r="K360" s="211"/>
      <c r="L360" s="126"/>
      <c r="M360" s="119">
        <f>IF(LEN(F360)&lt;1,0,IF(OR(LEFT(F360)="/",F360="$"),0,IF(LEFT(F360)="*",1,IF(NOT(ISERR(VALUE(F360))),10,IF(LEFT(F360,4)="PAGE",2,IF(ISNA(VLOOKUP(F360,'PDP8'!$C$6:$C$11,1,0)),IF(ISNA(VLOOKUP(LEFT(F360,3),'PDP8'!$C$17:$C$52,1,0)),IF(ISNA(VLOOKUP(LEFT(F360,3),'PDP8'!$C$56:$C$75,1,0)),IF(ISNA(VLOOKUP(LEFT(F360,IF(OR(LEN(F360)=3,MID(F360,4,1)=" "),3,4)),'PDP8'!$C$80:$C$107,1,0)),IF(ISNA(VLOOKUP(F360,'PDP8'!$I$5:$I$389,1,0)),"???",20),15),14),13),12))))))</f>
        <v>0</v>
      </c>
      <c r="N360" s="119">
        <f>IF(AND(O360="CLA",S360&gt;1),IF(ISNA(VLOOKUP(P360,'PDP8'!$C$17:$C$52,1,0)),IF(ISNA(VLOOKUP(P360,'PDP8'!$C$56:$C$75,1,0)),15,14),13),IF(LEN(F360)=0,0,M360))</f>
        <v>0</v>
      </c>
      <c r="O360" s="119" t="str">
        <f t="shared" si="92"/>
        <v/>
      </c>
      <c r="P360" s="119" t="str">
        <f t="shared" si="93"/>
        <v/>
      </c>
      <c r="Q360" s="119" t="str">
        <f t="shared" si="94"/>
        <v/>
      </c>
      <c r="R360" s="119" t="str">
        <f t="shared" si="95"/>
        <v/>
      </c>
      <c r="S360" s="119">
        <f t="shared" si="96"/>
        <v>0</v>
      </c>
      <c r="T360" s="187" t="str">
        <f t="shared" si="97"/>
        <v/>
      </c>
      <c r="U360" s="119" t="str">
        <f t="shared" si="98"/>
        <v/>
      </c>
      <c r="V360" s="120" t="str">
        <f t="shared" si="99"/>
        <v/>
      </c>
      <c r="W360" s="124" t="str">
        <f t="shared" si="100"/>
        <v/>
      </c>
      <c r="X360" s="124" t="str">
        <f t="shared" si="101"/>
        <v/>
      </c>
      <c r="Y360" s="119" t="str">
        <f t="shared" si="103"/>
        <v/>
      </c>
      <c r="Z360" s="119">
        <f t="shared" si="104"/>
        <v>0</v>
      </c>
      <c r="AA360" s="119" t="str">
        <f>IF(N360=12,VLOOKUP(F360,'PDP8'!$C$6:$F$11,4,0),"")</f>
        <v/>
      </c>
      <c r="AB360" s="119" t="str">
        <f>IF(N360=13,IF(_xlfn.BITAND(OCT2DEC(C360),'PDP8'!$E$17)='PDP8'!$D$17,'PDP8'!$F$17,CONCATENATE(IF(ISNA(MATCH(_xlfn.BITAND(OCT2DEC(C360),'PDP8'!$E$18),'PDP8'!$D$18:$D$20,0)),"",VLOOKUP(_xlfn.BITAND(OCT2DEC(C360),'PDP8'!$E$18),'PDP8'!$D$18:$F$20,3,0)),IF(ISNA(MATCH(_xlfn.BITAND(OCT2DEC(C360),'PDP8'!$E$21),'PDP8'!$D$21:$D$52,0)),"",CONCATENATE(IF(ISNA(MATCH(_xlfn.BITAND(OCT2DEC(C360),'PDP8'!$E$18),'PDP8'!$D$18:$D$20,0)),"",", "),VLOOKUP(_xlfn.BITAND(OCT2DEC(C360),'PDP8'!$E$21),'PDP8'!$D$21:$F$52,3,0))))),"")</f>
        <v/>
      </c>
      <c r="AC360" s="119" t="str">
        <f>IF(N360=14,CONCATENATE(IF(ISNA(MATCH(_xlfn.BITAND(OCT2DEC(C360),'PDP8'!$E$56),'PDP8'!$D$56:$D$70,0)),"",VLOOKUP(_xlfn.BITAND(OCT2DEC(C360),'PDP8'!$E$56),'PDP8'!$D$56:$F$70,3,0)),IF(ISNA(MATCH(_xlfn.BITAND(OCT2DEC(C360),'PDP8'!$E$71),'PDP8'!$D$71:$D$73,0)),"",CONCATENATE(IF(ISNA(MATCH(_xlfn.BITAND(OCT2DEC(C360),'PDP8'!$E$56),'PDP8'!$D$56:$D$70,0)),"",", "),VLOOKUP(_xlfn.BITAND(OCT2DEC(C360),'PDP8'!$E$71),'PDP8'!$D$71:$F$73,3,0))),IF(_xlfn.BITAND(OCT2DEC(C360),'PDP8'!$E$75)='PDP8'!$D$75,CONCATENATE(IF(LEN(F360)&gt;4,", ",""),'PDP8'!$F$75,""),IF(_xlfn.BITAND(OCT2DEC(C360),'PDP8'!$E$74),"",'PDP8'!$F$74))),"")</f>
        <v/>
      </c>
      <c r="AD360" s="119" t="str">
        <f>IF(N360=15,VLOOKUP(Z360,'PDP8'!$D$111:$F$238,3,0),"")</f>
        <v/>
      </c>
      <c r="AE360" s="119" t="str">
        <f>IF(N360=20,CONCATENATE(VLOOKUP(F360,'PDP8'!$I$5:$M$389,3,0),": ",VLOOKUP(F360,'PDP8'!$I$5:$M$389,5,0)),"")</f>
        <v/>
      </c>
      <c r="AF360" s="119" t="str">
        <f t="shared" si="102"/>
        <v/>
      </c>
      <c r="AG360" s="126"/>
      <c r="AH360" s="126"/>
    </row>
    <row r="361" spans="1:34" x14ac:dyDescent="0.2">
      <c r="A361" s="126"/>
      <c r="B361" s="55" t="str">
        <f t="shared" si="90"/>
        <v>0411</v>
      </c>
      <c r="C361" s="56" t="str">
        <f>IF(N361&lt;10,"",IF(N361=10,O361,IF(N361=12,IF(LEN(X361)&gt;0,X361,DEC2OCT(VLOOKUP(F361,'PDP8'!$C$6:$D$12,2,0)+IF(LEN(G361)&gt;0,256,0)+W361+IF(LEN(V361)=0,0,_xlfn.BITAND(V361,127)),4)),IF(N361=13,DEC2OCT('PDP8'!$D$13+_xlfn.BITOR(VLOOKUP(O361,'PDP8'!$C$17:$D$52,2,0),_xlfn.BITOR(IF(S361&gt;1,VLOOKUP(P361,'PDP8'!$C$17:$D$52,2,0),0),_xlfn.BITOR(IF(S361&gt;2,VLOOKUP(Q361,'PDP8'!$C$17:$D$52,2,0),0),IF(S361&gt;3,VLOOKUP(R361,'PDP8'!$C$17:$D$52,2,0),0)))),4),IF(N361=14,DEC2OCT(_xlfn.BITOR('PDP8'!$D$13+256+VLOOKUP(O361,'PDP8'!$C$56:$D$75,2,0),_xlfn.BITOR(IF(S361&gt;1,VLOOKUP(P361,'PDP8'!$C$56:$D$75,2,0),0),_xlfn.BITOR(IF(S361&gt;2,VLOOKUP(Q361,'PDP8'!$C$56:$D$75,2,0),0),IF(S361&gt;3,VLOOKUP(R361,'PDP8'!$C$56:$D$75,2,0),0)))),4),IF(N361=15,DEC2OCT('PDP8'!$D$13+257+VLOOKUP(O361,'PDP8'!$C$80:$D$107,2,0)+IF(S361&gt;1,VLOOKUP(P361,'PDP8'!$C$80:$D$107,2,0),0)+IF(S361&gt;2,VLOOKUP(Q361,'PDP8'!$C$80:$D$107,2,0),0),4),IF(N361=20,VLOOKUP(F361,'PDP8'!$I$5:$J$389,2,0),"???")))))))</f>
        <v/>
      </c>
      <c r="D361" s="177"/>
      <c r="E361" s="118"/>
      <c r="F361" s="118"/>
      <c r="G361" s="76"/>
      <c r="H361" s="118"/>
      <c r="I361" s="179"/>
      <c r="J361" s="188" t="str">
        <f t="shared" si="91"/>
        <v/>
      </c>
      <c r="K361" s="211"/>
      <c r="L361" s="126"/>
      <c r="M361" s="119">
        <f>IF(LEN(F361)&lt;1,0,IF(OR(LEFT(F361)="/",F361="$"),0,IF(LEFT(F361)="*",1,IF(NOT(ISERR(VALUE(F361))),10,IF(LEFT(F361,4)="PAGE",2,IF(ISNA(VLOOKUP(F361,'PDP8'!$C$6:$C$11,1,0)),IF(ISNA(VLOOKUP(LEFT(F361,3),'PDP8'!$C$17:$C$52,1,0)),IF(ISNA(VLOOKUP(LEFT(F361,3),'PDP8'!$C$56:$C$75,1,0)),IF(ISNA(VLOOKUP(LEFT(F361,IF(OR(LEN(F361)=3,MID(F361,4,1)=" "),3,4)),'PDP8'!$C$80:$C$107,1,0)),IF(ISNA(VLOOKUP(F361,'PDP8'!$I$5:$I$389,1,0)),"???",20),15),14),13),12))))))</f>
        <v>0</v>
      </c>
      <c r="N361" s="119">
        <f>IF(AND(O361="CLA",S361&gt;1),IF(ISNA(VLOOKUP(P361,'PDP8'!$C$17:$C$52,1,0)),IF(ISNA(VLOOKUP(P361,'PDP8'!$C$56:$C$75,1,0)),15,14),13),IF(LEN(F361)=0,0,M361))</f>
        <v>0</v>
      </c>
      <c r="O361" s="119" t="str">
        <f t="shared" si="92"/>
        <v/>
      </c>
      <c r="P361" s="119" t="str">
        <f t="shared" si="93"/>
        <v/>
      </c>
      <c r="Q361" s="119" t="str">
        <f t="shared" si="94"/>
        <v/>
      </c>
      <c r="R361" s="119" t="str">
        <f t="shared" si="95"/>
        <v/>
      </c>
      <c r="S361" s="119">
        <f t="shared" si="96"/>
        <v>0</v>
      </c>
      <c r="T361" s="187" t="str">
        <f t="shared" si="97"/>
        <v/>
      </c>
      <c r="U361" s="119" t="str">
        <f t="shared" si="98"/>
        <v/>
      </c>
      <c r="V361" s="120" t="str">
        <f t="shared" si="99"/>
        <v/>
      </c>
      <c r="W361" s="124" t="str">
        <f t="shared" si="100"/>
        <v/>
      </c>
      <c r="X361" s="124" t="str">
        <f t="shared" si="101"/>
        <v/>
      </c>
      <c r="Y361" s="119" t="str">
        <f t="shared" si="103"/>
        <v/>
      </c>
      <c r="Z361" s="119">
        <f t="shared" si="104"/>
        <v>0</v>
      </c>
      <c r="AA361" s="119" t="str">
        <f>IF(N361=12,VLOOKUP(F361,'PDP8'!$C$6:$F$11,4,0),"")</f>
        <v/>
      </c>
      <c r="AB361" s="119" t="str">
        <f>IF(N361=13,IF(_xlfn.BITAND(OCT2DEC(C361),'PDP8'!$E$17)='PDP8'!$D$17,'PDP8'!$F$17,CONCATENATE(IF(ISNA(MATCH(_xlfn.BITAND(OCT2DEC(C361),'PDP8'!$E$18),'PDP8'!$D$18:$D$20,0)),"",VLOOKUP(_xlfn.BITAND(OCT2DEC(C361),'PDP8'!$E$18),'PDP8'!$D$18:$F$20,3,0)),IF(ISNA(MATCH(_xlfn.BITAND(OCT2DEC(C361),'PDP8'!$E$21),'PDP8'!$D$21:$D$52,0)),"",CONCATENATE(IF(ISNA(MATCH(_xlfn.BITAND(OCT2DEC(C361),'PDP8'!$E$18),'PDP8'!$D$18:$D$20,0)),"",", "),VLOOKUP(_xlfn.BITAND(OCT2DEC(C361),'PDP8'!$E$21),'PDP8'!$D$21:$F$52,3,0))))),"")</f>
        <v/>
      </c>
      <c r="AC361" s="119" t="str">
        <f>IF(N361=14,CONCATENATE(IF(ISNA(MATCH(_xlfn.BITAND(OCT2DEC(C361),'PDP8'!$E$56),'PDP8'!$D$56:$D$70,0)),"",VLOOKUP(_xlfn.BITAND(OCT2DEC(C361),'PDP8'!$E$56),'PDP8'!$D$56:$F$70,3,0)),IF(ISNA(MATCH(_xlfn.BITAND(OCT2DEC(C361),'PDP8'!$E$71),'PDP8'!$D$71:$D$73,0)),"",CONCATENATE(IF(ISNA(MATCH(_xlfn.BITAND(OCT2DEC(C361),'PDP8'!$E$56),'PDP8'!$D$56:$D$70,0)),"",", "),VLOOKUP(_xlfn.BITAND(OCT2DEC(C361),'PDP8'!$E$71),'PDP8'!$D$71:$F$73,3,0))),IF(_xlfn.BITAND(OCT2DEC(C361),'PDP8'!$E$75)='PDP8'!$D$75,CONCATENATE(IF(LEN(F361)&gt;4,", ",""),'PDP8'!$F$75,""),IF(_xlfn.BITAND(OCT2DEC(C361),'PDP8'!$E$74),"",'PDP8'!$F$74))),"")</f>
        <v/>
      </c>
      <c r="AD361" s="119" t="str">
        <f>IF(N361=15,VLOOKUP(Z361,'PDP8'!$D$111:$F$238,3,0),"")</f>
        <v/>
      </c>
      <c r="AE361" s="119" t="str">
        <f>IF(N361=20,CONCATENATE(VLOOKUP(F361,'PDP8'!$I$5:$M$389,3,0),": ",VLOOKUP(F361,'PDP8'!$I$5:$M$389,5,0)),"")</f>
        <v/>
      </c>
      <c r="AF361" s="119" t="str">
        <f t="shared" si="102"/>
        <v/>
      </c>
      <c r="AG361" s="126"/>
      <c r="AH361" s="126"/>
    </row>
    <row r="362" spans="1:34" x14ac:dyDescent="0.2">
      <c r="A362" s="126"/>
      <c r="B362" s="55" t="str">
        <f t="shared" si="90"/>
        <v>0411</v>
      </c>
      <c r="C362" s="56" t="str">
        <f>IF(N362&lt;10,"",IF(N362=10,O362,IF(N362=12,IF(LEN(X362)&gt;0,X362,DEC2OCT(VLOOKUP(F362,'PDP8'!$C$6:$D$12,2,0)+IF(LEN(G362)&gt;0,256,0)+W362+IF(LEN(V362)=0,0,_xlfn.BITAND(V362,127)),4)),IF(N362=13,DEC2OCT('PDP8'!$D$13+_xlfn.BITOR(VLOOKUP(O362,'PDP8'!$C$17:$D$52,2,0),_xlfn.BITOR(IF(S362&gt;1,VLOOKUP(P362,'PDP8'!$C$17:$D$52,2,0),0),_xlfn.BITOR(IF(S362&gt;2,VLOOKUP(Q362,'PDP8'!$C$17:$D$52,2,0),0),IF(S362&gt;3,VLOOKUP(R362,'PDP8'!$C$17:$D$52,2,0),0)))),4),IF(N362=14,DEC2OCT(_xlfn.BITOR('PDP8'!$D$13+256+VLOOKUP(O362,'PDP8'!$C$56:$D$75,2,0),_xlfn.BITOR(IF(S362&gt;1,VLOOKUP(P362,'PDP8'!$C$56:$D$75,2,0),0),_xlfn.BITOR(IF(S362&gt;2,VLOOKUP(Q362,'PDP8'!$C$56:$D$75,2,0),0),IF(S362&gt;3,VLOOKUP(R362,'PDP8'!$C$56:$D$75,2,0),0)))),4),IF(N362=15,DEC2OCT('PDP8'!$D$13+257+VLOOKUP(O362,'PDP8'!$C$80:$D$107,2,0)+IF(S362&gt;1,VLOOKUP(P362,'PDP8'!$C$80:$D$107,2,0),0)+IF(S362&gt;2,VLOOKUP(Q362,'PDP8'!$C$80:$D$107,2,0),0),4),IF(N362=20,VLOOKUP(F362,'PDP8'!$I$5:$J$389,2,0),"???")))))))</f>
        <v/>
      </c>
      <c r="D362" s="177"/>
      <c r="E362" s="118"/>
      <c r="F362" s="118"/>
      <c r="G362" s="76"/>
      <c r="H362" s="118"/>
      <c r="I362" s="179"/>
      <c r="J362" s="188" t="str">
        <f t="shared" si="91"/>
        <v/>
      </c>
      <c r="K362" s="211"/>
      <c r="L362" s="126"/>
      <c r="M362" s="119">
        <f>IF(LEN(F362)&lt;1,0,IF(OR(LEFT(F362)="/",F362="$"),0,IF(LEFT(F362)="*",1,IF(NOT(ISERR(VALUE(F362))),10,IF(LEFT(F362,4)="PAGE",2,IF(ISNA(VLOOKUP(F362,'PDP8'!$C$6:$C$11,1,0)),IF(ISNA(VLOOKUP(LEFT(F362,3),'PDP8'!$C$17:$C$52,1,0)),IF(ISNA(VLOOKUP(LEFT(F362,3),'PDP8'!$C$56:$C$75,1,0)),IF(ISNA(VLOOKUP(LEFT(F362,IF(OR(LEN(F362)=3,MID(F362,4,1)=" "),3,4)),'PDP8'!$C$80:$C$107,1,0)),IF(ISNA(VLOOKUP(F362,'PDP8'!$I$5:$I$389,1,0)),"???",20),15),14),13),12))))))</f>
        <v>0</v>
      </c>
      <c r="N362" s="119">
        <f>IF(AND(O362="CLA",S362&gt;1),IF(ISNA(VLOOKUP(P362,'PDP8'!$C$17:$C$52,1,0)),IF(ISNA(VLOOKUP(P362,'PDP8'!$C$56:$C$75,1,0)),15,14),13),IF(LEN(F362)=0,0,M362))</f>
        <v>0</v>
      </c>
      <c r="O362" s="119" t="str">
        <f t="shared" si="92"/>
        <v/>
      </c>
      <c r="P362" s="119" t="str">
        <f t="shared" si="93"/>
        <v/>
      </c>
      <c r="Q362" s="119" t="str">
        <f t="shared" si="94"/>
        <v/>
      </c>
      <c r="R362" s="119" t="str">
        <f t="shared" si="95"/>
        <v/>
      </c>
      <c r="S362" s="119">
        <f t="shared" si="96"/>
        <v>0</v>
      </c>
      <c r="T362" s="187" t="str">
        <f t="shared" si="97"/>
        <v/>
      </c>
      <c r="U362" s="119" t="str">
        <f t="shared" si="98"/>
        <v/>
      </c>
      <c r="V362" s="120" t="str">
        <f t="shared" si="99"/>
        <v/>
      </c>
      <c r="W362" s="124" t="str">
        <f t="shared" si="100"/>
        <v/>
      </c>
      <c r="X362" s="124" t="str">
        <f t="shared" si="101"/>
        <v/>
      </c>
      <c r="Y362" s="119" t="str">
        <f t="shared" si="103"/>
        <v/>
      </c>
      <c r="Z362" s="119">
        <f t="shared" si="104"/>
        <v>0</v>
      </c>
      <c r="AA362" s="119" t="str">
        <f>IF(N362=12,VLOOKUP(F362,'PDP8'!$C$6:$F$11,4,0),"")</f>
        <v/>
      </c>
      <c r="AB362" s="119" t="str">
        <f>IF(N362=13,IF(_xlfn.BITAND(OCT2DEC(C362),'PDP8'!$E$17)='PDP8'!$D$17,'PDP8'!$F$17,CONCATENATE(IF(ISNA(MATCH(_xlfn.BITAND(OCT2DEC(C362),'PDP8'!$E$18),'PDP8'!$D$18:$D$20,0)),"",VLOOKUP(_xlfn.BITAND(OCT2DEC(C362),'PDP8'!$E$18),'PDP8'!$D$18:$F$20,3,0)),IF(ISNA(MATCH(_xlfn.BITAND(OCT2DEC(C362),'PDP8'!$E$21),'PDP8'!$D$21:$D$52,0)),"",CONCATENATE(IF(ISNA(MATCH(_xlfn.BITAND(OCT2DEC(C362),'PDP8'!$E$18),'PDP8'!$D$18:$D$20,0)),"",", "),VLOOKUP(_xlfn.BITAND(OCT2DEC(C362),'PDP8'!$E$21),'PDP8'!$D$21:$F$52,3,0))))),"")</f>
        <v/>
      </c>
      <c r="AC362" s="119" t="str">
        <f>IF(N362=14,CONCATENATE(IF(ISNA(MATCH(_xlfn.BITAND(OCT2DEC(C362),'PDP8'!$E$56),'PDP8'!$D$56:$D$70,0)),"",VLOOKUP(_xlfn.BITAND(OCT2DEC(C362),'PDP8'!$E$56),'PDP8'!$D$56:$F$70,3,0)),IF(ISNA(MATCH(_xlfn.BITAND(OCT2DEC(C362),'PDP8'!$E$71),'PDP8'!$D$71:$D$73,0)),"",CONCATENATE(IF(ISNA(MATCH(_xlfn.BITAND(OCT2DEC(C362),'PDP8'!$E$56),'PDP8'!$D$56:$D$70,0)),"",", "),VLOOKUP(_xlfn.BITAND(OCT2DEC(C362),'PDP8'!$E$71),'PDP8'!$D$71:$F$73,3,0))),IF(_xlfn.BITAND(OCT2DEC(C362),'PDP8'!$E$75)='PDP8'!$D$75,CONCATENATE(IF(LEN(F362)&gt;4,", ",""),'PDP8'!$F$75,""),IF(_xlfn.BITAND(OCT2DEC(C362),'PDP8'!$E$74),"",'PDP8'!$F$74))),"")</f>
        <v/>
      </c>
      <c r="AD362" s="119" t="str">
        <f>IF(N362=15,VLOOKUP(Z362,'PDP8'!$D$111:$F$238,3,0),"")</f>
        <v/>
      </c>
      <c r="AE362" s="119" t="str">
        <f>IF(N362=20,CONCATENATE(VLOOKUP(F362,'PDP8'!$I$5:$M$389,3,0),": ",VLOOKUP(F362,'PDP8'!$I$5:$M$389,5,0)),"")</f>
        <v/>
      </c>
      <c r="AF362" s="119" t="str">
        <f t="shared" si="102"/>
        <v/>
      </c>
      <c r="AG362" s="126"/>
      <c r="AH362" s="126"/>
    </row>
    <row r="363" spans="1:34" x14ac:dyDescent="0.2">
      <c r="A363" s="126"/>
      <c r="B363" s="55" t="str">
        <f t="shared" si="90"/>
        <v>0411</v>
      </c>
      <c r="C363" s="56" t="str">
        <f>IF(N363&lt;10,"",IF(N363=10,O363,IF(N363=12,IF(LEN(X363)&gt;0,X363,DEC2OCT(VLOOKUP(F363,'PDP8'!$C$6:$D$12,2,0)+IF(LEN(G363)&gt;0,256,0)+W363+IF(LEN(V363)=0,0,_xlfn.BITAND(V363,127)),4)),IF(N363=13,DEC2OCT('PDP8'!$D$13+_xlfn.BITOR(VLOOKUP(O363,'PDP8'!$C$17:$D$52,2,0),_xlfn.BITOR(IF(S363&gt;1,VLOOKUP(P363,'PDP8'!$C$17:$D$52,2,0),0),_xlfn.BITOR(IF(S363&gt;2,VLOOKUP(Q363,'PDP8'!$C$17:$D$52,2,0),0),IF(S363&gt;3,VLOOKUP(R363,'PDP8'!$C$17:$D$52,2,0),0)))),4),IF(N363=14,DEC2OCT(_xlfn.BITOR('PDP8'!$D$13+256+VLOOKUP(O363,'PDP8'!$C$56:$D$75,2,0),_xlfn.BITOR(IF(S363&gt;1,VLOOKUP(P363,'PDP8'!$C$56:$D$75,2,0),0),_xlfn.BITOR(IF(S363&gt;2,VLOOKUP(Q363,'PDP8'!$C$56:$D$75,2,0),0),IF(S363&gt;3,VLOOKUP(R363,'PDP8'!$C$56:$D$75,2,0),0)))),4),IF(N363=15,DEC2OCT('PDP8'!$D$13+257+VLOOKUP(O363,'PDP8'!$C$80:$D$107,2,0)+IF(S363&gt;1,VLOOKUP(P363,'PDP8'!$C$80:$D$107,2,0),0)+IF(S363&gt;2,VLOOKUP(Q363,'PDP8'!$C$80:$D$107,2,0),0),4),IF(N363=20,VLOOKUP(F363,'PDP8'!$I$5:$J$389,2,0),"???")))))))</f>
        <v/>
      </c>
      <c r="D363" s="177"/>
      <c r="E363" s="118"/>
      <c r="F363" s="118"/>
      <c r="G363" s="76"/>
      <c r="H363" s="118"/>
      <c r="I363" s="179"/>
      <c r="J363" s="188" t="str">
        <f t="shared" si="91"/>
        <v/>
      </c>
      <c r="K363" s="211"/>
      <c r="L363" s="126"/>
      <c r="M363" s="119">
        <f>IF(LEN(F363)&lt;1,0,IF(OR(LEFT(F363)="/",F363="$"),0,IF(LEFT(F363)="*",1,IF(NOT(ISERR(VALUE(F363))),10,IF(LEFT(F363,4)="PAGE",2,IF(ISNA(VLOOKUP(F363,'PDP8'!$C$6:$C$11,1,0)),IF(ISNA(VLOOKUP(LEFT(F363,3),'PDP8'!$C$17:$C$52,1,0)),IF(ISNA(VLOOKUP(LEFT(F363,3),'PDP8'!$C$56:$C$75,1,0)),IF(ISNA(VLOOKUP(LEFT(F363,IF(OR(LEN(F363)=3,MID(F363,4,1)=" "),3,4)),'PDP8'!$C$80:$C$107,1,0)),IF(ISNA(VLOOKUP(F363,'PDP8'!$I$5:$I$389,1,0)),"???",20),15),14),13),12))))))</f>
        <v>0</v>
      </c>
      <c r="N363" s="119">
        <f>IF(AND(O363="CLA",S363&gt;1),IF(ISNA(VLOOKUP(P363,'PDP8'!$C$17:$C$52,1,0)),IF(ISNA(VLOOKUP(P363,'PDP8'!$C$56:$C$75,1,0)),15,14),13),IF(LEN(F363)=0,0,M363))</f>
        <v>0</v>
      </c>
      <c r="O363" s="119" t="str">
        <f t="shared" si="92"/>
        <v/>
      </c>
      <c r="P363" s="119" t="str">
        <f t="shared" si="93"/>
        <v/>
      </c>
      <c r="Q363" s="119" t="str">
        <f t="shared" si="94"/>
        <v/>
      </c>
      <c r="R363" s="119" t="str">
        <f t="shared" si="95"/>
        <v/>
      </c>
      <c r="S363" s="119">
        <f t="shared" si="96"/>
        <v>0</v>
      </c>
      <c r="T363" s="187" t="str">
        <f t="shared" si="97"/>
        <v/>
      </c>
      <c r="U363" s="119" t="str">
        <f t="shared" si="98"/>
        <v/>
      </c>
      <c r="V363" s="120" t="str">
        <f t="shared" si="99"/>
        <v/>
      </c>
      <c r="W363" s="124" t="str">
        <f t="shared" si="100"/>
        <v/>
      </c>
      <c r="X363" s="124" t="str">
        <f t="shared" si="101"/>
        <v/>
      </c>
      <c r="Y363" s="119" t="str">
        <f t="shared" si="103"/>
        <v/>
      </c>
      <c r="Z363" s="119">
        <f t="shared" si="104"/>
        <v>0</v>
      </c>
      <c r="AA363" s="119" t="str">
        <f>IF(N363=12,VLOOKUP(F363,'PDP8'!$C$6:$F$11,4,0),"")</f>
        <v/>
      </c>
      <c r="AB363" s="119" t="str">
        <f>IF(N363=13,IF(_xlfn.BITAND(OCT2DEC(C363),'PDP8'!$E$17)='PDP8'!$D$17,'PDP8'!$F$17,CONCATENATE(IF(ISNA(MATCH(_xlfn.BITAND(OCT2DEC(C363),'PDP8'!$E$18),'PDP8'!$D$18:$D$20,0)),"",VLOOKUP(_xlfn.BITAND(OCT2DEC(C363),'PDP8'!$E$18),'PDP8'!$D$18:$F$20,3,0)),IF(ISNA(MATCH(_xlfn.BITAND(OCT2DEC(C363),'PDP8'!$E$21),'PDP8'!$D$21:$D$52,0)),"",CONCATENATE(IF(ISNA(MATCH(_xlfn.BITAND(OCT2DEC(C363),'PDP8'!$E$18),'PDP8'!$D$18:$D$20,0)),"",", "),VLOOKUP(_xlfn.BITAND(OCT2DEC(C363),'PDP8'!$E$21),'PDP8'!$D$21:$F$52,3,0))))),"")</f>
        <v/>
      </c>
      <c r="AC363" s="119" t="str">
        <f>IF(N363=14,CONCATENATE(IF(ISNA(MATCH(_xlfn.BITAND(OCT2DEC(C363),'PDP8'!$E$56),'PDP8'!$D$56:$D$70,0)),"",VLOOKUP(_xlfn.BITAND(OCT2DEC(C363),'PDP8'!$E$56),'PDP8'!$D$56:$F$70,3,0)),IF(ISNA(MATCH(_xlfn.BITAND(OCT2DEC(C363),'PDP8'!$E$71),'PDP8'!$D$71:$D$73,0)),"",CONCATENATE(IF(ISNA(MATCH(_xlfn.BITAND(OCT2DEC(C363),'PDP8'!$E$56),'PDP8'!$D$56:$D$70,0)),"",", "),VLOOKUP(_xlfn.BITAND(OCT2DEC(C363),'PDP8'!$E$71),'PDP8'!$D$71:$F$73,3,0))),IF(_xlfn.BITAND(OCT2DEC(C363),'PDP8'!$E$75)='PDP8'!$D$75,CONCATENATE(IF(LEN(F363)&gt;4,", ",""),'PDP8'!$F$75,""),IF(_xlfn.BITAND(OCT2DEC(C363),'PDP8'!$E$74),"",'PDP8'!$F$74))),"")</f>
        <v/>
      </c>
      <c r="AD363" s="119" t="str">
        <f>IF(N363=15,VLOOKUP(Z363,'PDP8'!$D$111:$F$238,3,0),"")</f>
        <v/>
      </c>
      <c r="AE363" s="119" t="str">
        <f>IF(N363=20,CONCATENATE(VLOOKUP(F363,'PDP8'!$I$5:$M$389,3,0),": ",VLOOKUP(F363,'PDP8'!$I$5:$M$389,5,0)),"")</f>
        <v/>
      </c>
      <c r="AF363" s="119" t="str">
        <f t="shared" si="102"/>
        <v/>
      </c>
      <c r="AG363" s="126"/>
      <c r="AH363" s="126"/>
    </row>
    <row r="364" spans="1:34" x14ac:dyDescent="0.2">
      <c r="A364" s="126"/>
      <c r="B364" s="55" t="str">
        <f t="shared" si="90"/>
        <v>0411</v>
      </c>
      <c r="C364" s="56" t="str">
        <f>IF(N364&lt;10,"",IF(N364=10,O364,IF(N364=12,IF(LEN(X364)&gt;0,X364,DEC2OCT(VLOOKUP(F364,'PDP8'!$C$6:$D$12,2,0)+IF(LEN(G364)&gt;0,256,0)+W364+IF(LEN(V364)=0,0,_xlfn.BITAND(V364,127)),4)),IF(N364=13,DEC2OCT('PDP8'!$D$13+_xlfn.BITOR(VLOOKUP(O364,'PDP8'!$C$17:$D$52,2,0),_xlfn.BITOR(IF(S364&gt;1,VLOOKUP(P364,'PDP8'!$C$17:$D$52,2,0),0),_xlfn.BITOR(IF(S364&gt;2,VLOOKUP(Q364,'PDP8'!$C$17:$D$52,2,0),0),IF(S364&gt;3,VLOOKUP(R364,'PDP8'!$C$17:$D$52,2,0),0)))),4),IF(N364=14,DEC2OCT(_xlfn.BITOR('PDP8'!$D$13+256+VLOOKUP(O364,'PDP8'!$C$56:$D$75,2,0),_xlfn.BITOR(IF(S364&gt;1,VLOOKUP(P364,'PDP8'!$C$56:$D$75,2,0),0),_xlfn.BITOR(IF(S364&gt;2,VLOOKUP(Q364,'PDP8'!$C$56:$D$75,2,0),0),IF(S364&gt;3,VLOOKUP(R364,'PDP8'!$C$56:$D$75,2,0),0)))),4),IF(N364=15,DEC2OCT('PDP8'!$D$13+257+VLOOKUP(O364,'PDP8'!$C$80:$D$107,2,0)+IF(S364&gt;1,VLOOKUP(P364,'PDP8'!$C$80:$D$107,2,0),0)+IF(S364&gt;2,VLOOKUP(Q364,'PDP8'!$C$80:$D$107,2,0),0),4),IF(N364=20,VLOOKUP(F364,'PDP8'!$I$5:$J$389,2,0),"???")))))))</f>
        <v/>
      </c>
      <c r="D364" s="177"/>
      <c r="E364" s="118"/>
      <c r="F364" s="118"/>
      <c r="G364" s="76"/>
      <c r="H364" s="118"/>
      <c r="I364" s="179"/>
      <c r="J364" s="188" t="str">
        <f t="shared" si="91"/>
        <v/>
      </c>
      <c r="K364" s="211"/>
      <c r="L364" s="126"/>
      <c r="M364" s="119">
        <f>IF(LEN(F364)&lt;1,0,IF(OR(LEFT(F364)="/",F364="$"),0,IF(LEFT(F364)="*",1,IF(NOT(ISERR(VALUE(F364))),10,IF(LEFT(F364,4)="PAGE",2,IF(ISNA(VLOOKUP(F364,'PDP8'!$C$6:$C$11,1,0)),IF(ISNA(VLOOKUP(LEFT(F364,3),'PDP8'!$C$17:$C$52,1,0)),IF(ISNA(VLOOKUP(LEFT(F364,3),'PDP8'!$C$56:$C$75,1,0)),IF(ISNA(VLOOKUP(LEFT(F364,IF(OR(LEN(F364)=3,MID(F364,4,1)=" "),3,4)),'PDP8'!$C$80:$C$107,1,0)),IF(ISNA(VLOOKUP(F364,'PDP8'!$I$5:$I$389,1,0)),"???",20),15),14),13),12))))))</f>
        <v>0</v>
      </c>
      <c r="N364" s="119">
        <f>IF(AND(O364="CLA",S364&gt;1),IF(ISNA(VLOOKUP(P364,'PDP8'!$C$17:$C$52,1,0)),IF(ISNA(VLOOKUP(P364,'PDP8'!$C$56:$C$75,1,0)),15,14),13),IF(LEN(F364)=0,0,M364))</f>
        <v>0</v>
      </c>
      <c r="O364" s="119" t="str">
        <f t="shared" si="92"/>
        <v/>
      </c>
      <c r="P364" s="119" t="str">
        <f t="shared" si="93"/>
        <v/>
      </c>
      <c r="Q364" s="119" t="str">
        <f t="shared" si="94"/>
        <v/>
      </c>
      <c r="R364" s="119" t="str">
        <f t="shared" si="95"/>
        <v/>
      </c>
      <c r="S364" s="119">
        <f t="shared" si="96"/>
        <v>0</v>
      </c>
      <c r="T364" s="187" t="str">
        <f t="shared" si="97"/>
        <v/>
      </c>
      <c r="U364" s="119" t="str">
        <f t="shared" si="98"/>
        <v/>
      </c>
      <c r="V364" s="120" t="str">
        <f t="shared" si="99"/>
        <v/>
      </c>
      <c r="W364" s="124" t="str">
        <f t="shared" si="100"/>
        <v/>
      </c>
      <c r="X364" s="124" t="str">
        <f t="shared" si="101"/>
        <v/>
      </c>
      <c r="Y364" s="119" t="str">
        <f t="shared" si="103"/>
        <v/>
      </c>
      <c r="Z364" s="119">
        <f t="shared" si="104"/>
        <v>0</v>
      </c>
      <c r="AA364" s="119" t="str">
        <f>IF(N364=12,VLOOKUP(F364,'PDP8'!$C$6:$F$11,4,0),"")</f>
        <v/>
      </c>
      <c r="AB364" s="119" t="str">
        <f>IF(N364=13,IF(_xlfn.BITAND(OCT2DEC(C364),'PDP8'!$E$17)='PDP8'!$D$17,'PDP8'!$F$17,CONCATENATE(IF(ISNA(MATCH(_xlfn.BITAND(OCT2DEC(C364),'PDP8'!$E$18),'PDP8'!$D$18:$D$20,0)),"",VLOOKUP(_xlfn.BITAND(OCT2DEC(C364),'PDP8'!$E$18),'PDP8'!$D$18:$F$20,3,0)),IF(ISNA(MATCH(_xlfn.BITAND(OCT2DEC(C364),'PDP8'!$E$21),'PDP8'!$D$21:$D$52,0)),"",CONCATENATE(IF(ISNA(MATCH(_xlfn.BITAND(OCT2DEC(C364),'PDP8'!$E$18),'PDP8'!$D$18:$D$20,0)),"",", "),VLOOKUP(_xlfn.BITAND(OCT2DEC(C364),'PDP8'!$E$21),'PDP8'!$D$21:$F$52,3,0))))),"")</f>
        <v/>
      </c>
      <c r="AC364" s="119" t="str">
        <f>IF(N364=14,CONCATENATE(IF(ISNA(MATCH(_xlfn.BITAND(OCT2DEC(C364),'PDP8'!$E$56),'PDP8'!$D$56:$D$70,0)),"",VLOOKUP(_xlfn.BITAND(OCT2DEC(C364),'PDP8'!$E$56),'PDP8'!$D$56:$F$70,3,0)),IF(ISNA(MATCH(_xlfn.BITAND(OCT2DEC(C364),'PDP8'!$E$71),'PDP8'!$D$71:$D$73,0)),"",CONCATENATE(IF(ISNA(MATCH(_xlfn.BITAND(OCT2DEC(C364),'PDP8'!$E$56),'PDP8'!$D$56:$D$70,0)),"",", "),VLOOKUP(_xlfn.BITAND(OCT2DEC(C364),'PDP8'!$E$71),'PDP8'!$D$71:$F$73,3,0))),IF(_xlfn.BITAND(OCT2DEC(C364),'PDP8'!$E$75)='PDP8'!$D$75,CONCATENATE(IF(LEN(F364)&gt;4,", ",""),'PDP8'!$F$75,""),IF(_xlfn.BITAND(OCT2DEC(C364),'PDP8'!$E$74),"",'PDP8'!$F$74))),"")</f>
        <v/>
      </c>
      <c r="AD364" s="119" t="str">
        <f>IF(N364=15,VLOOKUP(Z364,'PDP8'!$D$111:$F$238,3,0),"")</f>
        <v/>
      </c>
      <c r="AE364" s="119" t="str">
        <f>IF(N364=20,CONCATENATE(VLOOKUP(F364,'PDP8'!$I$5:$M$389,3,0),": ",VLOOKUP(F364,'PDP8'!$I$5:$M$389,5,0)),"")</f>
        <v/>
      </c>
      <c r="AF364" s="119" t="str">
        <f t="shared" si="102"/>
        <v/>
      </c>
      <c r="AG364" s="126"/>
      <c r="AH364" s="126"/>
    </row>
    <row r="365" spans="1:34" x14ac:dyDescent="0.2">
      <c r="A365" s="126"/>
      <c r="B365" s="55" t="str">
        <f t="shared" si="90"/>
        <v>0411</v>
      </c>
      <c r="C365" s="56" t="str">
        <f>IF(N365&lt;10,"",IF(N365=10,O365,IF(N365=12,IF(LEN(X365)&gt;0,X365,DEC2OCT(VLOOKUP(F365,'PDP8'!$C$6:$D$12,2,0)+IF(LEN(G365)&gt;0,256,0)+W365+IF(LEN(V365)=0,0,_xlfn.BITAND(V365,127)),4)),IF(N365=13,DEC2OCT('PDP8'!$D$13+_xlfn.BITOR(VLOOKUP(O365,'PDP8'!$C$17:$D$52,2,0),_xlfn.BITOR(IF(S365&gt;1,VLOOKUP(P365,'PDP8'!$C$17:$D$52,2,0),0),_xlfn.BITOR(IF(S365&gt;2,VLOOKUP(Q365,'PDP8'!$C$17:$D$52,2,0),0),IF(S365&gt;3,VLOOKUP(R365,'PDP8'!$C$17:$D$52,2,0),0)))),4),IF(N365=14,DEC2OCT(_xlfn.BITOR('PDP8'!$D$13+256+VLOOKUP(O365,'PDP8'!$C$56:$D$75,2,0),_xlfn.BITOR(IF(S365&gt;1,VLOOKUP(P365,'PDP8'!$C$56:$D$75,2,0),0),_xlfn.BITOR(IF(S365&gt;2,VLOOKUP(Q365,'PDP8'!$C$56:$D$75,2,0),0),IF(S365&gt;3,VLOOKUP(R365,'PDP8'!$C$56:$D$75,2,0),0)))),4),IF(N365=15,DEC2OCT('PDP8'!$D$13+257+VLOOKUP(O365,'PDP8'!$C$80:$D$107,2,0)+IF(S365&gt;1,VLOOKUP(P365,'PDP8'!$C$80:$D$107,2,0),0)+IF(S365&gt;2,VLOOKUP(Q365,'PDP8'!$C$80:$D$107,2,0),0),4),IF(N365=20,VLOOKUP(F365,'PDP8'!$I$5:$J$389,2,0),"???")))))))</f>
        <v/>
      </c>
      <c r="D365" s="177"/>
      <c r="E365" s="118"/>
      <c r="F365" s="118"/>
      <c r="G365" s="76"/>
      <c r="H365" s="118"/>
      <c r="I365" s="179"/>
      <c r="J365" s="188" t="str">
        <f t="shared" si="91"/>
        <v/>
      </c>
      <c r="K365" s="211"/>
      <c r="L365" s="126"/>
      <c r="M365" s="119">
        <f>IF(LEN(F365)&lt;1,0,IF(OR(LEFT(F365)="/",F365="$"),0,IF(LEFT(F365)="*",1,IF(NOT(ISERR(VALUE(F365))),10,IF(LEFT(F365,4)="PAGE",2,IF(ISNA(VLOOKUP(F365,'PDP8'!$C$6:$C$11,1,0)),IF(ISNA(VLOOKUP(LEFT(F365,3),'PDP8'!$C$17:$C$52,1,0)),IF(ISNA(VLOOKUP(LEFT(F365,3),'PDP8'!$C$56:$C$75,1,0)),IF(ISNA(VLOOKUP(LEFT(F365,IF(OR(LEN(F365)=3,MID(F365,4,1)=" "),3,4)),'PDP8'!$C$80:$C$107,1,0)),IF(ISNA(VLOOKUP(F365,'PDP8'!$I$5:$I$389,1,0)),"???",20),15),14),13),12))))))</f>
        <v>0</v>
      </c>
      <c r="N365" s="119">
        <f>IF(AND(O365="CLA",S365&gt;1),IF(ISNA(VLOOKUP(P365,'PDP8'!$C$17:$C$52,1,0)),IF(ISNA(VLOOKUP(P365,'PDP8'!$C$56:$C$75,1,0)),15,14),13),IF(LEN(F365)=0,0,M365))</f>
        <v>0</v>
      </c>
      <c r="O365" s="119" t="str">
        <f t="shared" si="92"/>
        <v/>
      </c>
      <c r="P365" s="119" t="str">
        <f t="shared" si="93"/>
        <v/>
      </c>
      <c r="Q365" s="119" t="str">
        <f t="shared" si="94"/>
        <v/>
      </c>
      <c r="R365" s="119" t="str">
        <f t="shared" si="95"/>
        <v/>
      </c>
      <c r="S365" s="119">
        <f t="shared" si="96"/>
        <v>0</v>
      </c>
      <c r="T365" s="187" t="str">
        <f t="shared" si="97"/>
        <v/>
      </c>
      <c r="U365" s="119" t="str">
        <f t="shared" si="98"/>
        <v/>
      </c>
      <c r="V365" s="120" t="str">
        <f t="shared" si="99"/>
        <v/>
      </c>
      <c r="W365" s="124" t="str">
        <f t="shared" si="100"/>
        <v/>
      </c>
      <c r="X365" s="124" t="str">
        <f t="shared" si="101"/>
        <v/>
      </c>
      <c r="Y365" s="119" t="str">
        <f t="shared" si="103"/>
        <v/>
      </c>
      <c r="Z365" s="119">
        <f t="shared" si="104"/>
        <v>0</v>
      </c>
      <c r="AA365" s="119" t="str">
        <f>IF(N365=12,VLOOKUP(F365,'PDP8'!$C$6:$F$11,4,0),"")</f>
        <v/>
      </c>
      <c r="AB365" s="119" t="str">
        <f>IF(N365=13,IF(_xlfn.BITAND(OCT2DEC(C365),'PDP8'!$E$17)='PDP8'!$D$17,'PDP8'!$F$17,CONCATENATE(IF(ISNA(MATCH(_xlfn.BITAND(OCT2DEC(C365),'PDP8'!$E$18),'PDP8'!$D$18:$D$20,0)),"",VLOOKUP(_xlfn.BITAND(OCT2DEC(C365),'PDP8'!$E$18),'PDP8'!$D$18:$F$20,3,0)),IF(ISNA(MATCH(_xlfn.BITAND(OCT2DEC(C365),'PDP8'!$E$21),'PDP8'!$D$21:$D$52,0)),"",CONCATENATE(IF(ISNA(MATCH(_xlfn.BITAND(OCT2DEC(C365),'PDP8'!$E$18),'PDP8'!$D$18:$D$20,0)),"",", "),VLOOKUP(_xlfn.BITAND(OCT2DEC(C365),'PDP8'!$E$21),'PDP8'!$D$21:$F$52,3,0))))),"")</f>
        <v/>
      </c>
      <c r="AC365" s="119" t="str">
        <f>IF(N365=14,CONCATENATE(IF(ISNA(MATCH(_xlfn.BITAND(OCT2DEC(C365),'PDP8'!$E$56),'PDP8'!$D$56:$D$70,0)),"",VLOOKUP(_xlfn.BITAND(OCT2DEC(C365),'PDP8'!$E$56),'PDP8'!$D$56:$F$70,3,0)),IF(ISNA(MATCH(_xlfn.BITAND(OCT2DEC(C365),'PDP8'!$E$71),'PDP8'!$D$71:$D$73,0)),"",CONCATENATE(IF(ISNA(MATCH(_xlfn.BITAND(OCT2DEC(C365),'PDP8'!$E$56),'PDP8'!$D$56:$D$70,0)),"",", "),VLOOKUP(_xlfn.BITAND(OCT2DEC(C365),'PDP8'!$E$71),'PDP8'!$D$71:$F$73,3,0))),IF(_xlfn.BITAND(OCT2DEC(C365),'PDP8'!$E$75)='PDP8'!$D$75,CONCATENATE(IF(LEN(F365)&gt;4,", ",""),'PDP8'!$F$75,""),IF(_xlfn.BITAND(OCT2DEC(C365),'PDP8'!$E$74),"",'PDP8'!$F$74))),"")</f>
        <v/>
      </c>
      <c r="AD365" s="119" t="str">
        <f>IF(N365=15,VLOOKUP(Z365,'PDP8'!$D$111:$F$238,3,0),"")</f>
        <v/>
      </c>
      <c r="AE365" s="119" t="str">
        <f>IF(N365=20,CONCATENATE(VLOOKUP(F365,'PDP8'!$I$5:$M$389,3,0),": ",VLOOKUP(F365,'PDP8'!$I$5:$M$389,5,0)),"")</f>
        <v/>
      </c>
      <c r="AF365" s="119" t="str">
        <f t="shared" si="102"/>
        <v/>
      </c>
      <c r="AG365" s="126"/>
      <c r="AH365" s="126"/>
    </row>
    <row r="366" spans="1:34" x14ac:dyDescent="0.2">
      <c r="A366" s="126"/>
      <c r="B366" s="55" t="str">
        <f t="shared" si="90"/>
        <v>0411</v>
      </c>
      <c r="C366" s="56" t="str">
        <f>IF(N366&lt;10,"",IF(N366=10,O366,IF(N366=12,IF(LEN(X366)&gt;0,X366,DEC2OCT(VLOOKUP(F366,'PDP8'!$C$6:$D$12,2,0)+IF(LEN(G366)&gt;0,256,0)+W366+IF(LEN(V366)=0,0,_xlfn.BITAND(V366,127)),4)),IF(N366=13,DEC2OCT('PDP8'!$D$13+_xlfn.BITOR(VLOOKUP(O366,'PDP8'!$C$17:$D$52,2,0),_xlfn.BITOR(IF(S366&gt;1,VLOOKUP(P366,'PDP8'!$C$17:$D$52,2,0),0),_xlfn.BITOR(IF(S366&gt;2,VLOOKUP(Q366,'PDP8'!$C$17:$D$52,2,0),0),IF(S366&gt;3,VLOOKUP(R366,'PDP8'!$C$17:$D$52,2,0),0)))),4),IF(N366=14,DEC2OCT(_xlfn.BITOR('PDP8'!$D$13+256+VLOOKUP(O366,'PDP8'!$C$56:$D$75,2,0),_xlfn.BITOR(IF(S366&gt;1,VLOOKUP(P366,'PDP8'!$C$56:$D$75,2,0),0),_xlfn.BITOR(IF(S366&gt;2,VLOOKUP(Q366,'PDP8'!$C$56:$D$75,2,0),0),IF(S366&gt;3,VLOOKUP(R366,'PDP8'!$C$56:$D$75,2,0),0)))),4),IF(N366=15,DEC2OCT('PDP8'!$D$13+257+VLOOKUP(O366,'PDP8'!$C$80:$D$107,2,0)+IF(S366&gt;1,VLOOKUP(P366,'PDP8'!$C$80:$D$107,2,0),0)+IF(S366&gt;2,VLOOKUP(Q366,'PDP8'!$C$80:$D$107,2,0),0),4),IF(N366=20,VLOOKUP(F366,'PDP8'!$I$5:$J$389,2,0),"???")))))))</f>
        <v/>
      </c>
      <c r="D366" s="177"/>
      <c r="E366" s="118"/>
      <c r="F366" s="118"/>
      <c r="G366" s="76"/>
      <c r="H366" s="118"/>
      <c r="I366" s="179"/>
      <c r="J366" s="188" t="str">
        <f t="shared" si="91"/>
        <v/>
      </c>
      <c r="K366" s="211"/>
      <c r="L366" s="126"/>
      <c r="M366" s="119">
        <f>IF(LEN(F366)&lt;1,0,IF(OR(LEFT(F366)="/",F366="$"),0,IF(LEFT(F366)="*",1,IF(NOT(ISERR(VALUE(F366))),10,IF(LEFT(F366,4)="PAGE",2,IF(ISNA(VLOOKUP(F366,'PDP8'!$C$6:$C$11,1,0)),IF(ISNA(VLOOKUP(LEFT(F366,3),'PDP8'!$C$17:$C$52,1,0)),IF(ISNA(VLOOKUP(LEFT(F366,3),'PDP8'!$C$56:$C$75,1,0)),IF(ISNA(VLOOKUP(LEFT(F366,IF(OR(LEN(F366)=3,MID(F366,4,1)=" "),3,4)),'PDP8'!$C$80:$C$107,1,0)),IF(ISNA(VLOOKUP(F366,'PDP8'!$I$5:$I$389,1,0)),"???",20),15),14),13),12))))))</f>
        <v>0</v>
      </c>
      <c r="N366" s="119">
        <f>IF(AND(O366="CLA",S366&gt;1),IF(ISNA(VLOOKUP(P366,'PDP8'!$C$17:$C$52,1,0)),IF(ISNA(VLOOKUP(P366,'PDP8'!$C$56:$C$75,1,0)),15,14),13),IF(LEN(F366)=0,0,M366))</f>
        <v>0</v>
      </c>
      <c r="O366" s="119" t="str">
        <f t="shared" si="92"/>
        <v/>
      </c>
      <c r="P366" s="119" t="str">
        <f t="shared" si="93"/>
        <v/>
      </c>
      <c r="Q366" s="119" t="str">
        <f t="shared" si="94"/>
        <v/>
      </c>
      <c r="R366" s="119" t="str">
        <f t="shared" si="95"/>
        <v/>
      </c>
      <c r="S366" s="119">
        <f t="shared" si="96"/>
        <v>0</v>
      </c>
      <c r="T366" s="187" t="str">
        <f t="shared" si="97"/>
        <v/>
      </c>
      <c r="U366" s="119" t="str">
        <f t="shared" si="98"/>
        <v/>
      </c>
      <c r="V366" s="120" t="str">
        <f t="shared" si="99"/>
        <v/>
      </c>
      <c r="W366" s="124" t="str">
        <f t="shared" si="100"/>
        <v/>
      </c>
      <c r="X366" s="124" t="str">
        <f t="shared" si="101"/>
        <v/>
      </c>
      <c r="Y366" s="119" t="str">
        <f t="shared" si="103"/>
        <v/>
      </c>
      <c r="Z366" s="119">
        <f t="shared" si="104"/>
        <v>0</v>
      </c>
      <c r="AA366" s="119" t="str">
        <f>IF(N366=12,VLOOKUP(F366,'PDP8'!$C$6:$F$11,4,0),"")</f>
        <v/>
      </c>
      <c r="AB366" s="119" t="str">
        <f>IF(N366=13,IF(_xlfn.BITAND(OCT2DEC(C366),'PDP8'!$E$17)='PDP8'!$D$17,'PDP8'!$F$17,CONCATENATE(IF(ISNA(MATCH(_xlfn.BITAND(OCT2DEC(C366),'PDP8'!$E$18),'PDP8'!$D$18:$D$20,0)),"",VLOOKUP(_xlfn.BITAND(OCT2DEC(C366),'PDP8'!$E$18),'PDP8'!$D$18:$F$20,3,0)),IF(ISNA(MATCH(_xlfn.BITAND(OCT2DEC(C366),'PDP8'!$E$21),'PDP8'!$D$21:$D$52,0)),"",CONCATENATE(IF(ISNA(MATCH(_xlfn.BITAND(OCT2DEC(C366),'PDP8'!$E$18),'PDP8'!$D$18:$D$20,0)),"",", "),VLOOKUP(_xlfn.BITAND(OCT2DEC(C366),'PDP8'!$E$21),'PDP8'!$D$21:$F$52,3,0))))),"")</f>
        <v/>
      </c>
      <c r="AC366" s="119" t="str">
        <f>IF(N366=14,CONCATENATE(IF(ISNA(MATCH(_xlfn.BITAND(OCT2DEC(C366),'PDP8'!$E$56),'PDP8'!$D$56:$D$70,0)),"",VLOOKUP(_xlfn.BITAND(OCT2DEC(C366),'PDP8'!$E$56),'PDP8'!$D$56:$F$70,3,0)),IF(ISNA(MATCH(_xlfn.BITAND(OCT2DEC(C366),'PDP8'!$E$71),'PDP8'!$D$71:$D$73,0)),"",CONCATENATE(IF(ISNA(MATCH(_xlfn.BITAND(OCT2DEC(C366),'PDP8'!$E$56),'PDP8'!$D$56:$D$70,0)),"",", "),VLOOKUP(_xlfn.BITAND(OCT2DEC(C366),'PDP8'!$E$71),'PDP8'!$D$71:$F$73,3,0))),IF(_xlfn.BITAND(OCT2DEC(C366),'PDP8'!$E$75)='PDP8'!$D$75,CONCATENATE(IF(LEN(F366)&gt;4,", ",""),'PDP8'!$F$75,""),IF(_xlfn.BITAND(OCT2DEC(C366),'PDP8'!$E$74),"",'PDP8'!$F$74))),"")</f>
        <v/>
      </c>
      <c r="AD366" s="119" t="str">
        <f>IF(N366=15,VLOOKUP(Z366,'PDP8'!$D$111:$F$238,3,0),"")</f>
        <v/>
      </c>
      <c r="AE366" s="119" t="str">
        <f>IF(N366=20,CONCATENATE(VLOOKUP(F366,'PDP8'!$I$5:$M$389,3,0),": ",VLOOKUP(F366,'PDP8'!$I$5:$M$389,5,0)),"")</f>
        <v/>
      </c>
      <c r="AF366" s="119" t="str">
        <f t="shared" si="102"/>
        <v/>
      </c>
      <c r="AG366" s="126"/>
      <c r="AH366" s="126"/>
    </row>
    <row r="367" spans="1:34" x14ac:dyDescent="0.2">
      <c r="A367" s="126"/>
      <c r="B367" s="55" t="str">
        <f t="shared" si="90"/>
        <v>0411</v>
      </c>
      <c r="C367" s="56" t="str">
        <f>IF(N367&lt;10,"",IF(N367=10,O367,IF(N367=12,IF(LEN(X367)&gt;0,X367,DEC2OCT(VLOOKUP(F367,'PDP8'!$C$6:$D$12,2,0)+IF(LEN(G367)&gt;0,256,0)+W367+IF(LEN(V367)=0,0,_xlfn.BITAND(V367,127)),4)),IF(N367=13,DEC2OCT('PDP8'!$D$13+_xlfn.BITOR(VLOOKUP(O367,'PDP8'!$C$17:$D$52,2,0),_xlfn.BITOR(IF(S367&gt;1,VLOOKUP(P367,'PDP8'!$C$17:$D$52,2,0),0),_xlfn.BITOR(IF(S367&gt;2,VLOOKUP(Q367,'PDP8'!$C$17:$D$52,2,0),0),IF(S367&gt;3,VLOOKUP(R367,'PDP8'!$C$17:$D$52,2,0),0)))),4),IF(N367=14,DEC2OCT(_xlfn.BITOR('PDP8'!$D$13+256+VLOOKUP(O367,'PDP8'!$C$56:$D$75,2,0),_xlfn.BITOR(IF(S367&gt;1,VLOOKUP(P367,'PDP8'!$C$56:$D$75,2,0),0),_xlfn.BITOR(IF(S367&gt;2,VLOOKUP(Q367,'PDP8'!$C$56:$D$75,2,0),0),IF(S367&gt;3,VLOOKUP(R367,'PDP8'!$C$56:$D$75,2,0),0)))),4),IF(N367=15,DEC2OCT('PDP8'!$D$13+257+VLOOKUP(O367,'PDP8'!$C$80:$D$107,2,0)+IF(S367&gt;1,VLOOKUP(P367,'PDP8'!$C$80:$D$107,2,0),0)+IF(S367&gt;2,VLOOKUP(Q367,'PDP8'!$C$80:$D$107,2,0),0),4),IF(N367=20,VLOOKUP(F367,'PDP8'!$I$5:$J$389,2,0),"???")))))))</f>
        <v/>
      </c>
      <c r="D367" s="177"/>
      <c r="E367" s="118"/>
      <c r="F367" s="118"/>
      <c r="G367" s="76"/>
      <c r="H367" s="118"/>
      <c r="I367" s="179"/>
      <c r="J367" s="188" t="str">
        <f t="shared" si="91"/>
        <v/>
      </c>
      <c r="K367" s="211"/>
      <c r="L367" s="126"/>
      <c r="M367" s="119">
        <f>IF(LEN(F367)&lt;1,0,IF(OR(LEFT(F367)="/",F367="$"),0,IF(LEFT(F367)="*",1,IF(NOT(ISERR(VALUE(F367))),10,IF(LEFT(F367,4)="PAGE",2,IF(ISNA(VLOOKUP(F367,'PDP8'!$C$6:$C$11,1,0)),IF(ISNA(VLOOKUP(LEFT(F367,3),'PDP8'!$C$17:$C$52,1,0)),IF(ISNA(VLOOKUP(LEFT(F367,3),'PDP8'!$C$56:$C$75,1,0)),IF(ISNA(VLOOKUP(LEFT(F367,IF(OR(LEN(F367)=3,MID(F367,4,1)=" "),3,4)),'PDP8'!$C$80:$C$107,1,0)),IF(ISNA(VLOOKUP(F367,'PDP8'!$I$5:$I$389,1,0)),"???",20),15),14),13),12))))))</f>
        <v>0</v>
      </c>
      <c r="N367" s="119">
        <f>IF(AND(O367="CLA",S367&gt;1),IF(ISNA(VLOOKUP(P367,'PDP8'!$C$17:$C$52,1,0)),IF(ISNA(VLOOKUP(P367,'PDP8'!$C$56:$C$75,1,0)),15,14),13),IF(LEN(F367)=0,0,M367))</f>
        <v>0</v>
      </c>
      <c r="O367" s="119" t="str">
        <f t="shared" si="92"/>
        <v/>
      </c>
      <c r="P367" s="119" t="str">
        <f t="shared" si="93"/>
        <v/>
      </c>
      <c r="Q367" s="119" t="str">
        <f t="shared" si="94"/>
        <v/>
      </c>
      <c r="R367" s="119" t="str">
        <f t="shared" si="95"/>
        <v/>
      </c>
      <c r="S367" s="119">
        <f t="shared" si="96"/>
        <v>0</v>
      </c>
      <c r="T367" s="187" t="str">
        <f t="shared" si="97"/>
        <v/>
      </c>
      <c r="U367" s="119" t="str">
        <f t="shared" si="98"/>
        <v/>
      </c>
      <c r="V367" s="120" t="str">
        <f t="shared" si="99"/>
        <v/>
      </c>
      <c r="W367" s="124" t="str">
        <f t="shared" si="100"/>
        <v/>
      </c>
      <c r="X367" s="124" t="str">
        <f t="shared" si="101"/>
        <v/>
      </c>
      <c r="Y367" s="119" t="str">
        <f t="shared" si="103"/>
        <v/>
      </c>
      <c r="Z367" s="119">
        <f t="shared" si="104"/>
        <v>0</v>
      </c>
      <c r="AA367" s="119" t="str">
        <f>IF(N367=12,VLOOKUP(F367,'PDP8'!$C$6:$F$11,4,0),"")</f>
        <v/>
      </c>
      <c r="AB367" s="119" t="str">
        <f>IF(N367=13,IF(_xlfn.BITAND(OCT2DEC(C367),'PDP8'!$E$17)='PDP8'!$D$17,'PDP8'!$F$17,CONCATENATE(IF(ISNA(MATCH(_xlfn.BITAND(OCT2DEC(C367),'PDP8'!$E$18),'PDP8'!$D$18:$D$20,0)),"",VLOOKUP(_xlfn.BITAND(OCT2DEC(C367),'PDP8'!$E$18),'PDP8'!$D$18:$F$20,3,0)),IF(ISNA(MATCH(_xlfn.BITAND(OCT2DEC(C367),'PDP8'!$E$21),'PDP8'!$D$21:$D$52,0)),"",CONCATENATE(IF(ISNA(MATCH(_xlfn.BITAND(OCT2DEC(C367),'PDP8'!$E$18),'PDP8'!$D$18:$D$20,0)),"",", "),VLOOKUP(_xlfn.BITAND(OCT2DEC(C367),'PDP8'!$E$21),'PDP8'!$D$21:$F$52,3,0))))),"")</f>
        <v/>
      </c>
      <c r="AC367" s="119" t="str">
        <f>IF(N367=14,CONCATENATE(IF(ISNA(MATCH(_xlfn.BITAND(OCT2DEC(C367),'PDP8'!$E$56),'PDP8'!$D$56:$D$70,0)),"",VLOOKUP(_xlfn.BITAND(OCT2DEC(C367),'PDP8'!$E$56),'PDP8'!$D$56:$F$70,3,0)),IF(ISNA(MATCH(_xlfn.BITAND(OCT2DEC(C367),'PDP8'!$E$71),'PDP8'!$D$71:$D$73,0)),"",CONCATENATE(IF(ISNA(MATCH(_xlfn.BITAND(OCT2DEC(C367),'PDP8'!$E$56),'PDP8'!$D$56:$D$70,0)),"",", "),VLOOKUP(_xlfn.BITAND(OCT2DEC(C367),'PDP8'!$E$71),'PDP8'!$D$71:$F$73,3,0))),IF(_xlfn.BITAND(OCT2DEC(C367),'PDP8'!$E$75)='PDP8'!$D$75,CONCATENATE(IF(LEN(F367)&gt;4,", ",""),'PDP8'!$F$75,""),IF(_xlfn.BITAND(OCT2DEC(C367),'PDP8'!$E$74),"",'PDP8'!$F$74))),"")</f>
        <v/>
      </c>
      <c r="AD367" s="119" t="str">
        <f>IF(N367=15,VLOOKUP(Z367,'PDP8'!$D$111:$F$238,3,0),"")</f>
        <v/>
      </c>
      <c r="AE367" s="119" t="str">
        <f>IF(N367=20,CONCATENATE(VLOOKUP(F367,'PDP8'!$I$5:$M$389,3,0),": ",VLOOKUP(F367,'PDP8'!$I$5:$M$389,5,0)),"")</f>
        <v/>
      </c>
      <c r="AF367" s="119" t="str">
        <f t="shared" si="102"/>
        <v/>
      </c>
      <c r="AG367" s="126"/>
      <c r="AH367" s="126"/>
    </row>
    <row r="368" spans="1:34" x14ac:dyDescent="0.2">
      <c r="A368" s="126"/>
      <c r="B368" s="55" t="str">
        <f t="shared" si="90"/>
        <v>0411</v>
      </c>
      <c r="C368" s="56" t="str">
        <f>IF(N368&lt;10,"",IF(N368=10,O368,IF(N368=12,IF(LEN(X368)&gt;0,X368,DEC2OCT(VLOOKUP(F368,'PDP8'!$C$6:$D$12,2,0)+IF(LEN(G368)&gt;0,256,0)+W368+IF(LEN(V368)=0,0,_xlfn.BITAND(V368,127)),4)),IF(N368=13,DEC2OCT('PDP8'!$D$13+_xlfn.BITOR(VLOOKUP(O368,'PDP8'!$C$17:$D$52,2,0),_xlfn.BITOR(IF(S368&gt;1,VLOOKUP(P368,'PDP8'!$C$17:$D$52,2,0),0),_xlfn.BITOR(IF(S368&gt;2,VLOOKUP(Q368,'PDP8'!$C$17:$D$52,2,0),0),IF(S368&gt;3,VLOOKUP(R368,'PDP8'!$C$17:$D$52,2,0),0)))),4),IF(N368=14,DEC2OCT(_xlfn.BITOR('PDP8'!$D$13+256+VLOOKUP(O368,'PDP8'!$C$56:$D$75,2,0),_xlfn.BITOR(IF(S368&gt;1,VLOOKUP(P368,'PDP8'!$C$56:$D$75,2,0),0),_xlfn.BITOR(IF(S368&gt;2,VLOOKUP(Q368,'PDP8'!$C$56:$D$75,2,0),0),IF(S368&gt;3,VLOOKUP(R368,'PDP8'!$C$56:$D$75,2,0),0)))),4),IF(N368=15,DEC2OCT('PDP8'!$D$13+257+VLOOKUP(O368,'PDP8'!$C$80:$D$107,2,0)+IF(S368&gt;1,VLOOKUP(P368,'PDP8'!$C$80:$D$107,2,0),0)+IF(S368&gt;2,VLOOKUP(Q368,'PDP8'!$C$80:$D$107,2,0),0),4),IF(N368=20,VLOOKUP(F368,'PDP8'!$I$5:$J$389,2,0),"???")))))))</f>
        <v/>
      </c>
      <c r="D368" s="177"/>
      <c r="E368" s="118"/>
      <c r="F368" s="118"/>
      <c r="G368" s="76"/>
      <c r="H368" s="118"/>
      <c r="I368" s="179"/>
      <c r="J368" s="188" t="str">
        <f t="shared" si="91"/>
        <v/>
      </c>
      <c r="K368" s="211"/>
      <c r="L368" s="126"/>
      <c r="M368" s="119">
        <f>IF(LEN(F368)&lt;1,0,IF(OR(LEFT(F368)="/",F368="$"),0,IF(LEFT(F368)="*",1,IF(NOT(ISERR(VALUE(F368))),10,IF(LEFT(F368,4)="PAGE",2,IF(ISNA(VLOOKUP(F368,'PDP8'!$C$6:$C$11,1,0)),IF(ISNA(VLOOKUP(LEFT(F368,3),'PDP8'!$C$17:$C$52,1,0)),IF(ISNA(VLOOKUP(LEFT(F368,3),'PDP8'!$C$56:$C$75,1,0)),IF(ISNA(VLOOKUP(LEFT(F368,IF(OR(LEN(F368)=3,MID(F368,4,1)=" "),3,4)),'PDP8'!$C$80:$C$107,1,0)),IF(ISNA(VLOOKUP(F368,'PDP8'!$I$5:$I$389,1,0)),"???",20),15),14),13),12))))))</f>
        <v>0</v>
      </c>
      <c r="N368" s="119">
        <f>IF(AND(O368="CLA",S368&gt;1),IF(ISNA(VLOOKUP(P368,'PDP8'!$C$17:$C$52,1,0)),IF(ISNA(VLOOKUP(P368,'PDP8'!$C$56:$C$75,1,0)),15,14),13),IF(LEN(F368)=0,0,M368))</f>
        <v>0</v>
      </c>
      <c r="O368" s="119" t="str">
        <f t="shared" si="92"/>
        <v/>
      </c>
      <c r="P368" s="119" t="str">
        <f t="shared" si="93"/>
        <v/>
      </c>
      <c r="Q368" s="119" t="str">
        <f t="shared" si="94"/>
        <v/>
      </c>
      <c r="R368" s="119" t="str">
        <f t="shared" si="95"/>
        <v/>
      </c>
      <c r="S368" s="119">
        <f t="shared" si="96"/>
        <v>0</v>
      </c>
      <c r="T368" s="187" t="str">
        <f t="shared" si="97"/>
        <v/>
      </c>
      <c r="U368" s="119" t="str">
        <f t="shared" si="98"/>
        <v/>
      </c>
      <c r="V368" s="120" t="str">
        <f t="shared" si="99"/>
        <v/>
      </c>
      <c r="W368" s="124" t="str">
        <f t="shared" si="100"/>
        <v/>
      </c>
      <c r="X368" s="124" t="str">
        <f t="shared" si="101"/>
        <v/>
      </c>
      <c r="Y368" s="119" t="str">
        <f t="shared" si="103"/>
        <v/>
      </c>
      <c r="Z368" s="119">
        <f t="shared" si="104"/>
        <v>0</v>
      </c>
      <c r="AA368" s="119" t="str">
        <f>IF(N368=12,VLOOKUP(F368,'PDP8'!$C$6:$F$11,4,0),"")</f>
        <v/>
      </c>
      <c r="AB368" s="119" t="str">
        <f>IF(N368=13,IF(_xlfn.BITAND(OCT2DEC(C368),'PDP8'!$E$17)='PDP8'!$D$17,'PDP8'!$F$17,CONCATENATE(IF(ISNA(MATCH(_xlfn.BITAND(OCT2DEC(C368),'PDP8'!$E$18),'PDP8'!$D$18:$D$20,0)),"",VLOOKUP(_xlfn.BITAND(OCT2DEC(C368),'PDP8'!$E$18),'PDP8'!$D$18:$F$20,3,0)),IF(ISNA(MATCH(_xlfn.BITAND(OCT2DEC(C368),'PDP8'!$E$21),'PDP8'!$D$21:$D$52,0)),"",CONCATENATE(IF(ISNA(MATCH(_xlfn.BITAND(OCT2DEC(C368),'PDP8'!$E$18),'PDP8'!$D$18:$D$20,0)),"",", "),VLOOKUP(_xlfn.BITAND(OCT2DEC(C368),'PDP8'!$E$21),'PDP8'!$D$21:$F$52,3,0))))),"")</f>
        <v/>
      </c>
      <c r="AC368" s="119" t="str">
        <f>IF(N368=14,CONCATENATE(IF(ISNA(MATCH(_xlfn.BITAND(OCT2DEC(C368),'PDP8'!$E$56),'PDP8'!$D$56:$D$70,0)),"",VLOOKUP(_xlfn.BITAND(OCT2DEC(C368),'PDP8'!$E$56),'PDP8'!$D$56:$F$70,3,0)),IF(ISNA(MATCH(_xlfn.BITAND(OCT2DEC(C368),'PDP8'!$E$71),'PDP8'!$D$71:$D$73,0)),"",CONCATENATE(IF(ISNA(MATCH(_xlfn.BITAND(OCT2DEC(C368),'PDP8'!$E$56),'PDP8'!$D$56:$D$70,0)),"",", "),VLOOKUP(_xlfn.BITAND(OCT2DEC(C368),'PDP8'!$E$71),'PDP8'!$D$71:$F$73,3,0))),IF(_xlfn.BITAND(OCT2DEC(C368),'PDP8'!$E$75)='PDP8'!$D$75,CONCATENATE(IF(LEN(F368)&gt;4,", ",""),'PDP8'!$F$75,""),IF(_xlfn.BITAND(OCT2DEC(C368),'PDP8'!$E$74),"",'PDP8'!$F$74))),"")</f>
        <v/>
      </c>
      <c r="AD368" s="119" t="str">
        <f>IF(N368=15,VLOOKUP(Z368,'PDP8'!$D$111:$F$238,3,0),"")</f>
        <v/>
      </c>
      <c r="AE368" s="119" t="str">
        <f>IF(N368=20,CONCATENATE(VLOOKUP(F368,'PDP8'!$I$5:$M$389,3,0),": ",VLOOKUP(F368,'PDP8'!$I$5:$M$389,5,0)),"")</f>
        <v/>
      </c>
      <c r="AF368" s="119" t="str">
        <f t="shared" si="102"/>
        <v/>
      </c>
      <c r="AG368" s="126"/>
      <c r="AH368" s="126"/>
    </row>
    <row r="369" spans="1:34" x14ac:dyDescent="0.2">
      <c r="A369" s="126"/>
      <c r="B369" s="55" t="str">
        <f t="shared" si="90"/>
        <v>0411</v>
      </c>
      <c r="C369" s="56" t="str">
        <f>IF(N369&lt;10,"",IF(N369=10,O369,IF(N369=12,IF(LEN(X369)&gt;0,X369,DEC2OCT(VLOOKUP(F369,'PDP8'!$C$6:$D$12,2,0)+IF(LEN(G369)&gt;0,256,0)+W369+IF(LEN(V369)=0,0,_xlfn.BITAND(V369,127)),4)),IF(N369=13,DEC2OCT('PDP8'!$D$13+_xlfn.BITOR(VLOOKUP(O369,'PDP8'!$C$17:$D$52,2,0),_xlfn.BITOR(IF(S369&gt;1,VLOOKUP(P369,'PDP8'!$C$17:$D$52,2,0),0),_xlfn.BITOR(IF(S369&gt;2,VLOOKUP(Q369,'PDP8'!$C$17:$D$52,2,0),0),IF(S369&gt;3,VLOOKUP(R369,'PDP8'!$C$17:$D$52,2,0),0)))),4),IF(N369=14,DEC2OCT(_xlfn.BITOR('PDP8'!$D$13+256+VLOOKUP(O369,'PDP8'!$C$56:$D$75,2,0),_xlfn.BITOR(IF(S369&gt;1,VLOOKUP(P369,'PDP8'!$C$56:$D$75,2,0),0),_xlfn.BITOR(IF(S369&gt;2,VLOOKUP(Q369,'PDP8'!$C$56:$D$75,2,0),0),IF(S369&gt;3,VLOOKUP(R369,'PDP8'!$C$56:$D$75,2,0),0)))),4),IF(N369=15,DEC2OCT('PDP8'!$D$13+257+VLOOKUP(O369,'PDP8'!$C$80:$D$107,2,0)+IF(S369&gt;1,VLOOKUP(P369,'PDP8'!$C$80:$D$107,2,0),0)+IF(S369&gt;2,VLOOKUP(Q369,'PDP8'!$C$80:$D$107,2,0),0),4),IF(N369=20,VLOOKUP(F369,'PDP8'!$I$5:$J$389,2,0),"???")))))))</f>
        <v/>
      </c>
      <c r="D369" s="177"/>
      <c r="E369" s="118"/>
      <c r="F369" s="118"/>
      <c r="G369" s="76"/>
      <c r="H369" s="118"/>
      <c r="I369" s="179"/>
      <c r="J369" s="188" t="str">
        <f t="shared" si="91"/>
        <v/>
      </c>
      <c r="K369" s="211"/>
      <c r="L369" s="126"/>
      <c r="M369" s="119">
        <f>IF(LEN(F369)&lt;1,0,IF(OR(LEFT(F369)="/",F369="$"),0,IF(LEFT(F369)="*",1,IF(NOT(ISERR(VALUE(F369))),10,IF(LEFT(F369,4)="PAGE",2,IF(ISNA(VLOOKUP(F369,'PDP8'!$C$6:$C$11,1,0)),IF(ISNA(VLOOKUP(LEFT(F369,3),'PDP8'!$C$17:$C$52,1,0)),IF(ISNA(VLOOKUP(LEFT(F369,3),'PDP8'!$C$56:$C$75,1,0)),IF(ISNA(VLOOKUP(LEFT(F369,IF(OR(LEN(F369)=3,MID(F369,4,1)=" "),3,4)),'PDP8'!$C$80:$C$107,1,0)),IF(ISNA(VLOOKUP(F369,'PDP8'!$I$5:$I$389,1,0)),"???",20),15),14),13),12))))))</f>
        <v>0</v>
      </c>
      <c r="N369" s="119">
        <f>IF(AND(O369="CLA",S369&gt;1),IF(ISNA(VLOOKUP(P369,'PDP8'!$C$17:$C$52,1,0)),IF(ISNA(VLOOKUP(P369,'PDP8'!$C$56:$C$75,1,0)),15,14),13),IF(LEN(F369)=0,0,M369))</f>
        <v>0</v>
      </c>
      <c r="O369" s="119" t="str">
        <f t="shared" si="92"/>
        <v/>
      </c>
      <c r="P369" s="119" t="str">
        <f t="shared" si="93"/>
        <v/>
      </c>
      <c r="Q369" s="119" t="str">
        <f t="shared" si="94"/>
        <v/>
      </c>
      <c r="R369" s="119" t="str">
        <f t="shared" si="95"/>
        <v/>
      </c>
      <c r="S369" s="119">
        <f t="shared" si="96"/>
        <v>0</v>
      </c>
      <c r="T369" s="187" t="str">
        <f t="shared" si="97"/>
        <v/>
      </c>
      <c r="U369" s="119" t="str">
        <f t="shared" si="98"/>
        <v/>
      </c>
      <c r="V369" s="120" t="str">
        <f t="shared" si="99"/>
        <v/>
      </c>
      <c r="W369" s="124" t="str">
        <f t="shared" si="100"/>
        <v/>
      </c>
      <c r="X369" s="124" t="str">
        <f t="shared" si="101"/>
        <v/>
      </c>
      <c r="Y369" s="119" t="str">
        <f t="shared" si="103"/>
        <v/>
      </c>
      <c r="Z369" s="119">
        <f t="shared" si="104"/>
        <v>0</v>
      </c>
      <c r="AA369" s="119" t="str">
        <f>IF(N369=12,VLOOKUP(F369,'PDP8'!$C$6:$F$11,4,0),"")</f>
        <v/>
      </c>
      <c r="AB369" s="119" t="str">
        <f>IF(N369=13,IF(_xlfn.BITAND(OCT2DEC(C369),'PDP8'!$E$17)='PDP8'!$D$17,'PDP8'!$F$17,CONCATENATE(IF(ISNA(MATCH(_xlfn.BITAND(OCT2DEC(C369),'PDP8'!$E$18),'PDP8'!$D$18:$D$20,0)),"",VLOOKUP(_xlfn.BITAND(OCT2DEC(C369),'PDP8'!$E$18),'PDP8'!$D$18:$F$20,3,0)),IF(ISNA(MATCH(_xlfn.BITAND(OCT2DEC(C369),'PDP8'!$E$21),'PDP8'!$D$21:$D$52,0)),"",CONCATENATE(IF(ISNA(MATCH(_xlfn.BITAND(OCT2DEC(C369),'PDP8'!$E$18),'PDP8'!$D$18:$D$20,0)),"",", "),VLOOKUP(_xlfn.BITAND(OCT2DEC(C369),'PDP8'!$E$21),'PDP8'!$D$21:$F$52,3,0))))),"")</f>
        <v/>
      </c>
      <c r="AC369" s="119" t="str">
        <f>IF(N369=14,CONCATENATE(IF(ISNA(MATCH(_xlfn.BITAND(OCT2DEC(C369),'PDP8'!$E$56),'PDP8'!$D$56:$D$70,0)),"",VLOOKUP(_xlfn.BITAND(OCT2DEC(C369),'PDP8'!$E$56),'PDP8'!$D$56:$F$70,3,0)),IF(ISNA(MATCH(_xlfn.BITAND(OCT2DEC(C369),'PDP8'!$E$71),'PDP8'!$D$71:$D$73,0)),"",CONCATENATE(IF(ISNA(MATCH(_xlfn.BITAND(OCT2DEC(C369),'PDP8'!$E$56),'PDP8'!$D$56:$D$70,0)),"",", "),VLOOKUP(_xlfn.BITAND(OCT2DEC(C369),'PDP8'!$E$71),'PDP8'!$D$71:$F$73,3,0))),IF(_xlfn.BITAND(OCT2DEC(C369),'PDP8'!$E$75)='PDP8'!$D$75,CONCATENATE(IF(LEN(F369)&gt;4,", ",""),'PDP8'!$F$75,""),IF(_xlfn.BITAND(OCT2DEC(C369),'PDP8'!$E$74),"",'PDP8'!$F$74))),"")</f>
        <v/>
      </c>
      <c r="AD369" s="119" t="str">
        <f>IF(N369=15,VLOOKUP(Z369,'PDP8'!$D$111:$F$238,3,0),"")</f>
        <v/>
      </c>
      <c r="AE369" s="119" t="str">
        <f>IF(N369=20,CONCATENATE(VLOOKUP(F369,'PDP8'!$I$5:$M$389,3,0),": ",VLOOKUP(F369,'PDP8'!$I$5:$M$389,5,0)),"")</f>
        <v/>
      </c>
      <c r="AF369" s="119" t="str">
        <f t="shared" si="102"/>
        <v/>
      </c>
      <c r="AG369" s="126"/>
      <c r="AH369" s="126"/>
    </row>
    <row r="370" spans="1:34" x14ac:dyDescent="0.2">
      <c r="A370" s="126"/>
      <c r="B370" s="55" t="str">
        <f t="shared" si="90"/>
        <v>0411</v>
      </c>
      <c r="C370" s="56" t="str">
        <f>IF(N370&lt;10,"",IF(N370=10,O370,IF(N370=12,IF(LEN(X370)&gt;0,X370,DEC2OCT(VLOOKUP(F370,'PDP8'!$C$6:$D$12,2,0)+IF(LEN(G370)&gt;0,256,0)+W370+IF(LEN(V370)=0,0,_xlfn.BITAND(V370,127)),4)),IF(N370=13,DEC2OCT('PDP8'!$D$13+_xlfn.BITOR(VLOOKUP(O370,'PDP8'!$C$17:$D$52,2,0),_xlfn.BITOR(IF(S370&gt;1,VLOOKUP(P370,'PDP8'!$C$17:$D$52,2,0),0),_xlfn.BITOR(IF(S370&gt;2,VLOOKUP(Q370,'PDP8'!$C$17:$D$52,2,0),0),IF(S370&gt;3,VLOOKUP(R370,'PDP8'!$C$17:$D$52,2,0),0)))),4),IF(N370=14,DEC2OCT(_xlfn.BITOR('PDP8'!$D$13+256+VLOOKUP(O370,'PDP8'!$C$56:$D$75,2,0),_xlfn.BITOR(IF(S370&gt;1,VLOOKUP(P370,'PDP8'!$C$56:$D$75,2,0),0),_xlfn.BITOR(IF(S370&gt;2,VLOOKUP(Q370,'PDP8'!$C$56:$D$75,2,0),0),IF(S370&gt;3,VLOOKUP(R370,'PDP8'!$C$56:$D$75,2,0),0)))),4),IF(N370=15,DEC2OCT('PDP8'!$D$13+257+VLOOKUP(O370,'PDP8'!$C$80:$D$107,2,0)+IF(S370&gt;1,VLOOKUP(P370,'PDP8'!$C$80:$D$107,2,0),0)+IF(S370&gt;2,VLOOKUP(Q370,'PDP8'!$C$80:$D$107,2,0),0),4),IF(N370=20,VLOOKUP(F370,'PDP8'!$I$5:$J$389,2,0),"???")))))))</f>
        <v/>
      </c>
      <c r="D370" s="177"/>
      <c r="E370" s="118"/>
      <c r="F370" s="118"/>
      <c r="G370" s="76"/>
      <c r="H370" s="118"/>
      <c r="I370" s="179"/>
      <c r="J370" s="188" t="str">
        <f t="shared" si="91"/>
        <v/>
      </c>
      <c r="K370" s="211"/>
      <c r="L370" s="126"/>
      <c r="M370" s="119">
        <f>IF(LEN(F370)&lt;1,0,IF(OR(LEFT(F370)="/",F370="$"),0,IF(LEFT(F370)="*",1,IF(NOT(ISERR(VALUE(F370))),10,IF(LEFT(F370,4)="PAGE",2,IF(ISNA(VLOOKUP(F370,'PDP8'!$C$6:$C$11,1,0)),IF(ISNA(VLOOKUP(LEFT(F370,3),'PDP8'!$C$17:$C$52,1,0)),IF(ISNA(VLOOKUP(LEFT(F370,3),'PDP8'!$C$56:$C$75,1,0)),IF(ISNA(VLOOKUP(LEFT(F370,IF(OR(LEN(F370)=3,MID(F370,4,1)=" "),3,4)),'PDP8'!$C$80:$C$107,1,0)),IF(ISNA(VLOOKUP(F370,'PDP8'!$I$5:$I$389,1,0)),"???",20),15),14),13),12))))))</f>
        <v>0</v>
      </c>
      <c r="N370" s="119">
        <f>IF(AND(O370="CLA",S370&gt;1),IF(ISNA(VLOOKUP(P370,'PDP8'!$C$17:$C$52,1,0)),IF(ISNA(VLOOKUP(P370,'PDP8'!$C$56:$C$75,1,0)),15,14),13),IF(LEN(F370)=0,0,M370))</f>
        <v>0</v>
      </c>
      <c r="O370" s="119" t="str">
        <f t="shared" si="92"/>
        <v/>
      </c>
      <c r="P370" s="119" t="str">
        <f t="shared" si="93"/>
        <v/>
      </c>
      <c r="Q370" s="119" t="str">
        <f t="shared" si="94"/>
        <v/>
      </c>
      <c r="R370" s="119" t="str">
        <f t="shared" si="95"/>
        <v/>
      </c>
      <c r="S370" s="119">
        <f t="shared" si="96"/>
        <v>0</v>
      </c>
      <c r="T370" s="187" t="str">
        <f t="shared" si="97"/>
        <v/>
      </c>
      <c r="U370" s="119" t="str">
        <f t="shared" si="98"/>
        <v/>
      </c>
      <c r="V370" s="120" t="str">
        <f t="shared" si="99"/>
        <v/>
      </c>
      <c r="W370" s="124" t="str">
        <f t="shared" si="100"/>
        <v/>
      </c>
      <c r="X370" s="124" t="str">
        <f t="shared" si="101"/>
        <v/>
      </c>
      <c r="Y370" s="119" t="str">
        <f t="shared" si="103"/>
        <v/>
      </c>
      <c r="Z370" s="119">
        <f t="shared" si="104"/>
        <v>0</v>
      </c>
      <c r="AA370" s="119" t="str">
        <f>IF(N370=12,VLOOKUP(F370,'PDP8'!$C$6:$F$11,4,0),"")</f>
        <v/>
      </c>
      <c r="AB370" s="119" t="str">
        <f>IF(N370=13,IF(_xlfn.BITAND(OCT2DEC(C370),'PDP8'!$E$17)='PDP8'!$D$17,'PDP8'!$F$17,CONCATENATE(IF(ISNA(MATCH(_xlfn.BITAND(OCT2DEC(C370),'PDP8'!$E$18),'PDP8'!$D$18:$D$20,0)),"",VLOOKUP(_xlfn.BITAND(OCT2DEC(C370),'PDP8'!$E$18),'PDP8'!$D$18:$F$20,3,0)),IF(ISNA(MATCH(_xlfn.BITAND(OCT2DEC(C370),'PDP8'!$E$21),'PDP8'!$D$21:$D$52,0)),"",CONCATENATE(IF(ISNA(MATCH(_xlfn.BITAND(OCT2DEC(C370),'PDP8'!$E$18),'PDP8'!$D$18:$D$20,0)),"",", "),VLOOKUP(_xlfn.BITAND(OCT2DEC(C370),'PDP8'!$E$21),'PDP8'!$D$21:$F$52,3,0))))),"")</f>
        <v/>
      </c>
      <c r="AC370" s="119" t="str">
        <f>IF(N370=14,CONCATENATE(IF(ISNA(MATCH(_xlfn.BITAND(OCT2DEC(C370),'PDP8'!$E$56),'PDP8'!$D$56:$D$70,0)),"",VLOOKUP(_xlfn.BITAND(OCT2DEC(C370),'PDP8'!$E$56),'PDP8'!$D$56:$F$70,3,0)),IF(ISNA(MATCH(_xlfn.BITAND(OCT2DEC(C370),'PDP8'!$E$71),'PDP8'!$D$71:$D$73,0)),"",CONCATENATE(IF(ISNA(MATCH(_xlfn.BITAND(OCT2DEC(C370),'PDP8'!$E$56),'PDP8'!$D$56:$D$70,0)),"",", "),VLOOKUP(_xlfn.BITAND(OCT2DEC(C370),'PDP8'!$E$71),'PDP8'!$D$71:$F$73,3,0))),IF(_xlfn.BITAND(OCT2DEC(C370),'PDP8'!$E$75)='PDP8'!$D$75,CONCATENATE(IF(LEN(F370)&gt;4,", ",""),'PDP8'!$F$75,""),IF(_xlfn.BITAND(OCT2DEC(C370),'PDP8'!$E$74),"",'PDP8'!$F$74))),"")</f>
        <v/>
      </c>
      <c r="AD370" s="119" t="str">
        <f>IF(N370=15,VLOOKUP(Z370,'PDP8'!$D$111:$F$238,3,0),"")</f>
        <v/>
      </c>
      <c r="AE370" s="119" t="str">
        <f>IF(N370=20,CONCATENATE(VLOOKUP(F370,'PDP8'!$I$5:$M$389,3,0),": ",VLOOKUP(F370,'PDP8'!$I$5:$M$389,5,0)),"")</f>
        <v/>
      </c>
      <c r="AF370" s="119" t="str">
        <f t="shared" si="102"/>
        <v/>
      </c>
      <c r="AG370" s="126"/>
      <c r="AH370" s="126"/>
    </row>
    <row r="371" spans="1:34" x14ac:dyDescent="0.2">
      <c r="A371" s="126"/>
      <c r="B371" s="55" t="str">
        <f t="shared" si="90"/>
        <v>0411</v>
      </c>
      <c r="C371" s="56" t="str">
        <f>IF(N371&lt;10,"",IF(N371=10,O371,IF(N371=12,IF(LEN(X371)&gt;0,X371,DEC2OCT(VLOOKUP(F371,'PDP8'!$C$6:$D$12,2,0)+IF(LEN(G371)&gt;0,256,0)+W371+IF(LEN(V371)=0,0,_xlfn.BITAND(V371,127)),4)),IF(N371=13,DEC2OCT('PDP8'!$D$13+_xlfn.BITOR(VLOOKUP(O371,'PDP8'!$C$17:$D$52,2,0),_xlfn.BITOR(IF(S371&gt;1,VLOOKUP(P371,'PDP8'!$C$17:$D$52,2,0),0),_xlfn.BITOR(IF(S371&gt;2,VLOOKUP(Q371,'PDP8'!$C$17:$D$52,2,0),0),IF(S371&gt;3,VLOOKUP(R371,'PDP8'!$C$17:$D$52,2,0),0)))),4),IF(N371=14,DEC2OCT(_xlfn.BITOR('PDP8'!$D$13+256+VLOOKUP(O371,'PDP8'!$C$56:$D$75,2,0),_xlfn.BITOR(IF(S371&gt;1,VLOOKUP(P371,'PDP8'!$C$56:$D$75,2,0),0),_xlfn.BITOR(IF(S371&gt;2,VLOOKUP(Q371,'PDP8'!$C$56:$D$75,2,0),0),IF(S371&gt;3,VLOOKUP(R371,'PDP8'!$C$56:$D$75,2,0),0)))),4),IF(N371=15,DEC2OCT('PDP8'!$D$13+257+VLOOKUP(O371,'PDP8'!$C$80:$D$107,2,0)+IF(S371&gt;1,VLOOKUP(P371,'PDP8'!$C$80:$D$107,2,0),0)+IF(S371&gt;2,VLOOKUP(Q371,'PDP8'!$C$80:$D$107,2,0),0),4),IF(N371=20,VLOOKUP(F371,'PDP8'!$I$5:$J$389,2,0),"???")))))))</f>
        <v/>
      </c>
      <c r="D371" s="177"/>
      <c r="E371" s="118"/>
      <c r="F371" s="118"/>
      <c r="G371" s="76"/>
      <c r="H371" s="118"/>
      <c r="I371" s="179"/>
      <c r="J371" s="188" t="str">
        <f t="shared" si="91"/>
        <v/>
      </c>
      <c r="K371" s="211"/>
      <c r="L371" s="126"/>
      <c r="M371" s="119">
        <f>IF(LEN(F371)&lt;1,0,IF(OR(LEFT(F371)="/",F371="$"),0,IF(LEFT(F371)="*",1,IF(NOT(ISERR(VALUE(F371))),10,IF(LEFT(F371,4)="PAGE",2,IF(ISNA(VLOOKUP(F371,'PDP8'!$C$6:$C$11,1,0)),IF(ISNA(VLOOKUP(LEFT(F371,3),'PDP8'!$C$17:$C$52,1,0)),IF(ISNA(VLOOKUP(LEFT(F371,3),'PDP8'!$C$56:$C$75,1,0)),IF(ISNA(VLOOKUP(LEFT(F371,IF(OR(LEN(F371)=3,MID(F371,4,1)=" "),3,4)),'PDP8'!$C$80:$C$107,1,0)),IF(ISNA(VLOOKUP(F371,'PDP8'!$I$5:$I$389,1,0)),"???",20),15),14),13),12))))))</f>
        <v>0</v>
      </c>
      <c r="N371" s="119">
        <f>IF(AND(O371="CLA",S371&gt;1),IF(ISNA(VLOOKUP(P371,'PDP8'!$C$17:$C$52,1,0)),IF(ISNA(VLOOKUP(P371,'PDP8'!$C$56:$C$75,1,0)),15,14),13),IF(LEN(F371)=0,0,M371))</f>
        <v>0</v>
      </c>
      <c r="O371" s="119" t="str">
        <f t="shared" si="92"/>
        <v/>
      </c>
      <c r="P371" s="119" t="str">
        <f t="shared" si="93"/>
        <v/>
      </c>
      <c r="Q371" s="119" t="str">
        <f t="shared" si="94"/>
        <v/>
      </c>
      <c r="R371" s="119" t="str">
        <f t="shared" si="95"/>
        <v/>
      </c>
      <c r="S371" s="119">
        <f t="shared" si="96"/>
        <v>0</v>
      </c>
      <c r="T371" s="187" t="str">
        <f t="shared" si="97"/>
        <v/>
      </c>
      <c r="U371" s="119" t="str">
        <f t="shared" si="98"/>
        <v/>
      </c>
      <c r="V371" s="120" t="str">
        <f t="shared" si="99"/>
        <v/>
      </c>
      <c r="W371" s="124" t="str">
        <f t="shared" si="100"/>
        <v/>
      </c>
      <c r="X371" s="124" t="str">
        <f t="shared" si="101"/>
        <v/>
      </c>
      <c r="Y371" s="119" t="str">
        <f t="shared" si="103"/>
        <v/>
      </c>
      <c r="Z371" s="119">
        <f t="shared" si="104"/>
        <v>0</v>
      </c>
      <c r="AA371" s="119" t="str">
        <f>IF(N371=12,VLOOKUP(F371,'PDP8'!$C$6:$F$11,4,0),"")</f>
        <v/>
      </c>
      <c r="AB371" s="119" t="str">
        <f>IF(N371=13,IF(_xlfn.BITAND(OCT2DEC(C371),'PDP8'!$E$17)='PDP8'!$D$17,'PDP8'!$F$17,CONCATENATE(IF(ISNA(MATCH(_xlfn.BITAND(OCT2DEC(C371),'PDP8'!$E$18),'PDP8'!$D$18:$D$20,0)),"",VLOOKUP(_xlfn.BITAND(OCT2DEC(C371),'PDP8'!$E$18),'PDP8'!$D$18:$F$20,3,0)),IF(ISNA(MATCH(_xlfn.BITAND(OCT2DEC(C371),'PDP8'!$E$21),'PDP8'!$D$21:$D$52,0)),"",CONCATENATE(IF(ISNA(MATCH(_xlfn.BITAND(OCT2DEC(C371),'PDP8'!$E$18),'PDP8'!$D$18:$D$20,0)),"",", "),VLOOKUP(_xlfn.BITAND(OCT2DEC(C371),'PDP8'!$E$21),'PDP8'!$D$21:$F$52,3,0))))),"")</f>
        <v/>
      </c>
      <c r="AC371" s="119" t="str">
        <f>IF(N371=14,CONCATENATE(IF(ISNA(MATCH(_xlfn.BITAND(OCT2DEC(C371),'PDP8'!$E$56),'PDP8'!$D$56:$D$70,0)),"",VLOOKUP(_xlfn.BITAND(OCT2DEC(C371),'PDP8'!$E$56),'PDP8'!$D$56:$F$70,3,0)),IF(ISNA(MATCH(_xlfn.BITAND(OCT2DEC(C371),'PDP8'!$E$71),'PDP8'!$D$71:$D$73,0)),"",CONCATENATE(IF(ISNA(MATCH(_xlfn.BITAND(OCT2DEC(C371),'PDP8'!$E$56),'PDP8'!$D$56:$D$70,0)),"",", "),VLOOKUP(_xlfn.BITAND(OCT2DEC(C371),'PDP8'!$E$71),'PDP8'!$D$71:$F$73,3,0))),IF(_xlfn.BITAND(OCT2DEC(C371),'PDP8'!$E$75)='PDP8'!$D$75,CONCATENATE(IF(LEN(F371)&gt;4,", ",""),'PDP8'!$F$75,""),IF(_xlfn.BITAND(OCT2DEC(C371),'PDP8'!$E$74),"",'PDP8'!$F$74))),"")</f>
        <v/>
      </c>
      <c r="AD371" s="119" t="str">
        <f>IF(N371=15,VLOOKUP(Z371,'PDP8'!$D$111:$F$238,3,0),"")</f>
        <v/>
      </c>
      <c r="AE371" s="119" t="str">
        <f>IF(N371=20,CONCATENATE(VLOOKUP(F371,'PDP8'!$I$5:$M$389,3,0),": ",VLOOKUP(F371,'PDP8'!$I$5:$M$389,5,0)),"")</f>
        <v/>
      </c>
      <c r="AF371" s="119" t="str">
        <f t="shared" si="102"/>
        <v/>
      </c>
      <c r="AG371" s="126"/>
      <c r="AH371" s="126"/>
    </row>
    <row r="372" spans="1:34" x14ac:dyDescent="0.2">
      <c r="A372" s="126"/>
      <c r="B372" s="55" t="str">
        <f t="shared" si="90"/>
        <v>0411</v>
      </c>
      <c r="C372" s="56" t="str">
        <f>IF(N372&lt;10,"",IF(N372=10,O372,IF(N372=12,IF(LEN(X372)&gt;0,X372,DEC2OCT(VLOOKUP(F372,'PDP8'!$C$6:$D$12,2,0)+IF(LEN(G372)&gt;0,256,0)+W372+IF(LEN(V372)=0,0,_xlfn.BITAND(V372,127)),4)),IF(N372=13,DEC2OCT('PDP8'!$D$13+_xlfn.BITOR(VLOOKUP(O372,'PDP8'!$C$17:$D$52,2,0),_xlfn.BITOR(IF(S372&gt;1,VLOOKUP(P372,'PDP8'!$C$17:$D$52,2,0),0),_xlfn.BITOR(IF(S372&gt;2,VLOOKUP(Q372,'PDP8'!$C$17:$D$52,2,0),0),IF(S372&gt;3,VLOOKUP(R372,'PDP8'!$C$17:$D$52,2,0),0)))),4),IF(N372=14,DEC2OCT(_xlfn.BITOR('PDP8'!$D$13+256+VLOOKUP(O372,'PDP8'!$C$56:$D$75,2,0),_xlfn.BITOR(IF(S372&gt;1,VLOOKUP(P372,'PDP8'!$C$56:$D$75,2,0),0),_xlfn.BITOR(IF(S372&gt;2,VLOOKUP(Q372,'PDP8'!$C$56:$D$75,2,0),0),IF(S372&gt;3,VLOOKUP(R372,'PDP8'!$C$56:$D$75,2,0),0)))),4),IF(N372=15,DEC2OCT('PDP8'!$D$13+257+VLOOKUP(O372,'PDP8'!$C$80:$D$107,2,0)+IF(S372&gt;1,VLOOKUP(P372,'PDP8'!$C$80:$D$107,2,0),0)+IF(S372&gt;2,VLOOKUP(Q372,'PDP8'!$C$80:$D$107,2,0),0),4),IF(N372=20,VLOOKUP(F372,'PDP8'!$I$5:$J$389,2,0),"???")))))))</f>
        <v/>
      </c>
      <c r="D372" s="177"/>
      <c r="E372" s="118"/>
      <c r="F372" s="118"/>
      <c r="G372" s="76"/>
      <c r="H372" s="118"/>
      <c r="I372" s="179"/>
      <c r="J372" s="188" t="str">
        <f t="shared" si="91"/>
        <v/>
      </c>
      <c r="K372" s="211"/>
      <c r="L372" s="126"/>
      <c r="M372" s="119">
        <f>IF(LEN(F372)&lt;1,0,IF(OR(LEFT(F372)="/",F372="$"),0,IF(LEFT(F372)="*",1,IF(NOT(ISERR(VALUE(F372))),10,IF(LEFT(F372,4)="PAGE",2,IF(ISNA(VLOOKUP(F372,'PDP8'!$C$6:$C$11,1,0)),IF(ISNA(VLOOKUP(LEFT(F372,3),'PDP8'!$C$17:$C$52,1,0)),IF(ISNA(VLOOKUP(LEFT(F372,3),'PDP8'!$C$56:$C$75,1,0)),IF(ISNA(VLOOKUP(LEFT(F372,IF(OR(LEN(F372)=3,MID(F372,4,1)=" "),3,4)),'PDP8'!$C$80:$C$107,1,0)),IF(ISNA(VLOOKUP(F372,'PDP8'!$I$5:$I$389,1,0)),"???",20),15),14),13),12))))))</f>
        <v>0</v>
      </c>
      <c r="N372" s="119">
        <f>IF(AND(O372="CLA",S372&gt;1),IF(ISNA(VLOOKUP(P372,'PDP8'!$C$17:$C$52,1,0)),IF(ISNA(VLOOKUP(P372,'PDP8'!$C$56:$C$75,1,0)),15,14),13),IF(LEN(F372)=0,0,M372))</f>
        <v>0</v>
      </c>
      <c r="O372" s="119" t="str">
        <f t="shared" si="92"/>
        <v/>
      </c>
      <c r="P372" s="119" t="str">
        <f t="shared" si="93"/>
        <v/>
      </c>
      <c r="Q372" s="119" t="str">
        <f t="shared" si="94"/>
        <v/>
      </c>
      <c r="R372" s="119" t="str">
        <f t="shared" si="95"/>
        <v/>
      </c>
      <c r="S372" s="119">
        <f t="shared" si="96"/>
        <v>0</v>
      </c>
      <c r="T372" s="187" t="str">
        <f t="shared" si="97"/>
        <v/>
      </c>
      <c r="U372" s="119" t="str">
        <f t="shared" si="98"/>
        <v/>
      </c>
      <c r="V372" s="120" t="str">
        <f t="shared" si="99"/>
        <v/>
      </c>
      <c r="W372" s="124" t="str">
        <f t="shared" si="100"/>
        <v/>
      </c>
      <c r="X372" s="124" t="str">
        <f t="shared" si="101"/>
        <v/>
      </c>
      <c r="Y372" s="119" t="str">
        <f t="shared" si="103"/>
        <v/>
      </c>
      <c r="Z372" s="119">
        <f t="shared" si="104"/>
        <v>0</v>
      </c>
      <c r="AA372" s="119" t="str">
        <f>IF(N372=12,VLOOKUP(F372,'PDP8'!$C$6:$F$11,4,0),"")</f>
        <v/>
      </c>
      <c r="AB372" s="119" t="str">
        <f>IF(N372=13,IF(_xlfn.BITAND(OCT2DEC(C372),'PDP8'!$E$17)='PDP8'!$D$17,'PDP8'!$F$17,CONCATENATE(IF(ISNA(MATCH(_xlfn.BITAND(OCT2DEC(C372),'PDP8'!$E$18),'PDP8'!$D$18:$D$20,0)),"",VLOOKUP(_xlfn.BITAND(OCT2DEC(C372),'PDP8'!$E$18),'PDP8'!$D$18:$F$20,3,0)),IF(ISNA(MATCH(_xlfn.BITAND(OCT2DEC(C372),'PDP8'!$E$21),'PDP8'!$D$21:$D$52,0)),"",CONCATENATE(IF(ISNA(MATCH(_xlfn.BITAND(OCT2DEC(C372),'PDP8'!$E$18),'PDP8'!$D$18:$D$20,0)),"",", "),VLOOKUP(_xlfn.BITAND(OCT2DEC(C372),'PDP8'!$E$21),'PDP8'!$D$21:$F$52,3,0))))),"")</f>
        <v/>
      </c>
      <c r="AC372" s="119" t="str">
        <f>IF(N372=14,CONCATENATE(IF(ISNA(MATCH(_xlfn.BITAND(OCT2DEC(C372),'PDP8'!$E$56),'PDP8'!$D$56:$D$70,0)),"",VLOOKUP(_xlfn.BITAND(OCT2DEC(C372),'PDP8'!$E$56),'PDP8'!$D$56:$F$70,3,0)),IF(ISNA(MATCH(_xlfn.BITAND(OCT2DEC(C372),'PDP8'!$E$71),'PDP8'!$D$71:$D$73,0)),"",CONCATENATE(IF(ISNA(MATCH(_xlfn.BITAND(OCT2DEC(C372),'PDP8'!$E$56),'PDP8'!$D$56:$D$70,0)),"",", "),VLOOKUP(_xlfn.BITAND(OCT2DEC(C372),'PDP8'!$E$71),'PDP8'!$D$71:$F$73,3,0))),IF(_xlfn.BITAND(OCT2DEC(C372),'PDP8'!$E$75)='PDP8'!$D$75,CONCATENATE(IF(LEN(F372)&gt;4,", ",""),'PDP8'!$F$75,""),IF(_xlfn.BITAND(OCT2DEC(C372),'PDP8'!$E$74),"",'PDP8'!$F$74))),"")</f>
        <v/>
      </c>
      <c r="AD372" s="119" t="str">
        <f>IF(N372=15,VLOOKUP(Z372,'PDP8'!$D$111:$F$238,3,0),"")</f>
        <v/>
      </c>
      <c r="AE372" s="119" t="str">
        <f>IF(N372=20,CONCATENATE(VLOOKUP(F372,'PDP8'!$I$5:$M$389,3,0),": ",VLOOKUP(F372,'PDP8'!$I$5:$M$389,5,0)),"")</f>
        <v/>
      </c>
      <c r="AF372" s="119" t="str">
        <f t="shared" si="102"/>
        <v/>
      </c>
      <c r="AG372" s="126"/>
      <c r="AH372" s="126"/>
    </row>
    <row r="373" spans="1:34" x14ac:dyDescent="0.2">
      <c r="A373" s="126"/>
      <c r="B373" s="55" t="str">
        <f t="shared" si="90"/>
        <v>0411</v>
      </c>
      <c r="C373" s="56" t="str">
        <f>IF(N373&lt;10,"",IF(N373=10,O373,IF(N373=12,IF(LEN(X373)&gt;0,X373,DEC2OCT(VLOOKUP(F373,'PDP8'!$C$6:$D$12,2,0)+IF(LEN(G373)&gt;0,256,0)+W373+IF(LEN(V373)=0,0,_xlfn.BITAND(V373,127)),4)),IF(N373=13,DEC2OCT('PDP8'!$D$13+_xlfn.BITOR(VLOOKUP(O373,'PDP8'!$C$17:$D$52,2,0),_xlfn.BITOR(IF(S373&gt;1,VLOOKUP(P373,'PDP8'!$C$17:$D$52,2,0),0),_xlfn.BITOR(IF(S373&gt;2,VLOOKUP(Q373,'PDP8'!$C$17:$D$52,2,0),0),IF(S373&gt;3,VLOOKUP(R373,'PDP8'!$C$17:$D$52,2,0),0)))),4),IF(N373=14,DEC2OCT(_xlfn.BITOR('PDP8'!$D$13+256+VLOOKUP(O373,'PDP8'!$C$56:$D$75,2,0),_xlfn.BITOR(IF(S373&gt;1,VLOOKUP(P373,'PDP8'!$C$56:$D$75,2,0),0),_xlfn.BITOR(IF(S373&gt;2,VLOOKUP(Q373,'PDP8'!$C$56:$D$75,2,0),0),IF(S373&gt;3,VLOOKUP(R373,'PDP8'!$C$56:$D$75,2,0),0)))),4),IF(N373=15,DEC2OCT('PDP8'!$D$13+257+VLOOKUP(O373,'PDP8'!$C$80:$D$107,2,0)+IF(S373&gt;1,VLOOKUP(P373,'PDP8'!$C$80:$D$107,2,0),0)+IF(S373&gt;2,VLOOKUP(Q373,'PDP8'!$C$80:$D$107,2,0),0),4),IF(N373=20,VLOOKUP(F373,'PDP8'!$I$5:$J$389,2,0),"???")))))))</f>
        <v/>
      </c>
      <c r="D373" s="177"/>
      <c r="E373" s="118"/>
      <c r="F373" s="118"/>
      <c r="G373" s="76"/>
      <c r="H373" s="118"/>
      <c r="I373" s="179"/>
      <c r="J373" s="188" t="str">
        <f t="shared" si="91"/>
        <v/>
      </c>
      <c r="K373" s="211"/>
      <c r="L373" s="126"/>
      <c r="M373" s="119">
        <f>IF(LEN(F373)&lt;1,0,IF(OR(LEFT(F373)="/",F373="$"),0,IF(LEFT(F373)="*",1,IF(NOT(ISERR(VALUE(F373))),10,IF(LEFT(F373,4)="PAGE",2,IF(ISNA(VLOOKUP(F373,'PDP8'!$C$6:$C$11,1,0)),IF(ISNA(VLOOKUP(LEFT(F373,3),'PDP8'!$C$17:$C$52,1,0)),IF(ISNA(VLOOKUP(LEFT(F373,3),'PDP8'!$C$56:$C$75,1,0)),IF(ISNA(VLOOKUP(LEFT(F373,IF(OR(LEN(F373)=3,MID(F373,4,1)=" "),3,4)),'PDP8'!$C$80:$C$107,1,0)),IF(ISNA(VLOOKUP(F373,'PDP8'!$I$5:$I$389,1,0)),"???",20),15),14),13),12))))))</f>
        <v>0</v>
      </c>
      <c r="N373" s="119">
        <f>IF(AND(O373="CLA",S373&gt;1),IF(ISNA(VLOOKUP(P373,'PDP8'!$C$17:$C$52,1,0)),IF(ISNA(VLOOKUP(P373,'PDP8'!$C$56:$C$75,1,0)),15,14),13),IF(LEN(F373)=0,0,M373))</f>
        <v>0</v>
      </c>
      <c r="O373" s="119" t="str">
        <f t="shared" si="92"/>
        <v/>
      </c>
      <c r="P373" s="119" t="str">
        <f t="shared" si="93"/>
        <v/>
      </c>
      <c r="Q373" s="119" t="str">
        <f t="shared" si="94"/>
        <v/>
      </c>
      <c r="R373" s="119" t="str">
        <f t="shared" si="95"/>
        <v/>
      </c>
      <c r="S373" s="119">
        <f t="shared" si="96"/>
        <v>0</v>
      </c>
      <c r="T373" s="187" t="str">
        <f t="shared" si="97"/>
        <v/>
      </c>
      <c r="U373" s="119" t="str">
        <f t="shared" si="98"/>
        <v/>
      </c>
      <c r="V373" s="120" t="str">
        <f t="shared" si="99"/>
        <v/>
      </c>
      <c r="W373" s="124" t="str">
        <f t="shared" si="100"/>
        <v/>
      </c>
      <c r="X373" s="124" t="str">
        <f t="shared" si="101"/>
        <v/>
      </c>
      <c r="Y373" s="119" t="str">
        <f t="shared" si="103"/>
        <v/>
      </c>
      <c r="Z373" s="119">
        <f t="shared" si="104"/>
        <v>0</v>
      </c>
      <c r="AA373" s="119" t="str">
        <f>IF(N373=12,VLOOKUP(F373,'PDP8'!$C$6:$F$11,4,0),"")</f>
        <v/>
      </c>
      <c r="AB373" s="119" t="str">
        <f>IF(N373=13,IF(_xlfn.BITAND(OCT2DEC(C373),'PDP8'!$E$17)='PDP8'!$D$17,'PDP8'!$F$17,CONCATENATE(IF(ISNA(MATCH(_xlfn.BITAND(OCT2DEC(C373),'PDP8'!$E$18),'PDP8'!$D$18:$D$20,0)),"",VLOOKUP(_xlfn.BITAND(OCT2DEC(C373),'PDP8'!$E$18),'PDP8'!$D$18:$F$20,3,0)),IF(ISNA(MATCH(_xlfn.BITAND(OCT2DEC(C373),'PDP8'!$E$21),'PDP8'!$D$21:$D$52,0)),"",CONCATENATE(IF(ISNA(MATCH(_xlfn.BITAND(OCT2DEC(C373),'PDP8'!$E$18),'PDP8'!$D$18:$D$20,0)),"",", "),VLOOKUP(_xlfn.BITAND(OCT2DEC(C373),'PDP8'!$E$21),'PDP8'!$D$21:$F$52,3,0))))),"")</f>
        <v/>
      </c>
      <c r="AC373" s="119" t="str">
        <f>IF(N373=14,CONCATENATE(IF(ISNA(MATCH(_xlfn.BITAND(OCT2DEC(C373),'PDP8'!$E$56),'PDP8'!$D$56:$D$70,0)),"",VLOOKUP(_xlfn.BITAND(OCT2DEC(C373),'PDP8'!$E$56),'PDP8'!$D$56:$F$70,3,0)),IF(ISNA(MATCH(_xlfn.BITAND(OCT2DEC(C373),'PDP8'!$E$71),'PDP8'!$D$71:$D$73,0)),"",CONCATENATE(IF(ISNA(MATCH(_xlfn.BITAND(OCT2DEC(C373),'PDP8'!$E$56),'PDP8'!$D$56:$D$70,0)),"",", "),VLOOKUP(_xlfn.BITAND(OCT2DEC(C373),'PDP8'!$E$71),'PDP8'!$D$71:$F$73,3,0))),IF(_xlfn.BITAND(OCT2DEC(C373),'PDP8'!$E$75)='PDP8'!$D$75,CONCATENATE(IF(LEN(F373)&gt;4,", ",""),'PDP8'!$F$75,""),IF(_xlfn.BITAND(OCT2DEC(C373),'PDP8'!$E$74),"",'PDP8'!$F$74))),"")</f>
        <v/>
      </c>
      <c r="AD373" s="119" t="str">
        <f>IF(N373=15,VLOOKUP(Z373,'PDP8'!$D$111:$F$238,3,0),"")</f>
        <v/>
      </c>
      <c r="AE373" s="119" t="str">
        <f>IF(N373=20,CONCATENATE(VLOOKUP(F373,'PDP8'!$I$5:$M$389,3,0),": ",VLOOKUP(F373,'PDP8'!$I$5:$M$389,5,0)),"")</f>
        <v/>
      </c>
      <c r="AF373" s="119" t="str">
        <f t="shared" si="102"/>
        <v/>
      </c>
      <c r="AG373" s="126"/>
      <c r="AH373" s="126"/>
    </row>
    <row r="374" spans="1:34" x14ac:dyDescent="0.2">
      <c r="A374" s="126"/>
      <c r="B374" s="55" t="str">
        <f t="shared" si="90"/>
        <v>0411</v>
      </c>
      <c r="C374" s="56" t="str">
        <f>IF(N374&lt;10,"",IF(N374=10,O374,IF(N374=12,IF(LEN(X374)&gt;0,X374,DEC2OCT(VLOOKUP(F374,'PDP8'!$C$6:$D$12,2,0)+IF(LEN(G374)&gt;0,256,0)+W374+IF(LEN(V374)=0,0,_xlfn.BITAND(V374,127)),4)),IF(N374=13,DEC2OCT('PDP8'!$D$13+_xlfn.BITOR(VLOOKUP(O374,'PDP8'!$C$17:$D$52,2,0),_xlfn.BITOR(IF(S374&gt;1,VLOOKUP(P374,'PDP8'!$C$17:$D$52,2,0),0),_xlfn.BITOR(IF(S374&gt;2,VLOOKUP(Q374,'PDP8'!$C$17:$D$52,2,0),0),IF(S374&gt;3,VLOOKUP(R374,'PDP8'!$C$17:$D$52,2,0),0)))),4),IF(N374=14,DEC2OCT(_xlfn.BITOR('PDP8'!$D$13+256+VLOOKUP(O374,'PDP8'!$C$56:$D$75,2,0),_xlfn.BITOR(IF(S374&gt;1,VLOOKUP(P374,'PDP8'!$C$56:$D$75,2,0),0),_xlfn.BITOR(IF(S374&gt;2,VLOOKUP(Q374,'PDP8'!$C$56:$D$75,2,0),0),IF(S374&gt;3,VLOOKUP(R374,'PDP8'!$C$56:$D$75,2,0),0)))),4),IF(N374=15,DEC2OCT('PDP8'!$D$13+257+VLOOKUP(O374,'PDP8'!$C$80:$D$107,2,0)+IF(S374&gt;1,VLOOKUP(P374,'PDP8'!$C$80:$D$107,2,0),0)+IF(S374&gt;2,VLOOKUP(Q374,'PDP8'!$C$80:$D$107,2,0),0),4),IF(N374=20,VLOOKUP(F374,'PDP8'!$I$5:$J$389,2,0),"???")))))))</f>
        <v/>
      </c>
      <c r="D374" s="177"/>
      <c r="E374" s="118"/>
      <c r="F374" s="118"/>
      <c r="G374" s="76"/>
      <c r="H374" s="118"/>
      <c r="I374" s="179"/>
      <c r="J374" s="188" t="str">
        <f t="shared" si="91"/>
        <v/>
      </c>
      <c r="K374" s="211"/>
      <c r="L374" s="126"/>
      <c r="M374" s="119">
        <f>IF(LEN(F374)&lt;1,0,IF(OR(LEFT(F374)="/",F374="$"),0,IF(LEFT(F374)="*",1,IF(NOT(ISERR(VALUE(F374))),10,IF(LEFT(F374,4)="PAGE",2,IF(ISNA(VLOOKUP(F374,'PDP8'!$C$6:$C$11,1,0)),IF(ISNA(VLOOKUP(LEFT(F374,3),'PDP8'!$C$17:$C$52,1,0)),IF(ISNA(VLOOKUP(LEFT(F374,3),'PDP8'!$C$56:$C$75,1,0)),IF(ISNA(VLOOKUP(LEFT(F374,IF(OR(LEN(F374)=3,MID(F374,4,1)=" "),3,4)),'PDP8'!$C$80:$C$107,1,0)),IF(ISNA(VLOOKUP(F374,'PDP8'!$I$5:$I$389,1,0)),"???",20),15),14),13),12))))))</f>
        <v>0</v>
      </c>
      <c r="N374" s="119">
        <f>IF(AND(O374="CLA",S374&gt;1),IF(ISNA(VLOOKUP(P374,'PDP8'!$C$17:$C$52,1,0)),IF(ISNA(VLOOKUP(P374,'PDP8'!$C$56:$C$75,1,0)),15,14),13),IF(LEN(F374)=0,0,M374))</f>
        <v>0</v>
      </c>
      <c r="O374" s="119" t="str">
        <f t="shared" si="92"/>
        <v/>
      </c>
      <c r="P374" s="119" t="str">
        <f t="shared" si="93"/>
        <v/>
      </c>
      <c r="Q374" s="119" t="str">
        <f t="shared" si="94"/>
        <v/>
      </c>
      <c r="R374" s="119" t="str">
        <f t="shared" si="95"/>
        <v/>
      </c>
      <c r="S374" s="119">
        <f t="shared" si="96"/>
        <v>0</v>
      </c>
      <c r="T374" s="187" t="str">
        <f t="shared" si="97"/>
        <v/>
      </c>
      <c r="U374" s="119" t="str">
        <f t="shared" si="98"/>
        <v/>
      </c>
      <c r="V374" s="120" t="str">
        <f t="shared" si="99"/>
        <v/>
      </c>
      <c r="W374" s="124" t="str">
        <f t="shared" si="100"/>
        <v/>
      </c>
      <c r="X374" s="124" t="str">
        <f t="shared" si="101"/>
        <v/>
      </c>
      <c r="Y374" s="119" t="str">
        <f t="shared" si="103"/>
        <v/>
      </c>
      <c r="Z374" s="119">
        <f t="shared" si="104"/>
        <v>0</v>
      </c>
      <c r="AA374" s="119" t="str">
        <f>IF(N374=12,VLOOKUP(F374,'PDP8'!$C$6:$F$11,4,0),"")</f>
        <v/>
      </c>
      <c r="AB374" s="119" t="str">
        <f>IF(N374=13,IF(_xlfn.BITAND(OCT2DEC(C374),'PDP8'!$E$17)='PDP8'!$D$17,'PDP8'!$F$17,CONCATENATE(IF(ISNA(MATCH(_xlfn.BITAND(OCT2DEC(C374),'PDP8'!$E$18),'PDP8'!$D$18:$D$20,0)),"",VLOOKUP(_xlfn.BITAND(OCT2DEC(C374),'PDP8'!$E$18),'PDP8'!$D$18:$F$20,3,0)),IF(ISNA(MATCH(_xlfn.BITAND(OCT2DEC(C374),'PDP8'!$E$21),'PDP8'!$D$21:$D$52,0)),"",CONCATENATE(IF(ISNA(MATCH(_xlfn.BITAND(OCT2DEC(C374),'PDP8'!$E$18),'PDP8'!$D$18:$D$20,0)),"",", "),VLOOKUP(_xlfn.BITAND(OCT2DEC(C374),'PDP8'!$E$21),'PDP8'!$D$21:$F$52,3,0))))),"")</f>
        <v/>
      </c>
      <c r="AC374" s="119" t="str">
        <f>IF(N374=14,CONCATENATE(IF(ISNA(MATCH(_xlfn.BITAND(OCT2DEC(C374),'PDP8'!$E$56),'PDP8'!$D$56:$D$70,0)),"",VLOOKUP(_xlfn.BITAND(OCT2DEC(C374),'PDP8'!$E$56),'PDP8'!$D$56:$F$70,3,0)),IF(ISNA(MATCH(_xlfn.BITAND(OCT2DEC(C374),'PDP8'!$E$71),'PDP8'!$D$71:$D$73,0)),"",CONCATENATE(IF(ISNA(MATCH(_xlfn.BITAND(OCT2DEC(C374),'PDP8'!$E$56),'PDP8'!$D$56:$D$70,0)),"",", "),VLOOKUP(_xlfn.BITAND(OCT2DEC(C374),'PDP8'!$E$71),'PDP8'!$D$71:$F$73,3,0))),IF(_xlfn.BITAND(OCT2DEC(C374),'PDP8'!$E$75)='PDP8'!$D$75,CONCATENATE(IF(LEN(F374)&gt;4,", ",""),'PDP8'!$F$75,""),IF(_xlfn.BITAND(OCT2DEC(C374),'PDP8'!$E$74),"",'PDP8'!$F$74))),"")</f>
        <v/>
      </c>
      <c r="AD374" s="119" t="str">
        <f>IF(N374=15,VLOOKUP(Z374,'PDP8'!$D$111:$F$238,3,0),"")</f>
        <v/>
      </c>
      <c r="AE374" s="119" t="str">
        <f>IF(N374=20,CONCATENATE(VLOOKUP(F374,'PDP8'!$I$5:$M$389,3,0),": ",VLOOKUP(F374,'PDP8'!$I$5:$M$389,5,0)),"")</f>
        <v/>
      </c>
      <c r="AF374" s="119" t="str">
        <f t="shared" si="102"/>
        <v/>
      </c>
      <c r="AG374" s="126"/>
      <c r="AH374" s="126"/>
    </row>
    <row r="375" spans="1:34" x14ac:dyDescent="0.2">
      <c r="A375" s="126"/>
      <c r="B375" s="55" t="str">
        <f t="shared" si="90"/>
        <v>0411</v>
      </c>
      <c r="C375" s="56" t="str">
        <f>IF(N375&lt;10,"",IF(N375=10,O375,IF(N375=12,IF(LEN(X375)&gt;0,X375,DEC2OCT(VLOOKUP(F375,'PDP8'!$C$6:$D$12,2,0)+IF(LEN(G375)&gt;0,256,0)+W375+IF(LEN(V375)=0,0,_xlfn.BITAND(V375,127)),4)),IF(N375=13,DEC2OCT('PDP8'!$D$13+_xlfn.BITOR(VLOOKUP(O375,'PDP8'!$C$17:$D$52,2,0),_xlfn.BITOR(IF(S375&gt;1,VLOOKUP(P375,'PDP8'!$C$17:$D$52,2,0),0),_xlfn.BITOR(IF(S375&gt;2,VLOOKUP(Q375,'PDP8'!$C$17:$D$52,2,0),0),IF(S375&gt;3,VLOOKUP(R375,'PDP8'!$C$17:$D$52,2,0),0)))),4),IF(N375=14,DEC2OCT(_xlfn.BITOR('PDP8'!$D$13+256+VLOOKUP(O375,'PDP8'!$C$56:$D$75,2,0),_xlfn.BITOR(IF(S375&gt;1,VLOOKUP(P375,'PDP8'!$C$56:$D$75,2,0),0),_xlfn.BITOR(IF(S375&gt;2,VLOOKUP(Q375,'PDP8'!$C$56:$D$75,2,0),0),IF(S375&gt;3,VLOOKUP(R375,'PDP8'!$C$56:$D$75,2,0),0)))),4),IF(N375=15,DEC2OCT('PDP8'!$D$13+257+VLOOKUP(O375,'PDP8'!$C$80:$D$107,2,0)+IF(S375&gt;1,VLOOKUP(P375,'PDP8'!$C$80:$D$107,2,0),0)+IF(S375&gt;2,VLOOKUP(Q375,'PDP8'!$C$80:$D$107,2,0),0),4),IF(N375=20,VLOOKUP(F375,'PDP8'!$I$5:$J$389,2,0),"???")))))))</f>
        <v/>
      </c>
      <c r="D375" s="177"/>
      <c r="E375" s="118"/>
      <c r="F375" s="118"/>
      <c r="G375" s="76"/>
      <c r="H375" s="118"/>
      <c r="I375" s="179"/>
      <c r="J375" s="188" t="str">
        <f t="shared" si="91"/>
        <v/>
      </c>
      <c r="K375" s="211"/>
      <c r="L375" s="126"/>
      <c r="M375" s="119">
        <f>IF(LEN(F375)&lt;1,0,IF(OR(LEFT(F375)="/",F375="$"),0,IF(LEFT(F375)="*",1,IF(NOT(ISERR(VALUE(F375))),10,IF(LEFT(F375,4)="PAGE",2,IF(ISNA(VLOOKUP(F375,'PDP8'!$C$6:$C$11,1,0)),IF(ISNA(VLOOKUP(LEFT(F375,3),'PDP8'!$C$17:$C$52,1,0)),IF(ISNA(VLOOKUP(LEFT(F375,3),'PDP8'!$C$56:$C$75,1,0)),IF(ISNA(VLOOKUP(LEFT(F375,IF(OR(LEN(F375)=3,MID(F375,4,1)=" "),3,4)),'PDP8'!$C$80:$C$107,1,0)),IF(ISNA(VLOOKUP(F375,'PDP8'!$I$5:$I$389,1,0)),"???",20),15),14),13),12))))))</f>
        <v>0</v>
      </c>
      <c r="N375" s="119">
        <f>IF(AND(O375="CLA",S375&gt;1),IF(ISNA(VLOOKUP(P375,'PDP8'!$C$17:$C$52,1,0)),IF(ISNA(VLOOKUP(P375,'PDP8'!$C$56:$C$75,1,0)),15,14),13),IF(LEN(F375)=0,0,M375))</f>
        <v>0</v>
      </c>
      <c r="O375" s="119" t="str">
        <f t="shared" si="92"/>
        <v/>
      </c>
      <c r="P375" s="119" t="str">
        <f t="shared" si="93"/>
        <v/>
      </c>
      <c r="Q375" s="119" t="str">
        <f t="shared" si="94"/>
        <v/>
      </c>
      <c r="R375" s="119" t="str">
        <f t="shared" si="95"/>
        <v/>
      </c>
      <c r="S375" s="119">
        <f t="shared" si="96"/>
        <v>0</v>
      </c>
      <c r="T375" s="187" t="str">
        <f t="shared" si="97"/>
        <v/>
      </c>
      <c r="U375" s="119" t="str">
        <f t="shared" si="98"/>
        <v/>
      </c>
      <c r="V375" s="120" t="str">
        <f t="shared" si="99"/>
        <v/>
      </c>
      <c r="W375" s="124" t="str">
        <f t="shared" si="100"/>
        <v/>
      </c>
      <c r="X375" s="124" t="str">
        <f t="shared" si="101"/>
        <v/>
      </c>
      <c r="Y375" s="119" t="str">
        <f t="shared" si="103"/>
        <v/>
      </c>
      <c r="Z375" s="119">
        <f t="shared" si="104"/>
        <v>0</v>
      </c>
      <c r="AA375" s="119" t="str">
        <f>IF(N375=12,VLOOKUP(F375,'PDP8'!$C$6:$F$11,4,0),"")</f>
        <v/>
      </c>
      <c r="AB375" s="119" t="str">
        <f>IF(N375=13,IF(_xlfn.BITAND(OCT2DEC(C375),'PDP8'!$E$17)='PDP8'!$D$17,'PDP8'!$F$17,CONCATENATE(IF(ISNA(MATCH(_xlfn.BITAND(OCT2DEC(C375),'PDP8'!$E$18),'PDP8'!$D$18:$D$20,0)),"",VLOOKUP(_xlfn.BITAND(OCT2DEC(C375),'PDP8'!$E$18),'PDP8'!$D$18:$F$20,3,0)),IF(ISNA(MATCH(_xlfn.BITAND(OCT2DEC(C375),'PDP8'!$E$21),'PDP8'!$D$21:$D$52,0)),"",CONCATENATE(IF(ISNA(MATCH(_xlfn.BITAND(OCT2DEC(C375),'PDP8'!$E$18),'PDP8'!$D$18:$D$20,0)),"",", "),VLOOKUP(_xlfn.BITAND(OCT2DEC(C375),'PDP8'!$E$21),'PDP8'!$D$21:$F$52,3,0))))),"")</f>
        <v/>
      </c>
      <c r="AC375" s="119" t="str">
        <f>IF(N375=14,CONCATENATE(IF(ISNA(MATCH(_xlfn.BITAND(OCT2DEC(C375),'PDP8'!$E$56),'PDP8'!$D$56:$D$70,0)),"",VLOOKUP(_xlfn.BITAND(OCT2DEC(C375),'PDP8'!$E$56),'PDP8'!$D$56:$F$70,3,0)),IF(ISNA(MATCH(_xlfn.BITAND(OCT2DEC(C375),'PDP8'!$E$71),'PDP8'!$D$71:$D$73,0)),"",CONCATENATE(IF(ISNA(MATCH(_xlfn.BITAND(OCT2DEC(C375),'PDP8'!$E$56),'PDP8'!$D$56:$D$70,0)),"",", "),VLOOKUP(_xlfn.BITAND(OCT2DEC(C375),'PDP8'!$E$71),'PDP8'!$D$71:$F$73,3,0))),IF(_xlfn.BITAND(OCT2DEC(C375),'PDP8'!$E$75)='PDP8'!$D$75,CONCATENATE(IF(LEN(F375)&gt;4,", ",""),'PDP8'!$F$75,""),IF(_xlfn.BITAND(OCT2DEC(C375),'PDP8'!$E$74),"",'PDP8'!$F$74))),"")</f>
        <v/>
      </c>
      <c r="AD375" s="119" t="str">
        <f>IF(N375=15,VLOOKUP(Z375,'PDP8'!$D$111:$F$238,3,0),"")</f>
        <v/>
      </c>
      <c r="AE375" s="119" t="str">
        <f>IF(N375=20,CONCATENATE(VLOOKUP(F375,'PDP8'!$I$5:$M$389,3,0),": ",VLOOKUP(F375,'PDP8'!$I$5:$M$389,5,0)),"")</f>
        <v/>
      </c>
      <c r="AF375" s="119" t="str">
        <f t="shared" si="102"/>
        <v/>
      </c>
      <c r="AG375" s="126"/>
      <c r="AH375" s="126"/>
    </row>
    <row r="376" spans="1:34" x14ac:dyDescent="0.2">
      <c r="A376" s="126"/>
      <c r="B376" s="55" t="str">
        <f t="shared" si="90"/>
        <v>0411</v>
      </c>
      <c r="C376" s="56" t="str">
        <f>IF(N376&lt;10,"",IF(N376=10,O376,IF(N376=12,IF(LEN(X376)&gt;0,X376,DEC2OCT(VLOOKUP(F376,'PDP8'!$C$6:$D$12,2,0)+IF(LEN(G376)&gt;0,256,0)+W376+IF(LEN(V376)=0,0,_xlfn.BITAND(V376,127)),4)),IF(N376=13,DEC2OCT('PDP8'!$D$13+_xlfn.BITOR(VLOOKUP(O376,'PDP8'!$C$17:$D$52,2,0),_xlfn.BITOR(IF(S376&gt;1,VLOOKUP(P376,'PDP8'!$C$17:$D$52,2,0),0),_xlfn.BITOR(IF(S376&gt;2,VLOOKUP(Q376,'PDP8'!$C$17:$D$52,2,0),0),IF(S376&gt;3,VLOOKUP(R376,'PDP8'!$C$17:$D$52,2,0),0)))),4),IF(N376=14,DEC2OCT(_xlfn.BITOR('PDP8'!$D$13+256+VLOOKUP(O376,'PDP8'!$C$56:$D$75,2,0),_xlfn.BITOR(IF(S376&gt;1,VLOOKUP(P376,'PDP8'!$C$56:$D$75,2,0),0),_xlfn.BITOR(IF(S376&gt;2,VLOOKUP(Q376,'PDP8'!$C$56:$D$75,2,0),0),IF(S376&gt;3,VLOOKUP(R376,'PDP8'!$C$56:$D$75,2,0),0)))),4),IF(N376=15,DEC2OCT('PDP8'!$D$13+257+VLOOKUP(O376,'PDP8'!$C$80:$D$107,2,0)+IF(S376&gt;1,VLOOKUP(P376,'PDP8'!$C$80:$D$107,2,0),0)+IF(S376&gt;2,VLOOKUP(Q376,'PDP8'!$C$80:$D$107,2,0),0),4),IF(N376=20,VLOOKUP(F376,'PDP8'!$I$5:$J$389,2,0),"???")))))))</f>
        <v/>
      </c>
      <c r="D376" s="177"/>
      <c r="E376" s="118"/>
      <c r="F376" s="118"/>
      <c r="G376" s="76"/>
      <c r="H376" s="118"/>
      <c r="I376" s="179"/>
      <c r="J376" s="188" t="str">
        <f t="shared" si="91"/>
        <v/>
      </c>
      <c r="K376" s="211"/>
      <c r="L376" s="126"/>
      <c r="M376" s="119">
        <f>IF(LEN(F376)&lt;1,0,IF(OR(LEFT(F376)="/",F376="$"),0,IF(LEFT(F376)="*",1,IF(NOT(ISERR(VALUE(F376))),10,IF(LEFT(F376,4)="PAGE",2,IF(ISNA(VLOOKUP(F376,'PDP8'!$C$6:$C$11,1,0)),IF(ISNA(VLOOKUP(LEFT(F376,3),'PDP8'!$C$17:$C$52,1,0)),IF(ISNA(VLOOKUP(LEFT(F376,3),'PDP8'!$C$56:$C$75,1,0)),IF(ISNA(VLOOKUP(LEFT(F376,IF(OR(LEN(F376)=3,MID(F376,4,1)=" "),3,4)),'PDP8'!$C$80:$C$107,1,0)),IF(ISNA(VLOOKUP(F376,'PDP8'!$I$5:$I$389,1,0)),"???",20),15),14),13),12))))))</f>
        <v>0</v>
      </c>
      <c r="N376" s="119">
        <f>IF(AND(O376="CLA",S376&gt;1),IF(ISNA(VLOOKUP(P376,'PDP8'!$C$17:$C$52,1,0)),IF(ISNA(VLOOKUP(P376,'PDP8'!$C$56:$C$75,1,0)),15,14),13),IF(LEN(F376)=0,0,M376))</f>
        <v>0</v>
      </c>
      <c r="O376" s="119" t="str">
        <f t="shared" si="92"/>
        <v/>
      </c>
      <c r="P376" s="119" t="str">
        <f t="shared" si="93"/>
        <v/>
      </c>
      <c r="Q376" s="119" t="str">
        <f t="shared" si="94"/>
        <v/>
      </c>
      <c r="R376" s="119" t="str">
        <f t="shared" si="95"/>
        <v/>
      </c>
      <c r="S376" s="119">
        <f t="shared" si="96"/>
        <v>0</v>
      </c>
      <c r="T376" s="187" t="str">
        <f t="shared" si="97"/>
        <v/>
      </c>
      <c r="U376" s="119" t="str">
        <f t="shared" si="98"/>
        <v/>
      </c>
      <c r="V376" s="120" t="str">
        <f t="shared" si="99"/>
        <v/>
      </c>
      <c r="W376" s="124" t="str">
        <f t="shared" si="100"/>
        <v/>
      </c>
      <c r="X376" s="124" t="str">
        <f t="shared" si="101"/>
        <v/>
      </c>
      <c r="Y376" s="119" t="str">
        <f t="shared" si="103"/>
        <v/>
      </c>
      <c r="Z376" s="119">
        <f t="shared" si="104"/>
        <v>0</v>
      </c>
      <c r="AA376" s="119" t="str">
        <f>IF(N376=12,VLOOKUP(F376,'PDP8'!$C$6:$F$11,4,0),"")</f>
        <v/>
      </c>
      <c r="AB376" s="119" t="str">
        <f>IF(N376=13,IF(_xlfn.BITAND(OCT2DEC(C376),'PDP8'!$E$17)='PDP8'!$D$17,'PDP8'!$F$17,CONCATENATE(IF(ISNA(MATCH(_xlfn.BITAND(OCT2DEC(C376),'PDP8'!$E$18),'PDP8'!$D$18:$D$20,0)),"",VLOOKUP(_xlfn.BITAND(OCT2DEC(C376),'PDP8'!$E$18),'PDP8'!$D$18:$F$20,3,0)),IF(ISNA(MATCH(_xlfn.BITAND(OCT2DEC(C376),'PDP8'!$E$21),'PDP8'!$D$21:$D$52,0)),"",CONCATENATE(IF(ISNA(MATCH(_xlfn.BITAND(OCT2DEC(C376),'PDP8'!$E$18),'PDP8'!$D$18:$D$20,0)),"",", "),VLOOKUP(_xlfn.BITAND(OCT2DEC(C376),'PDP8'!$E$21),'PDP8'!$D$21:$F$52,3,0))))),"")</f>
        <v/>
      </c>
      <c r="AC376" s="119" t="str">
        <f>IF(N376=14,CONCATENATE(IF(ISNA(MATCH(_xlfn.BITAND(OCT2DEC(C376),'PDP8'!$E$56),'PDP8'!$D$56:$D$70,0)),"",VLOOKUP(_xlfn.BITAND(OCT2DEC(C376),'PDP8'!$E$56),'PDP8'!$D$56:$F$70,3,0)),IF(ISNA(MATCH(_xlfn.BITAND(OCT2DEC(C376),'PDP8'!$E$71),'PDP8'!$D$71:$D$73,0)),"",CONCATENATE(IF(ISNA(MATCH(_xlfn.BITAND(OCT2DEC(C376),'PDP8'!$E$56),'PDP8'!$D$56:$D$70,0)),"",", "),VLOOKUP(_xlfn.BITAND(OCT2DEC(C376),'PDP8'!$E$71),'PDP8'!$D$71:$F$73,3,0))),IF(_xlfn.BITAND(OCT2DEC(C376),'PDP8'!$E$75)='PDP8'!$D$75,CONCATENATE(IF(LEN(F376)&gt;4,", ",""),'PDP8'!$F$75,""),IF(_xlfn.BITAND(OCT2DEC(C376),'PDP8'!$E$74),"",'PDP8'!$F$74))),"")</f>
        <v/>
      </c>
      <c r="AD376" s="119" t="str">
        <f>IF(N376=15,VLOOKUP(Z376,'PDP8'!$D$111:$F$238,3,0),"")</f>
        <v/>
      </c>
      <c r="AE376" s="119" t="str">
        <f>IF(N376=20,CONCATENATE(VLOOKUP(F376,'PDP8'!$I$5:$M$389,3,0),": ",VLOOKUP(F376,'PDP8'!$I$5:$M$389,5,0)),"")</f>
        <v/>
      </c>
      <c r="AF376" s="119" t="str">
        <f t="shared" si="102"/>
        <v/>
      </c>
      <c r="AG376" s="126"/>
      <c r="AH376" s="126"/>
    </row>
    <row r="377" spans="1:34" x14ac:dyDescent="0.2">
      <c r="A377" s="126"/>
      <c r="B377" s="55" t="str">
        <f t="shared" si="90"/>
        <v>0411</v>
      </c>
      <c r="C377" s="56" t="str">
        <f>IF(N377&lt;10,"",IF(N377=10,O377,IF(N377=12,IF(LEN(X377)&gt;0,X377,DEC2OCT(VLOOKUP(F377,'PDP8'!$C$6:$D$12,2,0)+IF(LEN(G377)&gt;0,256,0)+W377+IF(LEN(V377)=0,0,_xlfn.BITAND(V377,127)),4)),IF(N377=13,DEC2OCT('PDP8'!$D$13+_xlfn.BITOR(VLOOKUP(O377,'PDP8'!$C$17:$D$52,2,0),_xlfn.BITOR(IF(S377&gt;1,VLOOKUP(P377,'PDP8'!$C$17:$D$52,2,0),0),_xlfn.BITOR(IF(S377&gt;2,VLOOKUP(Q377,'PDP8'!$C$17:$D$52,2,0),0),IF(S377&gt;3,VLOOKUP(R377,'PDP8'!$C$17:$D$52,2,0),0)))),4),IF(N377=14,DEC2OCT(_xlfn.BITOR('PDP8'!$D$13+256+VLOOKUP(O377,'PDP8'!$C$56:$D$75,2,0),_xlfn.BITOR(IF(S377&gt;1,VLOOKUP(P377,'PDP8'!$C$56:$D$75,2,0),0),_xlfn.BITOR(IF(S377&gt;2,VLOOKUP(Q377,'PDP8'!$C$56:$D$75,2,0),0),IF(S377&gt;3,VLOOKUP(R377,'PDP8'!$C$56:$D$75,2,0),0)))),4),IF(N377=15,DEC2OCT('PDP8'!$D$13+257+VLOOKUP(O377,'PDP8'!$C$80:$D$107,2,0)+IF(S377&gt;1,VLOOKUP(P377,'PDP8'!$C$80:$D$107,2,0),0)+IF(S377&gt;2,VLOOKUP(Q377,'PDP8'!$C$80:$D$107,2,0),0),4),IF(N377=20,VLOOKUP(F377,'PDP8'!$I$5:$J$389,2,0),"???")))))))</f>
        <v/>
      </c>
      <c r="D377" s="177"/>
      <c r="E377" s="118"/>
      <c r="F377" s="118"/>
      <c r="G377" s="76"/>
      <c r="H377" s="118"/>
      <c r="I377" s="179"/>
      <c r="J377" s="188" t="str">
        <f t="shared" si="91"/>
        <v/>
      </c>
      <c r="K377" s="211"/>
      <c r="L377" s="126"/>
      <c r="M377" s="119">
        <f>IF(LEN(F377)&lt;1,0,IF(OR(LEFT(F377)="/",F377="$"),0,IF(LEFT(F377)="*",1,IF(NOT(ISERR(VALUE(F377))),10,IF(LEFT(F377,4)="PAGE",2,IF(ISNA(VLOOKUP(F377,'PDP8'!$C$6:$C$11,1,0)),IF(ISNA(VLOOKUP(LEFT(F377,3),'PDP8'!$C$17:$C$52,1,0)),IF(ISNA(VLOOKUP(LEFT(F377,3),'PDP8'!$C$56:$C$75,1,0)),IF(ISNA(VLOOKUP(LEFT(F377,IF(OR(LEN(F377)=3,MID(F377,4,1)=" "),3,4)),'PDP8'!$C$80:$C$107,1,0)),IF(ISNA(VLOOKUP(F377,'PDP8'!$I$5:$I$389,1,0)),"???",20),15),14),13),12))))))</f>
        <v>0</v>
      </c>
      <c r="N377" s="119">
        <f>IF(AND(O377="CLA",S377&gt;1),IF(ISNA(VLOOKUP(P377,'PDP8'!$C$17:$C$52,1,0)),IF(ISNA(VLOOKUP(P377,'PDP8'!$C$56:$C$75,1,0)),15,14),13),IF(LEN(F377)=0,0,M377))</f>
        <v>0</v>
      </c>
      <c r="O377" s="119" t="str">
        <f t="shared" si="92"/>
        <v/>
      </c>
      <c r="P377" s="119" t="str">
        <f t="shared" si="93"/>
        <v/>
      </c>
      <c r="Q377" s="119" t="str">
        <f t="shared" si="94"/>
        <v/>
      </c>
      <c r="R377" s="119" t="str">
        <f t="shared" si="95"/>
        <v/>
      </c>
      <c r="S377" s="119">
        <f t="shared" si="96"/>
        <v>0</v>
      </c>
      <c r="T377" s="187" t="str">
        <f t="shared" si="97"/>
        <v/>
      </c>
      <c r="U377" s="119" t="str">
        <f t="shared" si="98"/>
        <v/>
      </c>
      <c r="V377" s="120" t="str">
        <f t="shared" si="99"/>
        <v/>
      </c>
      <c r="W377" s="124" t="str">
        <f t="shared" si="100"/>
        <v/>
      </c>
      <c r="X377" s="124" t="str">
        <f t="shared" si="101"/>
        <v/>
      </c>
      <c r="Y377" s="119" t="str">
        <f t="shared" si="103"/>
        <v/>
      </c>
      <c r="Z377" s="119">
        <f t="shared" si="104"/>
        <v>0</v>
      </c>
      <c r="AA377" s="119" t="str">
        <f>IF(N377=12,VLOOKUP(F377,'PDP8'!$C$6:$F$11,4,0),"")</f>
        <v/>
      </c>
      <c r="AB377" s="119" t="str">
        <f>IF(N377=13,IF(_xlfn.BITAND(OCT2DEC(C377),'PDP8'!$E$17)='PDP8'!$D$17,'PDP8'!$F$17,CONCATENATE(IF(ISNA(MATCH(_xlfn.BITAND(OCT2DEC(C377),'PDP8'!$E$18),'PDP8'!$D$18:$D$20,0)),"",VLOOKUP(_xlfn.BITAND(OCT2DEC(C377),'PDP8'!$E$18),'PDP8'!$D$18:$F$20,3,0)),IF(ISNA(MATCH(_xlfn.BITAND(OCT2DEC(C377),'PDP8'!$E$21),'PDP8'!$D$21:$D$52,0)),"",CONCATENATE(IF(ISNA(MATCH(_xlfn.BITAND(OCT2DEC(C377),'PDP8'!$E$18),'PDP8'!$D$18:$D$20,0)),"",", "),VLOOKUP(_xlfn.BITAND(OCT2DEC(C377),'PDP8'!$E$21),'PDP8'!$D$21:$F$52,3,0))))),"")</f>
        <v/>
      </c>
      <c r="AC377" s="119" t="str">
        <f>IF(N377=14,CONCATENATE(IF(ISNA(MATCH(_xlfn.BITAND(OCT2DEC(C377),'PDP8'!$E$56),'PDP8'!$D$56:$D$70,0)),"",VLOOKUP(_xlfn.BITAND(OCT2DEC(C377),'PDP8'!$E$56),'PDP8'!$D$56:$F$70,3,0)),IF(ISNA(MATCH(_xlfn.BITAND(OCT2DEC(C377),'PDP8'!$E$71),'PDP8'!$D$71:$D$73,0)),"",CONCATENATE(IF(ISNA(MATCH(_xlfn.BITAND(OCT2DEC(C377),'PDP8'!$E$56),'PDP8'!$D$56:$D$70,0)),"",", "),VLOOKUP(_xlfn.BITAND(OCT2DEC(C377),'PDP8'!$E$71),'PDP8'!$D$71:$F$73,3,0))),IF(_xlfn.BITAND(OCT2DEC(C377),'PDP8'!$E$75)='PDP8'!$D$75,CONCATENATE(IF(LEN(F377)&gt;4,", ",""),'PDP8'!$F$75,""),IF(_xlfn.BITAND(OCT2DEC(C377),'PDP8'!$E$74),"",'PDP8'!$F$74))),"")</f>
        <v/>
      </c>
      <c r="AD377" s="119" t="str">
        <f>IF(N377=15,VLOOKUP(Z377,'PDP8'!$D$111:$F$238,3,0),"")</f>
        <v/>
      </c>
      <c r="AE377" s="119" t="str">
        <f>IF(N377=20,CONCATENATE(VLOOKUP(F377,'PDP8'!$I$5:$M$389,3,0),": ",VLOOKUP(F377,'PDP8'!$I$5:$M$389,5,0)),"")</f>
        <v/>
      </c>
      <c r="AF377" s="119" t="str">
        <f t="shared" si="102"/>
        <v/>
      </c>
      <c r="AG377" s="126"/>
      <c r="AH377" s="126"/>
    </row>
    <row r="378" spans="1:34" x14ac:dyDescent="0.2">
      <c r="A378" s="126"/>
      <c r="B378" s="55" t="str">
        <f t="shared" si="90"/>
        <v>0411</v>
      </c>
      <c r="C378" s="56" t="str">
        <f>IF(N378&lt;10,"",IF(N378=10,O378,IF(N378=12,IF(LEN(X378)&gt;0,X378,DEC2OCT(VLOOKUP(F378,'PDP8'!$C$6:$D$12,2,0)+IF(LEN(G378)&gt;0,256,0)+W378+IF(LEN(V378)=0,0,_xlfn.BITAND(V378,127)),4)),IF(N378=13,DEC2OCT('PDP8'!$D$13+_xlfn.BITOR(VLOOKUP(O378,'PDP8'!$C$17:$D$52,2,0),_xlfn.BITOR(IF(S378&gt;1,VLOOKUP(P378,'PDP8'!$C$17:$D$52,2,0),0),_xlfn.BITOR(IF(S378&gt;2,VLOOKUP(Q378,'PDP8'!$C$17:$D$52,2,0),0),IF(S378&gt;3,VLOOKUP(R378,'PDP8'!$C$17:$D$52,2,0),0)))),4),IF(N378=14,DEC2OCT(_xlfn.BITOR('PDP8'!$D$13+256+VLOOKUP(O378,'PDP8'!$C$56:$D$75,2,0),_xlfn.BITOR(IF(S378&gt;1,VLOOKUP(P378,'PDP8'!$C$56:$D$75,2,0),0),_xlfn.BITOR(IF(S378&gt;2,VLOOKUP(Q378,'PDP8'!$C$56:$D$75,2,0),0),IF(S378&gt;3,VLOOKUP(R378,'PDP8'!$C$56:$D$75,2,0),0)))),4),IF(N378=15,DEC2OCT('PDP8'!$D$13+257+VLOOKUP(O378,'PDP8'!$C$80:$D$107,2,0)+IF(S378&gt;1,VLOOKUP(P378,'PDP8'!$C$80:$D$107,2,0),0)+IF(S378&gt;2,VLOOKUP(Q378,'PDP8'!$C$80:$D$107,2,0),0),4),IF(N378=20,VLOOKUP(F378,'PDP8'!$I$5:$J$389,2,0),"???")))))))</f>
        <v/>
      </c>
      <c r="D378" s="177"/>
      <c r="E378" s="118"/>
      <c r="F378" s="118"/>
      <c r="G378" s="76"/>
      <c r="H378" s="118"/>
      <c r="I378" s="179"/>
      <c r="J378" s="188" t="str">
        <f t="shared" si="91"/>
        <v/>
      </c>
      <c r="K378" s="211"/>
      <c r="L378" s="126"/>
      <c r="M378" s="119">
        <f>IF(LEN(F378)&lt;1,0,IF(OR(LEFT(F378)="/",F378="$"),0,IF(LEFT(F378)="*",1,IF(NOT(ISERR(VALUE(F378))),10,IF(LEFT(F378,4)="PAGE",2,IF(ISNA(VLOOKUP(F378,'PDP8'!$C$6:$C$11,1,0)),IF(ISNA(VLOOKUP(LEFT(F378,3),'PDP8'!$C$17:$C$52,1,0)),IF(ISNA(VLOOKUP(LEFT(F378,3),'PDP8'!$C$56:$C$75,1,0)),IF(ISNA(VLOOKUP(LEFT(F378,IF(OR(LEN(F378)=3,MID(F378,4,1)=" "),3,4)),'PDP8'!$C$80:$C$107,1,0)),IF(ISNA(VLOOKUP(F378,'PDP8'!$I$5:$I$389,1,0)),"???",20),15),14),13),12))))))</f>
        <v>0</v>
      </c>
      <c r="N378" s="119">
        <f>IF(AND(O378="CLA",S378&gt;1),IF(ISNA(VLOOKUP(P378,'PDP8'!$C$17:$C$52,1,0)),IF(ISNA(VLOOKUP(P378,'PDP8'!$C$56:$C$75,1,0)),15,14),13),IF(LEN(F378)=0,0,M378))</f>
        <v>0</v>
      </c>
      <c r="O378" s="119" t="str">
        <f t="shared" si="92"/>
        <v/>
      </c>
      <c r="P378" s="119" t="str">
        <f t="shared" si="93"/>
        <v/>
      </c>
      <c r="Q378" s="119" t="str">
        <f t="shared" si="94"/>
        <v/>
      </c>
      <c r="R378" s="119" t="str">
        <f t="shared" si="95"/>
        <v/>
      </c>
      <c r="S378" s="119">
        <f t="shared" si="96"/>
        <v>0</v>
      </c>
      <c r="T378" s="187" t="str">
        <f t="shared" si="97"/>
        <v/>
      </c>
      <c r="U378" s="119" t="str">
        <f t="shared" si="98"/>
        <v/>
      </c>
      <c r="V378" s="120" t="str">
        <f t="shared" si="99"/>
        <v/>
      </c>
      <c r="W378" s="124" t="str">
        <f t="shared" si="100"/>
        <v/>
      </c>
      <c r="X378" s="124" t="str">
        <f t="shared" si="101"/>
        <v/>
      </c>
      <c r="Y378" s="119" t="str">
        <f t="shared" si="103"/>
        <v/>
      </c>
      <c r="Z378" s="119">
        <f t="shared" si="104"/>
        <v>0</v>
      </c>
      <c r="AA378" s="119" t="str">
        <f>IF(N378=12,VLOOKUP(F378,'PDP8'!$C$6:$F$11,4,0),"")</f>
        <v/>
      </c>
      <c r="AB378" s="119" t="str">
        <f>IF(N378=13,IF(_xlfn.BITAND(OCT2DEC(C378),'PDP8'!$E$17)='PDP8'!$D$17,'PDP8'!$F$17,CONCATENATE(IF(ISNA(MATCH(_xlfn.BITAND(OCT2DEC(C378),'PDP8'!$E$18),'PDP8'!$D$18:$D$20,0)),"",VLOOKUP(_xlfn.BITAND(OCT2DEC(C378),'PDP8'!$E$18),'PDP8'!$D$18:$F$20,3,0)),IF(ISNA(MATCH(_xlfn.BITAND(OCT2DEC(C378),'PDP8'!$E$21),'PDP8'!$D$21:$D$52,0)),"",CONCATENATE(IF(ISNA(MATCH(_xlfn.BITAND(OCT2DEC(C378),'PDP8'!$E$18),'PDP8'!$D$18:$D$20,0)),"",", "),VLOOKUP(_xlfn.BITAND(OCT2DEC(C378),'PDP8'!$E$21),'PDP8'!$D$21:$F$52,3,0))))),"")</f>
        <v/>
      </c>
      <c r="AC378" s="119" t="str">
        <f>IF(N378=14,CONCATENATE(IF(ISNA(MATCH(_xlfn.BITAND(OCT2DEC(C378),'PDP8'!$E$56),'PDP8'!$D$56:$D$70,0)),"",VLOOKUP(_xlfn.BITAND(OCT2DEC(C378),'PDP8'!$E$56),'PDP8'!$D$56:$F$70,3,0)),IF(ISNA(MATCH(_xlfn.BITAND(OCT2DEC(C378),'PDP8'!$E$71),'PDP8'!$D$71:$D$73,0)),"",CONCATENATE(IF(ISNA(MATCH(_xlfn.BITAND(OCT2DEC(C378),'PDP8'!$E$56),'PDP8'!$D$56:$D$70,0)),"",", "),VLOOKUP(_xlfn.BITAND(OCT2DEC(C378),'PDP8'!$E$71),'PDP8'!$D$71:$F$73,3,0))),IF(_xlfn.BITAND(OCT2DEC(C378),'PDP8'!$E$75)='PDP8'!$D$75,CONCATENATE(IF(LEN(F378)&gt;4,", ",""),'PDP8'!$F$75,""),IF(_xlfn.BITAND(OCT2DEC(C378),'PDP8'!$E$74),"",'PDP8'!$F$74))),"")</f>
        <v/>
      </c>
      <c r="AD378" s="119" t="str">
        <f>IF(N378=15,VLOOKUP(Z378,'PDP8'!$D$111:$F$238,3,0),"")</f>
        <v/>
      </c>
      <c r="AE378" s="119" t="str">
        <f>IF(N378=20,CONCATENATE(VLOOKUP(F378,'PDP8'!$I$5:$M$389,3,0),": ",VLOOKUP(F378,'PDP8'!$I$5:$M$389,5,0)),"")</f>
        <v/>
      </c>
      <c r="AF378" s="119" t="str">
        <f t="shared" si="102"/>
        <v/>
      </c>
      <c r="AG378" s="126"/>
      <c r="AH378" s="126"/>
    </row>
    <row r="379" spans="1:34" x14ac:dyDescent="0.2">
      <c r="A379" s="126"/>
      <c r="B379" s="55" t="str">
        <f t="shared" si="90"/>
        <v>0411</v>
      </c>
      <c r="C379" s="56" t="str">
        <f>IF(N379&lt;10,"",IF(N379=10,O379,IF(N379=12,IF(LEN(X379)&gt;0,X379,DEC2OCT(VLOOKUP(F379,'PDP8'!$C$6:$D$12,2,0)+IF(LEN(G379)&gt;0,256,0)+W379+IF(LEN(V379)=0,0,_xlfn.BITAND(V379,127)),4)),IF(N379=13,DEC2OCT('PDP8'!$D$13+_xlfn.BITOR(VLOOKUP(O379,'PDP8'!$C$17:$D$52,2,0),_xlfn.BITOR(IF(S379&gt;1,VLOOKUP(P379,'PDP8'!$C$17:$D$52,2,0),0),_xlfn.BITOR(IF(S379&gt;2,VLOOKUP(Q379,'PDP8'!$C$17:$D$52,2,0),0),IF(S379&gt;3,VLOOKUP(R379,'PDP8'!$C$17:$D$52,2,0),0)))),4),IF(N379=14,DEC2OCT(_xlfn.BITOR('PDP8'!$D$13+256+VLOOKUP(O379,'PDP8'!$C$56:$D$75,2,0),_xlfn.BITOR(IF(S379&gt;1,VLOOKUP(P379,'PDP8'!$C$56:$D$75,2,0),0),_xlfn.BITOR(IF(S379&gt;2,VLOOKUP(Q379,'PDP8'!$C$56:$D$75,2,0),0),IF(S379&gt;3,VLOOKUP(R379,'PDP8'!$C$56:$D$75,2,0),0)))),4),IF(N379=15,DEC2OCT('PDP8'!$D$13+257+VLOOKUP(O379,'PDP8'!$C$80:$D$107,2,0)+IF(S379&gt;1,VLOOKUP(P379,'PDP8'!$C$80:$D$107,2,0),0)+IF(S379&gt;2,VLOOKUP(Q379,'PDP8'!$C$80:$D$107,2,0),0),4),IF(N379=20,VLOOKUP(F379,'PDP8'!$I$5:$J$389,2,0),"???")))))))</f>
        <v/>
      </c>
      <c r="D379" s="177"/>
      <c r="E379" s="118"/>
      <c r="F379" s="118"/>
      <c r="G379" s="76"/>
      <c r="H379" s="118"/>
      <c r="I379" s="179"/>
      <c r="J379" s="188" t="str">
        <f t="shared" si="91"/>
        <v/>
      </c>
      <c r="K379" s="211"/>
      <c r="L379" s="126"/>
      <c r="M379" s="119">
        <f>IF(LEN(F379)&lt;1,0,IF(OR(LEFT(F379)="/",F379="$"),0,IF(LEFT(F379)="*",1,IF(NOT(ISERR(VALUE(F379))),10,IF(LEFT(F379,4)="PAGE",2,IF(ISNA(VLOOKUP(F379,'PDP8'!$C$6:$C$11,1,0)),IF(ISNA(VLOOKUP(LEFT(F379,3),'PDP8'!$C$17:$C$52,1,0)),IF(ISNA(VLOOKUP(LEFT(F379,3),'PDP8'!$C$56:$C$75,1,0)),IF(ISNA(VLOOKUP(LEFT(F379,IF(OR(LEN(F379)=3,MID(F379,4,1)=" "),3,4)),'PDP8'!$C$80:$C$107,1,0)),IF(ISNA(VLOOKUP(F379,'PDP8'!$I$5:$I$389,1,0)),"???",20),15),14),13),12))))))</f>
        <v>0</v>
      </c>
      <c r="N379" s="119">
        <f>IF(AND(O379="CLA",S379&gt;1),IF(ISNA(VLOOKUP(P379,'PDP8'!$C$17:$C$52,1,0)),IF(ISNA(VLOOKUP(P379,'PDP8'!$C$56:$C$75,1,0)),15,14),13),IF(LEN(F379)=0,0,M379))</f>
        <v>0</v>
      </c>
      <c r="O379" s="119" t="str">
        <f t="shared" si="92"/>
        <v/>
      </c>
      <c r="P379" s="119" t="str">
        <f t="shared" si="93"/>
        <v/>
      </c>
      <c r="Q379" s="119" t="str">
        <f t="shared" si="94"/>
        <v/>
      </c>
      <c r="R379" s="119" t="str">
        <f t="shared" si="95"/>
        <v/>
      </c>
      <c r="S379" s="119">
        <f t="shared" si="96"/>
        <v>0</v>
      </c>
      <c r="T379" s="187" t="str">
        <f t="shared" si="97"/>
        <v/>
      </c>
      <c r="U379" s="119" t="str">
        <f t="shared" si="98"/>
        <v/>
      </c>
      <c r="V379" s="120" t="str">
        <f t="shared" si="99"/>
        <v/>
      </c>
      <c r="W379" s="124" t="str">
        <f t="shared" si="100"/>
        <v/>
      </c>
      <c r="X379" s="124" t="str">
        <f t="shared" si="101"/>
        <v/>
      </c>
      <c r="Y379" s="119" t="str">
        <f t="shared" si="103"/>
        <v/>
      </c>
      <c r="Z379" s="119">
        <f t="shared" si="104"/>
        <v>0</v>
      </c>
      <c r="AA379" s="119" t="str">
        <f>IF(N379=12,VLOOKUP(F379,'PDP8'!$C$6:$F$11,4,0),"")</f>
        <v/>
      </c>
      <c r="AB379" s="119" t="str">
        <f>IF(N379=13,IF(_xlfn.BITAND(OCT2DEC(C379),'PDP8'!$E$17)='PDP8'!$D$17,'PDP8'!$F$17,CONCATENATE(IF(ISNA(MATCH(_xlfn.BITAND(OCT2DEC(C379),'PDP8'!$E$18),'PDP8'!$D$18:$D$20,0)),"",VLOOKUP(_xlfn.BITAND(OCT2DEC(C379),'PDP8'!$E$18),'PDP8'!$D$18:$F$20,3,0)),IF(ISNA(MATCH(_xlfn.BITAND(OCT2DEC(C379),'PDP8'!$E$21),'PDP8'!$D$21:$D$52,0)),"",CONCATENATE(IF(ISNA(MATCH(_xlfn.BITAND(OCT2DEC(C379),'PDP8'!$E$18),'PDP8'!$D$18:$D$20,0)),"",", "),VLOOKUP(_xlfn.BITAND(OCT2DEC(C379),'PDP8'!$E$21),'PDP8'!$D$21:$F$52,3,0))))),"")</f>
        <v/>
      </c>
      <c r="AC379" s="119" t="str">
        <f>IF(N379=14,CONCATENATE(IF(ISNA(MATCH(_xlfn.BITAND(OCT2DEC(C379),'PDP8'!$E$56),'PDP8'!$D$56:$D$70,0)),"",VLOOKUP(_xlfn.BITAND(OCT2DEC(C379),'PDP8'!$E$56),'PDP8'!$D$56:$F$70,3,0)),IF(ISNA(MATCH(_xlfn.BITAND(OCT2DEC(C379),'PDP8'!$E$71),'PDP8'!$D$71:$D$73,0)),"",CONCATENATE(IF(ISNA(MATCH(_xlfn.BITAND(OCT2DEC(C379),'PDP8'!$E$56),'PDP8'!$D$56:$D$70,0)),"",", "),VLOOKUP(_xlfn.BITAND(OCT2DEC(C379),'PDP8'!$E$71),'PDP8'!$D$71:$F$73,3,0))),IF(_xlfn.BITAND(OCT2DEC(C379),'PDP8'!$E$75)='PDP8'!$D$75,CONCATENATE(IF(LEN(F379)&gt;4,", ",""),'PDP8'!$F$75,""),IF(_xlfn.BITAND(OCT2DEC(C379),'PDP8'!$E$74),"",'PDP8'!$F$74))),"")</f>
        <v/>
      </c>
      <c r="AD379" s="119" t="str">
        <f>IF(N379=15,VLOOKUP(Z379,'PDP8'!$D$111:$F$238,3,0),"")</f>
        <v/>
      </c>
      <c r="AE379" s="119" t="str">
        <f>IF(N379=20,CONCATENATE(VLOOKUP(F379,'PDP8'!$I$5:$M$389,3,0),": ",VLOOKUP(F379,'PDP8'!$I$5:$M$389,5,0)),"")</f>
        <v/>
      </c>
      <c r="AF379" s="119" t="str">
        <f t="shared" si="102"/>
        <v/>
      </c>
      <c r="AG379" s="126"/>
      <c r="AH379" s="126"/>
    </row>
    <row r="380" spans="1:34" x14ac:dyDescent="0.2">
      <c r="A380" s="126"/>
      <c r="B380" s="55" t="str">
        <f t="shared" si="90"/>
        <v>0411</v>
      </c>
      <c r="C380" s="56" t="str">
        <f>IF(N380&lt;10,"",IF(N380=10,O380,IF(N380=12,IF(LEN(X380)&gt;0,X380,DEC2OCT(VLOOKUP(F380,'PDP8'!$C$6:$D$12,2,0)+IF(LEN(G380)&gt;0,256,0)+W380+IF(LEN(V380)=0,0,_xlfn.BITAND(V380,127)),4)),IF(N380=13,DEC2OCT('PDP8'!$D$13+_xlfn.BITOR(VLOOKUP(O380,'PDP8'!$C$17:$D$52,2,0),_xlfn.BITOR(IF(S380&gt;1,VLOOKUP(P380,'PDP8'!$C$17:$D$52,2,0),0),_xlfn.BITOR(IF(S380&gt;2,VLOOKUP(Q380,'PDP8'!$C$17:$D$52,2,0),0),IF(S380&gt;3,VLOOKUP(R380,'PDP8'!$C$17:$D$52,2,0),0)))),4),IF(N380=14,DEC2OCT(_xlfn.BITOR('PDP8'!$D$13+256+VLOOKUP(O380,'PDP8'!$C$56:$D$75,2,0),_xlfn.BITOR(IF(S380&gt;1,VLOOKUP(P380,'PDP8'!$C$56:$D$75,2,0),0),_xlfn.BITOR(IF(S380&gt;2,VLOOKUP(Q380,'PDP8'!$C$56:$D$75,2,0),0),IF(S380&gt;3,VLOOKUP(R380,'PDP8'!$C$56:$D$75,2,0),0)))),4),IF(N380=15,DEC2OCT('PDP8'!$D$13+257+VLOOKUP(O380,'PDP8'!$C$80:$D$107,2,0)+IF(S380&gt;1,VLOOKUP(P380,'PDP8'!$C$80:$D$107,2,0),0)+IF(S380&gt;2,VLOOKUP(Q380,'PDP8'!$C$80:$D$107,2,0),0),4),IF(N380=20,VLOOKUP(F380,'PDP8'!$I$5:$J$389,2,0),"???")))))))</f>
        <v/>
      </c>
      <c r="D380" s="177"/>
      <c r="E380" s="118"/>
      <c r="F380" s="118"/>
      <c r="G380" s="76"/>
      <c r="H380" s="118"/>
      <c r="I380" s="179"/>
      <c r="J380" s="188" t="str">
        <f t="shared" si="91"/>
        <v/>
      </c>
      <c r="K380" s="211"/>
      <c r="L380" s="126"/>
      <c r="M380" s="119">
        <f>IF(LEN(F380)&lt;1,0,IF(OR(LEFT(F380)="/",F380="$"),0,IF(LEFT(F380)="*",1,IF(NOT(ISERR(VALUE(F380))),10,IF(LEFT(F380,4)="PAGE",2,IF(ISNA(VLOOKUP(F380,'PDP8'!$C$6:$C$11,1,0)),IF(ISNA(VLOOKUP(LEFT(F380,3),'PDP8'!$C$17:$C$52,1,0)),IF(ISNA(VLOOKUP(LEFT(F380,3),'PDP8'!$C$56:$C$75,1,0)),IF(ISNA(VLOOKUP(LEFT(F380,IF(OR(LEN(F380)=3,MID(F380,4,1)=" "),3,4)),'PDP8'!$C$80:$C$107,1,0)),IF(ISNA(VLOOKUP(F380,'PDP8'!$I$5:$I$389,1,0)),"???",20),15),14),13),12))))))</f>
        <v>0</v>
      </c>
      <c r="N380" s="119">
        <f>IF(AND(O380="CLA",S380&gt;1),IF(ISNA(VLOOKUP(P380,'PDP8'!$C$17:$C$52,1,0)),IF(ISNA(VLOOKUP(P380,'PDP8'!$C$56:$C$75,1,0)),15,14),13),IF(LEN(F380)=0,0,M380))</f>
        <v>0</v>
      </c>
      <c r="O380" s="119" t="str">
        <f t="shared" si="92"/>
        <v/>
      </c>
      <c r="P380" s="119" t="str">
        <f t="shared" si="93"/>
        <v/>
      </c>
      <c r="Q380" s="119" t="str">
        <f t="shared" si="94"/>
        <v/>
      </c>
      <c r="R380" s="119" t="str">
        <f t="shared" si="95"/>
        <v/>
      </c>
      <c r="S380" s="119">
        <f t="shared" si="96"/>
        <v>0</v>
      </c>
      <c r="T380" s="187" t="str">
        <f t="shared" si="97"/>
        <v/>
      </c>
      <c r="U380" s="119" t="str">
        <f t="shared" si="98"/>
        <v/>
      </c>
      <c r="V380" s="120" t="str">
        <f t="shared" si="99"/>
        <v/>
      </c>
      <c r="W380" s="124" t="str">
        <f t="shared" si="100"/>
        <v/>
      </c>
      <c r="X380" s="124" t="str">
        <f t="shared" si="101"/>
        <v/>
      </c>
      <c r="Y380" s="119" t="str">
        <f t="shared" si="103"/>
        <v/>
      </c>
      <c r="Z380" s="119">
        <f t="shared" si="104"/>
        <v>0</v>
      </c>
      <c r="AA380" s="119" t="str">
        <f>IF(N380=12,VLOOKUP(F380,'PDP8'!$C$6:$F$11,4,0),"")</f>
        <v/>
      </c>
      <c r="AB380" s="119" t="str">
        <f>IF(N380=13,IF(_xlfn.BITAND(OCT2DEC(C380),'PDP8'!$E$17)='PDP8'!$D$17,'PDP8'!$F$17,CONCATENATE(IF(ISNA(MATCH(_xlfn.BITAND(OCT2DEC(C380),'PDP8'!$E$18),'PDP8'!$D$18:$D$20,0)),"",VLOOKUP(_xlfn.BITAND(OCT2DEC(C380),'PDP8'!$E$18),'PDP8'!$D$18:$F$20,3,0)),IF(ISNA(MATCH(_xlfn.BITAND(OCT2DEC(C380),'PDP8'!$E$21),'PDP8'!$D$21:$D$52,0)),"",CONCATENATE(IF(ISNA(MATCH(_xlfn.BITAND(OCT2DEC(C380),'PDP8'!$E$18),'PDP8'!$D$18:$D$20,0)),"",", "),VLOOKUP(_xlfn.BITAND(OCT2DEC(C380),'PDP8'!$E$21),'PDP8'!$D$21:$F$52,3,0))))),"")</f>
        <v/>
      </c>
      <c r="AC380" s="119" t="str">
        <f>IF(N380=14,CONCATENATE(IF(ISNA(MATCH(_xlfn.BITAND(OCT2DEC(C380),'PDP8'!$E$56),'PDP8'!$D$56:$D$70,0)),"",VLOOKUP(_xlfn.BITAND(OCT2DEC(C380),'PDP8'!$E$56),'PDP8'!$D$56:$F$70,3,0)),IF(ISNA(MATCH(_xlfn.BITAND(OCT2DEC(C380),'PDP8'!$E$71),'PDP8'!$D$71:$D$73,0)),"",CONCATENATE(IF(ISNA(MATCH(_xlfn.BITAND(OCT2DEC(C380),'PDP8'!$E$56),'PDP8'!$D$56:$D$70,0)),"",", "),VLOOKUP(_xlfn.BITAND(OCT2DEC(C380),'PDP8'!$E$71),'PDP8'!$D$71:$F$73,3,0))),IF(_xlfn.BITAND(OCT2DEC(C380),'PDP8'!$E$75)='PDP8'!$D$75,CONCATENATE(IF(LEN(F380)&gt;4,", ",""),'PDP8'!$F$75,""),IF(_xlfn.BITAND(OCT2DEC(C380),'PDP8'!$E$74),"",'PDP8'!$F$74))),"")</f>
        <v/>
      </c>
      <c r="AD380" s="119" t="str">
        <f>IF(N380=15,VLOOKUP(Z380,'PDP8'!$D$111:$F$238,3,0),"")</f>
        <v/>
      </c>
      <c r="AE380" s="119" t="str">
        <f>IF(N380=20,CONCATENATE(VLOOKUP(F380,'PDP8'!$I$5:$M$389,3,0),": ",VLOOKUP(F380,'PDP8'!$I$5:$M$389,5,0)),"")</f>
        <v/>
      </c>
      <c r="AF380" s="119" t="str">
        <f t="shared" si="102"/>
        <v/>
      </c>
      <c r="AG380" s="126"/>
      <c r="AH380" s="126"/>
    </row>
    <row r="381" spans="1:34" x14ac:dyDescent="0.2">
      <c r="A381" s="126"/>
      <c r="B381" s="55" t="str">
        <f t="shared" si="90"/>
        <v>0411</v>
      </c>
      <c r="C381" s="56" t="str">
        <f>IF(N381&lt;10,"",IF(N381=10,O381,IF(N381=12,IF(LEN(X381)&gt;0,X381,DEC2OCT(VLOOKUP(F381,'PDP8'!$C$6:$D$12,2,0)+IF(LEN(G381)&gt;0,256,0)+W381+IF(LEN(V381)=0,0,_xlfn.BITAND(V381,127)),4)),IF(N381=13,DEC2OCT('PDP8'!$D$13+_xlfn.BITOR(VLOOKUP(O381,'PDP8'!$C$17:$D$52,2,0),_xlfn.BITOR(IF(S381&gt;1,VLOOKUP(P381,'PDP8'!$C$17:$D$52,2,0),0),_xlfn.BITOR(IF(S381&gt;2,VLOOKUP(Q381,'PDP8'!$C$17:$D$52,2,0),0),IF(S381&gt;3,VLOOKUP(R381,'PDP8'!$C$17:$D$52,2,0),0)))),4),IF(N381=14,DEC2OCT(_xlfn.BITOR('PDP8'!$D$13+256+VLOOKUP(O381,'PDP8'!$C$56:$D$75,2,0),_xlfn.BITOR(IF(S381&gt;1,VLOOKUP(P381,'PDP8'!$C$56:$D$75,2,0),0),_xlfn.BITOR(IF(S381&gt;2,VLOOKUP(Q381,'PDP8'!$C$56:$D$75,2,0),0),IF(S381&gt;3,VLOOKUP(R381,'PDP8'!$C$56:$D$75,2,0),0)))),4),IF(N381=15,DEC2OCT('PDP8'!$D$13+257+VLOOKUP(O381,'PDP8'!$C$80:$D$107,2,0)+IF(S381&gt;1,VLOOKUP(P381,'PDP8'!$C$80:$D$107,2,0),0)+IF(S381&gt;2,VLOOKUP(Q381,'PDP8'!$C$80:$D$107,2,0),0),4),IF(N381=20,VLOOKUP(F381,'PDP8'!$I$5:$J$389,2,0),"???")))))))</f>
        <v/>
      </c>
      <c r="D381" s="177"/>
      <c r="E381" s="118"/>
      <c r="F381" s="118"/>
      <c r="G381" s="76"/>
      <c r="H381" s="118"/>
      <c r="I381" s="179"/>
      <c r="J381" s="188" t="str">
        <f t="shared" si="91"/>
        <v/>
      </c>
      <c r="K381" s="211"/>
      <c r="L381" s="126"/>
      <c r="M381" s="119">
        <f>IF(LEN(F381)&lt;1,0,IF(OR(LEFT(F381)="/",F381="$"),0,IF(LEFT(F381)="*",1,IF(NOT(ISERR(VALUE(F381))),10,IF(LEFT(F381,4)="PAGE",2,IF(ISNA(VLOOKUP(F381,'PDP8'!$C$6:$C$11,1,0)),IF(ISNA(VLOOKUP(LEFT(F381,3),'PDP8'!$C$17:$C$52,1,0)),IF(ISNA(VLOOKUP(LEFT(F381,3),'PDP8'!$C$56:$C$75,1,0)),IF(ISNA(VLOOKUP(LEFT(F381,IF(OR(LEN(F381)=3,MID(F381,4,1)=" "),3,4)),'PDP8'!$C$80:$C$107,1,0)),IF(ISNA(VLOOKUP(F381,'PDP8'!$I$5:$I$389,1,0)),"???",20),15),14),13),12))))))</f>
        <v>0</v>
      </c>
      <c r="N381" s="119">
        <f>IF(AND(O381="CLA",S381&gt;1),IF(ISNA(VLOOKUP(P381,'PDP8'!$C$17:$C$52,1,0)),IF(ISNA(VLOOKUP(P381,'PDP8'!$C$56:$C$75,1,0)),15,14),13),IF(LEN(F381)=0,0,M381))</f>
        <v>0</v>
      </c>
      <c r="O381" s="119" t="str">
        <f t="shared" si="92"/>
        <v/>
      </c>
      <c r="P381" s="119" t="str">
        <f t="shared" si="93"/>
        <v/>
      </c>
      <c r="Q381" s="119" t="str">
        <f t="shared" si="94"/>
        <v/>
      </c>
      <c r="R381" s="119" t="str">
        <f t="shared" si="95"/>
        <v/>
      </c>
      <c r="S381" s="119">
        <f t="shared" si="96"/>
        <v>0</v>
      </c>
      <c r="T381" s="187" t="str">
        <f t="shared" si="97"/>
        <v/>
      </c>
      <c r="U381" s="119" t="str">
        <f t="shared" si="98"/>
        <v/>
      </c>
      <c r="V381" s="120" t="str">
        <f t="shared" si="99"/>
        <v/>
      </c>
      <c r="W381" s="124" t="str">
        <f t="shared" si="100"/>
        <v/>
      </c>
      <c r="X381" s="124" t="str">
        <f t="shared" si="101"/>
        <v/>
      </c>
      <c r="Y381" s="119" t="str">
        <f t="shared" si="103"/>
        <v/>
      </c>
      <c r="Z381" s="119">
        <f t="shared" si="104"/>
        <v>0</v>
      </c>
      <c r="AA381" s="119" t="str">
        <f>IF(N381=12,VLOOKUP(F381,'PDP8'!$C$6:$F$11,4,0),"")</f>
        <v/>
      </c>
      <c r="AB381" s="119" t="str">
        <f>IF(N381=13,IF(_xlfn.BITAND(OCT2DEC(C381),'PDP8'!$E$17)='PDP8'!$D$17,'PDP8'!$F$17,CONCATENATE(IF(ISNA(MATCH(_xlfn.BITAND(OCT2DEC(C381),'PDP8'!$E$18),'PDP8'!$D$18:$D$20,0)),"",VLOOKUP(_xlfn.BITAND(OCT2DEC(C381),'PDP8'!$E$18),'PDP8'!$D$18:$F$20,3,0)),IF(ISNA(MATCH(_xlfn.BITAND(OCT2DEC(C381),'PDP8'!$E$21),'PDP8'!$D$21:$D$52,0)),"",CONCATENATE(IF(ISNA(MATCH(_xlfn.BITAND(OCT2DEC(C381),'PDP8'!$E$18),'PDP8'!$D$18:$D$20,0)),"",", "),VLOOKUP(_xlfn.BITAND(OCT2DEC(C381),'PDP8'!$E$21),'PDP8'!$D$21:$F$52,3,0))))),"")</f>
        <v/>
      </c>
      <c r="AC381" s="119" t="str">
        <f>IF(N381=14,CONCATENATE(IF(ISNA(MATCH(_xlfn.BITAND(OCT2DEC(C381),'PDP8'!$E$56),'PDP8'!$D$56:$D$70,0)),"",VLOOKUP(_xlfn.BITAND(OCT2DEC(C381),'PDP8'!$E$56),'PDP8'!$D$56:$F$70,3,0)),IF(ISNA(MATCH(_xlfn.BITAND(OCT2DEC(C381),'PDP8'!$E$71),'PDP8'!$D$71:$D$73,0)),"",CONCATENATE(IF(ISNA(MATCH(_xlfn.BITAND(OCT2DEC(C381),'PDP8'!$E$56),'PDP8'!$D$56:$D$70,0)),"",", "),VLOOKUP(_xlfn.BITAND(OCT2DEC(C381),'PDP8'!$E$71),'PDP8'!$D$71:$F$73,3,0))),IF(_xlfn.BITAND(OCT2DEC(C381),'PDP8'!$E$75)='PDP8'!$D$75,CONCATENATE(IF(LEN(F381)&gt;4,", ",""),'PDP8'!$F$75,""),IF(_xlfn.BITAND(OCT2DEC(C381),'PDP8'!$E$74),"",'PDP8'!$F$74))),"")</f>
        <v/>
      </c>
      <c r="AD381" s="119" t="str">
        <f>IF(N381=15,VLOOKUP(Z381,'PDP8'!$D$111:$F$238,3,0),"")</f>
        <v/>
      </c>
      <c r="AE381" s="119" t="str">
        <f>IF(N381=20,CONCATENATE(VLOOKUP(F381,'PDP8'!$I$5:$M$389,3,0),": ",VLOOKUP(F381,'PDP8'!$I$5:$M$389,5,0)),"")</f>
        <v/>
      </c>
      <c r="AF381" s="119" t="str">
        <f t="shared" si="102"/>
        <v/>
      </c>
      <c r="AG381" s="126"/>
      <c r="AH381" s="126"/>
    </row>
    <row r="382" spans="1:34" x14ac:dyDescent="0.2">
      <c r="A382" s="126"/>
      <c r="B382" s="55" t="str">
        <f t="shared" si="90"/>
        <v>0411</v>
      </c>
      <c r="C382" s="56" t="str">
        <f>IF(N382&lt;10,"",IF(N382=10,O382,IF(N382=12,IF(LEN(X382)&gt;0,X382,DEC2OCT(VLOOKUP(F382,'PDP8'!$C$6:$D$12,2,0)+IF(LEN(G382)&gt;0,256,0)+W382+IF(LEN(V382)=0,0,_xlfn.BITAND(V382,127)),4)),IF(N382=13,DEC2OCT('PDP8'!$D$13+_xlfn.BITOR(VLOOKUP(O382,'PDP8'!$C$17:$D$52,2,0),_xlfn.BITOR(IF(S382&gt;1,VLOOKUP(P382,'PDP8'!$C$17:$D$52,2,0),0),_xlfn.BITOR(IF(S382&gt;2,VLOOKUP(Q382,'PDP8'!$C$17:$D$52,2,0),0),IF(S382&gt;3,VLOOKUP(R382,'PDP8'!$C$17:$D$52,2,0),0)))),4),IF(N382=14,DEC2OCT(_xlfn.BITOR('PDP8'!$D$13+256+VLOOKUP(O382,'PDP8'!$C$56:$D$75,2,0),_xlfn.BITOR(IF(S382&gt;1,VLOOKUP(P382,'PDP8'!$C$56:$D$75,2,0),0),_xlfn.BITOR(IF(S382&gt;2,VLOOKUP(Q382,'PDP8'!$C$56:$D$75,2,0),0),IF(S382&gt;3,VLOOKUP(R382,'PDP8'!$C$56:$D$75,2,0),0)))),4),IF(N382=15,DEC2OCT('PDP8'!$D$13+257+VLOOKUP(O382,'PDP8'!$C$80:$D$107,2,0)+IF(S382&gt;1,VLOOKUP(P382,'PDP8'!$C$80:$D$107,2,0),0)+IF(S382&gt;2,VLOOKUP(Q382,'PDP8'!$C$80:$D$107,2,0),0),4),IF(N382=20,VLOOKUP(F382,'PDP8'!$I$5:$J$389,2,0),"???")))))))</f>
        <v/>
      </c>
      <c r="D382" s="177"/>
      <c r="E382" s="118"/>
      <c r="F382" s="118"/>
      <c r="G382" s="76"/>
      <c r="H382" s="118"/>
      <c r="I382" s="179"/>
      <c r="J382" s="188" t="str">
        <f t="shared" si="91"/>
        <v/>
      </c>
      <c r="K382" s="211"/>
      <c r="L382" s="126"/>
      <c r="M382" s="119">
        <f>IF(LEN(F382)&lt;1,0,IF(OR(LEFT(F382)="/",F382="$"),0,IF(LEFT(F382)="*",1,IF(NOT(ISERR(VALUE(F382))),10,IF(LEFT(F382,4)="PAGE",2,IF(ISNA(VLOOKUP(F382,'PDP8'!$C$6:$C$11,1,0)),IF(ISNA(VLOOKUP(LEFT(F382,3),'PDP8'!$C$17:$C$52,1,0)),IF(ISNA(VLOOKUP(LEFT(F382,3),'PDP8'!$C$56:$C$75,1,0)),IF(ISNA(VLOOKUP(LEFT(F382,IF(OR(LEN(F382)=3,MID(F382,4,1)=" "),3,4)),'PDP8'!$C$80:$C$107,1,0)),IF(ISNA(VLOOKUP(F382,'PDP8'!$I$5:$I$389,1,0)),"???",20),15),14),13),12))))))</f>
        <v>0</v>
      </c>
      <c r="N382" s="119">
        <f>IF(AND(O382="CLA",S382&gt;1),IF(ISNA(VLOOKUP(P382,'PDP8'!$C$17:$C$52,1,0)),IF(ISNA(VLOOKUP(P382,'PDP8'!$C$56:$C$75,1,0)),15,14),13),IF(LEN(F382)=0,0,M382))</f>
        <v>0</v>
      </c>
      <c r="O382" s="119" t="str">
        <f t="shared" si="92"/>
        <v/>
      </c>
      <c r="P382" s="119" t="str">
        <f t="shared" si="93"/>
        <v/>
      </c>
      <c r="Q382" s="119" t="str">
        <f t="shared" si="94"/>
        <v/>
      </c>
      <c r="R382" s="119" t="str">
        <f t="shared" si="95"/>
        <v/>
      </c>
      <c r="S382" s="119">
        <f t="shared" si="96"/>
        <v>0</v>
      </c>
      <c r="T382" s="187" t="str">
        <f t="shared" si="97"/>
        <v/>
      </c>
      <c r="U382" s="119" t="str">
        <f t="shared" si="98"/>
        <v/>
      </c>
      <c r="V382" s="120" t="str">
        <f t="shared" si="99"/>
        <v/>
      </c>
      <c r="W382" s="124" t="str">
        <f t="shared" si="100"/>
        <v/>
      </c>
      <c r="X382" s="124" t="str">
        <f t="shared" si="101"/>
        <v/>
      </c>
      <c r="Y382" s="119" t="str">
        <f t="shared" si="103"/>
        <v/>
      </c>
      <c r="Z382" s="119">
        <f t="shared" si="104"/>
        <v>0</v>
      </c>
      <c r="AA382" s="119" t="str">
        <f>IF(N382=12,VLOOKUP(F382,'PDP8'!$C$6:$F$11,4,0),"")</f>
        <v/>
      </c>
      <c r="AB382" s="119" t="str">
        <f>IF(N382=13,IF(_xlfn.BITAND(OCT2DEC(C382),'PDP8'!$E$17)='PDP8'!$D$17,'PDP8'!$F$17,CONCATENATE(IF(ISNA(MATCH(_xlfn.BITAND(OCT2DEC(C382),'PDP8'!$E$18),'PDP8'!$D$18:$D$20,0)),"",VLOOKUP(_xlfn.BITAND(OCT2DEC(C382),'PDP8'!$E$18),'PDP8'!$D$18:$F$20,3,0)),IF(ISNA(MATCH(_xlfn.BITAND(OCT2DEC(C382),'PDP8'!$E$21),'PDP8'!$D$21:$D$52,0)),"",CONCATENATE(IF(ISNA(MATCH(_xlfn.BITAND(OCT2DEC(C382),'PDP8'!$E$18),'PDP8'!$D$18:$D$20,0)),"",", "),VLOOKUP(_xlfn.BITAND(OCT2DEC(C382),'PDP8'!$E$21),'PDP8'!$D$21:$F$52,3,0))))),"")</f>
        <v/>
      </c>
      <c r="AC382" s="119" t="str">
        <f>IF(N382=14,CONCATENATE(IF(ISNA(MATCH(_xlfn.BITAND(OCT2DEC(C382),'PDP8'!$E$56),'PDP8'!$D$56:$D$70,0)),"",VLOOKUP(_xlfn.BITAND(OCT2DEC(C382),'PDP8'!$E$56),'PDP8'!$D$56:$F$70,3,0)),IF(ISNA(MATCH(_xlfn.BITAND(OCT2DEC(C382),'PDP8'!$E$71),'PDP8'!$D$71:$D$73,0)),"",CONCATENATE(IF(ISNA(MATCH(_xlfn.BITAND(OCT2DEC(C382),'PDP8'!$E$56),'PDP8'!$D$56:$D$70,0)),"",", "),VLOOKUP(_xlfn.BITAND(OCT2DEC(C382),'PDP8'!$E$71),'PDP8'!$D$71:$F$73,3,0))),IF(_xlfn.BITAND(OCT2DEC(C382),'PDP8'!$E$75)='PDP8'!$D$75,CONCATENATE(IF(LEN(F382)&gt;4,", ",""),'PDP8'!$F$75,""),IF(_xlfn.BITAND(OCT2DEC(C382),'PDP8'!$E$74),"",'PDP8'!$F$74))),"")</f>
        <v/>
      </c>
      <c r="AD382" s="119" t="str">
        <f>IF(N382=15,VLOOKUP(Z382,'PDP8'!$D$111:$F$238,3,0),"")</f>
        <v/>
      </c>
      <c r="AE382" s="119" t="str">
        <f>IF(N382=20,CONCATENATE(VLOOKUP(F382,'PDP8'!$I$5:$M$389,3,0),": ",VLOOKUP(F382,'PDP8'!$I$5:$M$389,5,0)),"")</f>
        <v/>
      </c>
      <c r="AF382" s="119" t="str">
        <f t="shared" si="102"/>
        <v/>
      </c>
      <c r="AG382" s="126"/>
      <c r="AH382" s="126"/>
    </row>
    <row r="383" spans="1:34" x14ac:dyDescent="0.2">
      <c r="A383" s="126"/>
      <c r="B383" s="55" t="str">
        <f t="shared" si="90"/>
        <v>0411</v>
      </c>
      <c r="C383" s="56" t="str">
        <f>IF(N383&lt;10,"",IF(N383=10,O383,IF(N383=12,IF(LEN(X383)&gt;0,X383,DEC2OCT(VLOOKUP(F383,'PDP8'!$C$6:$D$12,2,0)+IF(LEN(G383)&gt;0,256,0)+W383+IF(LEN(V383)=0,0,_xlfn.BITAND(V383,127)),4)),IF(N383=13,DEC2OCT('PDP8'!$D$13+_xlfn.BITOR(VLOOKUP(O383,'PDP8'!$C$17:$D$52,2,0),_xlfn.BITOR(IF(S383&gt;1,VLOOKUP(P383,'PDP8'!$C$17:$D$52,2,0),0),_xlfn.BITOR(IF(S383&gt;2,VLOOKUP(Q383,'PDP8'!$C$17:$D$52,2,0),0),IF(S383&gt;3,VLOOKUP(R383,'PDP8'!$C$17:$D$52,2,0),0)))),4),IF(N383=14,DEC2OCT(_xlfn.BITOR('PDP8'!$D$13+256+VLOOKUP(O383,'PDP8'!$C$56:$D$75,2,0),_xlfn.BITOR(IF(S383&gt;1,VLOOKUP(P383,'PDP8'!$C$56:$D$75,2,0),0),_xlfn.BITOR(IF(S383&gt;2,VLOOKUP(Q383,'PDP8'!$C$56:$D$75,2,0),0),IF(S383&gt;3,VLOOKUP(R383,'PDP8'!$C$56:$D$75,2,0),0)))),4),IF(N383=15,DEC2OCT('PDP8'!$D$13+257+VLOOKUP(O383,'PDP8'!$C$80:$D$107,2,0)+IF(S383&gt;1,VLOOKUP(P383,'PDP8'!$C$80:$D$107,2,0),0)+IF(S383&gt;2,VLOOKUP(Q383,'PDP8'!$C$80:$D$107,2,0),0),4),IF(N383=20,VLOOKUP(F383,'PDP8'!$I$5:$J$389,2,0),"???")))))))</f>
        <v/>
      </c>
      <c r="D383" s="177"/>
      <c r="E383" s="118"/>
      <c r="F383" s="118"/>
      <c r="G383" s="76"/>
      <c r="H383" s="118"/>
      <c r="I383" s="179"/>
      <c r="J383" s="188" t="str">
        <f t="shared" si="91"/>
        <v/>
      </c>
      <c r="K383" s="211"/>
      <c r="L383" s="126"/>
      <c r="M383" s="119">
        <f>IF(LEN(F383)&lt;1,0,IF(OR(LEFT(F383)="/",F383="$"),0,IF(LEFT(F383)="*",1,IF(NOT(ISERR(VALUE(F383))),10,IF(LEFT(F383,4)="PAGE",2,IF(ISNA(VLOOKUP(F383,'PDP8'!$C$6:$C$11,1,0)),IF(ISNA(VLOOKUP(LEFT(F383,3),'PDP8'!$C$17:$C$52,1,0)),IF(ISNA(VLOOKUP(LEFT(F383,3),'PDP8'!$C$56:$C$75,1,0)),IF(ISNA(VLOOKUP(LEFT(F383,IF(OR(LEN(F383)=3,MID(F383,4,1)=" "),3,4)),'PDP8'!$C$80:$C$107,1,0)),IF(ISNA(VLOOKUP(F383,'PDP8'!$I$5:$I$389,1,0)),"???",20),15),14),13),12))))))</f>
        <v>0</v>
      </c>
      <c r="N383" s="119">
        <f>IF(AND(O383="CLA",S383&gt;1),IF(ISNA(VLOOKUP(P383,'PDP8'!$C$17:$C$52,1,0)),IF(ISNA(VLOOKUP(P383,'PDP8'!$C$56:$C$75,1,0)),15,14),13),IF(LEN(F383)=0,0,M383))</f>
        <v>0</v>
      </c>
      <c r="O383" s="119" t="str">
        <f t="shared" si="92"/>
        <v/>
      </c>
      <c r="P383" s="119" t="str">
        <f t="shared" si="93"/>
        <v/>
      </c>
      <c r="Q383" s="119" t="str">
        <f t="shared" si="94"/>
        <v/>
      </c>
      <c r="R383" s="119" t="str">
        <f t="shared" si="95"/>
        <v/>
      </c>
      <c r="S383" s="119">
        <f t="shared" si="96"/>
        <v>0</v>
      </c>
      <c r="T383" s="187" t="str">
        <f t="shared" si="97"/>
        <v/>
      </c>
      <c r="U383" s="119" t="str">
        <f t="shared" si="98"/>
        <v/>
      </c>
      <c r="V383" s="120" t="str">
        <f t="shared" si="99"/>
        <v/>
      </c>
      <c r="W383" s="124" t="str">
        <f t="shared" si="100"/>
        <v/>
      </c>
      <c r="X383" s="124" t="str">
        <f t="shared" si="101"/>
        <v/>
      </c>
      <c r="Y383" s="119" t="str">
        <f t="shared" si="103"/>
        <v/>
      </c>
      <c r="Z383" s="119">
        <f t="shared" si="104"/>
        <v>0</v>
      </c>
      <c r="AA383" s="119" t="str">
        <f>IF(N383=12,VLOOKUP(F383,'PDP8'!$C$6:$F$11,4,0),"")</f>
        <v/>
      </c>
      <c r="AB383" s="119" t="str">
        <f>IF(N383=13,IF(_xlfn.BITAND(OCT2DEC(C383),'PDP8'!$E$17)='PDP8'!$D$17,'PDP8'!$F$17,CONCATENATE(IF(ISNA(MATCH(_xlfn.BITAND(OCT2DEC(C383),'PDP8'!$E$18),'PDP8'!$D$18:$D$20,0)),"",VLOOKUP(_xlfn.BITAND(OCT2DEC(C383),'PDP8'!$E$18),'PDP8'!$D$18:$F$20,3,0)),IF(ISNA(MATCH(_xlfn.BITAND(OCT2DEC(C383),'PDP8'!$E$21),'PDP8'!$D$21:$D$52,0)),"",CONCATENATE(IF(ISNA(MATCH(_xlfn.BITAND(OCT2DEC(C383),'PDP8'!$E$18),'PDP8'!$D$18:$D$20,0)),"",", "),VLOOKUP(_xlfn.BITAND(OCT2DEC(C383),'PDP8'!$E$21),'PDP8'!$D$21:$F$52,3,0))))),"")</f>
        <v/>
      </c>
      <c r="AC383" s="119" t="str">
        <f>IF(N383=14,CONCATENATE(IF(ISNA(MATCH(_xlfn.BITAND(OCT2DEC(C383),'PDP8'!$E$56),'PDP8'!$D$56:$D$70,0)),"",VLOOKUP(_xlfn.BITAND(OCT2DEC(C383),'PDP8'!$E$56),'PDP8'!$D$56:$F$70,3,0)),IF(ISNA(MATCH(_xlfn.BITAND(OCT2DEC(C383),'PDP8'!$E$71),'PDP8'!$D$71:$D$73,0)),"",CONCATENATE(IF(ISNA(MATCH(_xlfn.BITAND(OCT2DEC(C383),'PDP8'!$E$56),'PDP8'!$D$56:$D$70,0)),"",", "),VLOOKUP(_xlfn.BITAND(OCT2DEC(C383),'PDP8'!$E$71),'PDP8'!$D$71:$F$73,3,0))),IF(_xlfn.BITAND(OCT2DEC(C383),'PDP8'!$E$75)='PDP8'!$D$75,CONCATENATE(IF(LEN(F383)&gt;4,", ",""),'PDP8'!$F$75,""),IF(_xlfn.BITAND(OCT2DEC(C383),'PDP8'!$E$74),"",'PDP8'!$F$74))),"")</f>
        <v/>
      </c>
      <c r="AD383" s="119" t="str">
        <f>IF(N383=15,VLOOKUP(Z383,'PDP8'!$D$111:$F$238,3,0),"")</f>
        <v/>
      </c>
      <c r="AE383" s="119" t="str">
        <f>IF(N383=20,CONCATENATE(VLOOKUP(F383,'PDP8'!$I$5:$M$389,3,0),": ",VLOOKUP(F383,'PDP8'!$I$5:$M$389,5,0)),"")</f>
        <v/>
      </c>
      <c r="AF383" s="119" t="str">
        <f t="shared" si="102"/>
        <v/>
      </c>
      <c r="AG383" s="126"/>
      <c r="AH383" s="126"/>
    </row>
    <row r="384" spans="1:34" x14ac:dyDescent="0.2">
      <c r="A384" s="126"/>
      <c r="B384" s="55" t="str">
        <f t="shared" si="90"/>
        <v>0411</v>
      </c>
      <c r="C384" s="56" t="str">
        <f>IF(N384&lt;10,"",IF(N384=10,O384,IF(N384=12,IF(LEN(X384)&gt;0,X384,DEC2OCT(VLOOKUP(F384,'PDP8'!$C$6:$D$12,2,0)+IF(LEN(G384)&gt;0,256,0)+W384+IF(LEN(V384)=0,0,_xlfn.BITAND(V384,127)),4)),IF(N384=13,DEC2OCT('PDP8'!$D$13+_xlfn.BITOR(VLOOKUP(O384,'PDP8'!$C$17:$D$52,2,0),_xlfn.BITOR(IF(S384&gt;1,VLOOKUP(P384,'PDP8'!$C$17:$D$52,2,0),0),_xlfn.BITOR(IF(S384&gt;2,VLOOKUP(Q384,'PDP8'!$C$17:$D$52,2,0),0),IF(S384&gt;3,VLOOKUP(R384,'PDP8'!$C$17:$D$52,2,0),0)))),4),IF(N384=14,DEC2OCT(_xlfn.BITOR('PDP8'!$D$13+256+VLOOKUP(O384,'PDP8'!$C$56:$D$75,2,0),_xlfn.BITOR(IF(S384&gt;1,VLOOKUP(P384,'PDP8'!$C$56:$D$75,2,0),0),_xlfn.BITOR(IF(S384&gt;2,VLOOKUP(Q384,'PDP8'!$C$56:$D$75,2,0),0),IF(S384&gt;3,VLOOKUP(R384,'PDP8'!$C$56:$D$75,2,0),0)))),4),IF(N384=15,DEC2OCT('PDP8'!$D$13+257+VLOOKUP(O384,'PDP8'!$C$80:$D$107,2,0)+IF(S384&gt;1,VLOOKUP(P384,'PDP8'!$C$80:$D$107,2,0),0)+IF(S384&gt;2,VLOOKUP(Q384,'PDP8'!$C$80:$D$107,2,0),0),4),IF(N384=20,VLOOKUP(F384,'PDP8'!$I$5:$J$389,2,0),"???")))))))</f>
        <v/>
      </c>
      <c r="D384" s="177"/>
      <c r="E384" s="118"/>
      <c r="F384" s="118"/>
      <c r="G384" s="76"/>
      <c r="H384" s="118"/>
      <c r="I384" s="179"/>
      <c r="J384" s="188" t="str">
        <f t="shared" si="91"/>
        <v/>
      </c>
      <c r="K384" s="211"/>
      <c r="L384" s="126"/>
      <c r="M384" s="119">
        <f>IF(LEN(F384)&lt;1,0,IF(OR(LEFT(F384)="/",F384="$"),0,IF(LEFT(F384)="*",1,IF(NOT(ISERR(VALUE(F384))),10,IF(LEFT(F384,4)="PAGE",2,IF(ISNA(VLOOKUP(F384,'PDP8'!$C$6:$C$11,1,0)),IF(ISNA(VLOOKUP(LEFT(F384,3),'PDP8'!$C$17:$C$52,1,0)),IF(ISNA(VLOOKUP(LEFT(F384,3),'PDP8'!$C$56:$C$75,1,0)),IF(ISNA(VLOOKUP(LEFT(F384,IF(OR(LEN(F384)=3,MID(F384,4,1)=" "),3,4)),'PDP8'!$C$80:$C$107,1,0)),IF(ISNA(VLOOKUP(F384,'PDP8'!$I$5:$I$389,1,0)),"???",20),15),14),13),12))))))</f>
        <v>0</v>
      </c>
      <c r="N384" s="119">
        <f>IF(AND(O384="CLA",S384&gt;1),IF(ISNA(VLOOKUP(P384,'PDP8'!$C$17:$C$52,1,0)),IF(ISNA(VLOOKUP(P384,'PDP8'!$C$56:$C$75,1,0)),15,14),13),IF(LEN(F384)=0,0,M384))</f>
        <v>0</v>
      </c>
      <c r="O384" s="119" t="str">
        <f t="shared" si="92"/>
        <v/>
      </c>
      <c r="P384" s="119" t="str">
        <f t="shared" si="93"/>
        <v/>
      </c>
      <c r="Q384" s="119" t="str">
        <f t="shared" si="94"/>
        <v/>
      </c>
      <c r="R384" s="119" t="str">
        <f t="shared" si="95"/>
        <v/>
      </c>
      <c r="S384" s="119">
        <f t="shared" si="96"/>
        <v>0</v>
      </c>
      <c r="T384" s="187" t="str">
        <f t="shared" si="97"/>
        <v/>
      </c>
      <c r="U384" s="119" t="str">
        <f t="shared" si="98"/>
        <v/>
      </c>
      <c r="V384" s="120" t="str">
        <f t="shared" si="99"/>
        <v/>
      </c>
      <c r="W384" s="124" t="str">
        <f t="shared" si="100"/>
        <v/>
      </c>
      <c r="X384" s="124" t="str">
        <f t="shared" si="101"/>
        <v/>
      </c>
      <c r="Y384" s="119" t="str">
        <f t="shared" si="103"/>
        <v/>
      </c>
      <c r="Z384" s="119">
        <f t="shared" si="104"/>
        <v>0</v>
      </c>
      <c r="AA384" s="119" t="str">
        <f>IF(N384=12,VLOOKUP(F384,'PDP8'!$C$6:$F$11,4,0),"")</f>
        <v/>
      </c>
      <c r="AB384" s="119" t="str">
        <f>IF(N384=13,IF(_xlfn.BITAND(OCT2DEC(C384),'PDP8'!$E$17)='PDP8'!$D$17,'PDP8'!$F$17,CONCATENATE(IF(ISNA(MATCH(_xlfn.BITAND(OCT2DEC(C384),'PDP8'!$E$18),'PDP8'!$D$18:$D$20,0)),"",VLOOKUP(_xlfn.BITAND(OCT2DEC(C384),'PDP8'!$E$18),'PDP8'!$D$18:$F$20,3,0)),IF(ISNA(MATCH(_xlfn.BITAND(OCT2DEC(C384),'PDP8'!$E$21),'PDP8'!$D$21:$D$52,0)),"",CONCATENATE(IF(ISNA(MATCH(_xlfn.BITAND(OCT2DEC(C384),'PDP8'!$E$18),'PDP8'!$D$18:$D$20,0)),"",", "),VLOOKUP(_xlfn.BITAND(OCT2DEC(C384),'PDP8'!$E$21),'PDP8'!$D$21:$F$52,3,0))))),"")</f>
        <v/>
      </c>
      <c r="AC384" s="119" t="str">
        <f>IF(N384=14,CONCATENATE(IF(ISNA(MATCH(_xlfn.BITAND(OCT2DEC(C384),'PDP8'!$E$56),'PDP8'!$D$56:$D$70,0)),"",VLOOKUP(_xlfn.BITAND(OCT2DEC(C384),'PDP8'!$E$56),'PDP8'!$D$56:$F$70,3,0)),IF(ISNA(MATCH(_xlfn.BITAND(OCT2DEC(C384),'PDP8'!$E$71),'PDP8'!$D$71:$D$73,0)),"",CONCATENATE(IF(ISNA(MATCH(_xlfn.BITAND(OCT2DEC(C384),'PDP8'!$E$56),'PDP8'!$D$56:$D$70,0)),"",", "),VLOOKUP(_xlfn.BITAND(OCT2DEC(C384),'PDP8'!$E$71),'PDP8'!$D$71:$F$73,3,0))),IF(_xlfn.BITAND(OCT2DEC(C384),'PDP8'!$E$75)='PDP8'!$D$75,CONCATENATE(IF(LEN(F384)&gt;4,", ",""),'PDP8'!$F$75,""),IF(_xlfn.BITAND(OCT2DEC(C384),'PDP8'!$E$74),"",'PDP8'!$F$74))),"")</f>
        <v/>
      </c>
      <c r="AD384" s="119" t="str">
        <f>IF(N384=15,VLOOKUP(Z384,'PDP8'!$D$111:$F$238,3,0),"")</f>
        <v/>
      </c>
      <c r="AE384" s="119" t="str">
        <f>IF(N384=20,CONCATENATE(VLOOKUP(F384,'PDP8'!$I$5:$M$389,3,0),": ",VLOOKUP(F384,'PDP8'!$I$5:$M$389,5,0)),"")</f>
        <v/>
      </c>
      <c r="AF384" s="119" t="str">
        <f t="shared" si="102"/>
        <v/>
      </c>
      <c r="AG384" s="126"/>
      <c r="AH384" s="126"/>
    </row>
    <row r="385" spans="1:34" x14ac:dyDescent="0.2">
      <c r="A385" s="126"/>
      <c r="B385" s="55" t="str">
        <f t="shared" si="90"/>
        <v>0411</v>
      </c>
      <c r="C385" s="56" t="str">
        <f>IF(N385&lt;10,"",IF(N385=10,O385,IF(N385=12,IF(LEN(X385)&gt;0,X385,DEC2OCT(VLOOKUP(F385,'PDP8'!$C$6:$D$12,2,0)+IF(LEN(G385)&gt;0,256,0)+W385+IF(LEN(V385)=0,0,_xlfn.BITAND(V385,127)),4)),IF(N385=13,DEC2OCT('PDP8'!$D$13+_xlfn.BITOR(VLOOKUP(O385,'PDP8'!$C$17:$D$52,2,0),_xlfn.BITOR(IF(S385&gt;1,VLOOKUP(P385,'PDP8'!$C$17:$D$52,2,0),0),_xlfn.BITOR(IF(S385&gt;2,VLOOKUP(Q385,'PDP8'!$C$17:$D$52,2,0),0),IF(S385&gt;3,VLOOKUP(R385,'PDP8'!$C$17:$D$52,2,0),0)))),4),IF(N385=14,DEC2OCT(_xlfn.BITOR('PDP8'!$D$13+256+VLOOKUP(O385,'PDP8'!$C$56:$D$75,2,0),_xlfn.BITOR(IF(S385&gt;1,VLOOKUP(P385,'PDP8'!$C$56:$D$75,2,0),0),_xlfn.BITOR(IF(S385&gt;2,VLOOKUP(Q385,'PDP8'!$C$56:$D$75,2,0),0),IF(S385&gt;3,VLOOKUP(R385,'PDP8'!$C$56:$D$75,2,0),0)))),4),IF(N385=15,DEC2OCT('PDP8'!$D$13+257+VLOOKUP(O385,'PDP8'!$C$80:$D$107,2,0)+IF(S385&gt;1,VLOOKUP(P385,'PDP8'!$C$80:$D$107,2,0),0)+IF(S385&gt;2,VLOOKUP(Q385,'PDP8'!$C$80:$D$107,2,0),0),4),IF(N385=20,VLOOKUP(F385,'PDP8'!$I$5:$J$389,2,0),"???")))))))</f>
        <v/>
      </c>
      <c r="D385" s="177"/>
      <c r="E385" s="118"/>
      <c r="F385" s="118"/>
      <c r="G385" s="76"/>
      <c r="H385" s="118"/>
      <c r="I385" s="179"/>
      <c r="J385" s="188" t="str">
        <f t="shared" si="91"/>
        <v/>
      </c>
      <c r="K385" s="211"/>
      <c r="L385" s="126"/>
      <c r="M385" s="119">
        <f>IF(LEN(F385)&lt;1,0,IF(OR(LEFT(F385)="/",F385="$"),0,IF(LEFT(F385)="*",1,IF(NOT(ISERR(VALUE(F385))),10,IF(LEFT(F385,4)="PAGE",2,IF(ISNA(VLOOKUP(F385,'PDP8'!$C$6:$C$11,1,0)),IF(ISNA(VLOOKUP(LEFT(F385,3),'PDP8'!$C$17:$C$52,1,0)),IF(ISNA(VLOOKUP(LEFT(F385,3),'PDP8'!$C$56:$C$75,1,0)),IF(ISNA(VLOOKUP(LEFT(F385,IF(OR(LEN(F385)=3,MID(F385,4,1)=" "),3,4)),'PDP8'!$C$80:$C$107,1,0)),IF(ISNA(VLOOKUP(F385,'PDP8'!$I$5:$I$389,1,0)),"???",20),15),14),13),12))))))</f>
        <v>0</v>
      </c>
      <c r="N385" s="119">
        <f>IF(AND(O385="CLA",S385&gt;1),IF(ISNA(VLOOKUP(P385,'PDP8'!$C$17:$C$52,1,0)),IF(ISNA(VLOOKUP(P385,'PDP8'!$C$56:$C$75,1,0)),15,14),13),IF(LEN(F385)=0,0,M385))</f>
        <v>0</v>
      </c>
      <c r="O385" s="119" t="str">
        <f t="shared" si="92"/>
        <v/>
      </c>
      <c r="P385" s="119" t="str">
        <f t="shared" si="93"/>
        <v/>
      </c>
      <c r="Q385" s="119" t="str">
        <f t="shared" si="94"/>
        <v/>
      </c>
      <c r="R385" s="119" t="str">
        <f t="shared" si="95"/>
        <v/>
      </c>
      <c r="S385" s="119">
        <f t="shared" si="96"/>
        <v>0</v>
      </c>
      <c r="T385" s="187" t="str">
        <f t="shared" si="97"/>
        <v/>
      </c>
      <c r="U385" s="119" t="str">
        <f t="shared" si="98"/>
        <v/>
      </c>
      <c r="V385" s="120" t="str">
        <f t="shared" si="99"/>
        <v/>
      </c>
      <c r="W385" s="124" t="str">
        <f t="shared" si="100"/>
        <v/>
      </c>
      <c r="X385" s="124" t="str">
        <f t="shared" si="101"/>
        <v/>
      </c>
      <c r="Y385" s="119" t="str">
        <f t="shared" si="103"/>
        <v/>
      </c>
      <c r="Z385" s="119">
        <f t="shared" si="104"/>
        <v>0</v>
      </c>
      <c r="AA385" s="119" t="str">
        <f>IF(N385=12,VLOOKUP(F385,'PDP8'!$C$6:$F$11,4,0),"")</f>
        <v/>
      </c>
      <c r="AB385" s="119" t="str">
        <f>IF(N385=13,IF(_xlfn.BITAND(OCT2DEC(C385),'PDP8'!$E$17)='PDP8'!$D$17,'PDP8'!$F$17,CONCATENATE(IF(ISNA(MATCH(_xlfn.BITAND(OCT2DEC(C385),'PDP8'!$E$18),'PDP8'!$D$18:$D$20,0)),"",VLOOKUP(_xlfn.BITAND(OCT2DEC(C385),'PDP8'!$E$18),'PDP8'!$D$18:$F$20,3,0)),IF(ISNA(MATCH(_xlfn.BITAND(OCT2DEC(C385),'PDP8'!$E$21),'PDP8'!$D$21:$D$52,0)),"",CONCATENATE(IF(ISNA(MATCH(_xlfn.BITAND(OCT2DEC(C385),'PDP8'!$E$18),'PDP8'!$D$18:$D$20,0)),"",", "),VLOOKUP(_xlfn.BITAND(OCT2DEC(C385),'PDP8'!$E$21),'PDP8'!$D$21:$F$52,3,0))))),"")</f>
        <v/>
      </c>
      <c r="AC385" s="119" t="str">
        <f>IF(N385=14,CONCATENATE(IF(ISNA(MATCH(_xlfn.BITAND(OCT2DEC(C385),'PDP8'!$E$56),'PDP8'!$D$56:$D$70,0)),"",VLOOKUP(_xlfn.BITAND(OCT2DEC(C385),'PDP8'!$E$56),'PDP8'!$D$56:$F$70,3,0)),IF(ISNA(MATCH(_xlfn.BITAND(OCT2DEC(C385),'PDP8'!$E$71),'PDP8'!$D$71:$D$73,0)),"",CONCATENATE(IF(ISNA(MATCH(_xlfn.BITAND(OCT2DEC(C385),'PDP8'!$E$56),'PDP8'!$D$56:$D$70,0)),"",", "),VLOOKUP(_xlfn.BITAND(OCT2DEC(C385),'PDP8'!$E$71),'PDP8'!$D$71:$F$73,3,0))),IF(_xlfn.BITAND(OCT2DEC(C385),'PDP8'!$E$75)='PDP8'!$D$75,CONCATENATE(IF(LEN(F385)&gt;4,", ",""),'PDP8'!$F$75,""),IF(_xlfn.BITAND(OCT2DEC(C385),'PDP8'!$E$74),"",'PDP8'!$F$74))),"")</f>
        <v/>
      </c>
      <c r="AD385" s="119" t="str">
        <f>IF(N385=15,VLOOKUP(Z385,'PDP8'!$D$111:$F$238,3,0),"")</f>
        <v/>
      </c>
      <c r="AE385" s="119" t="str">
        <f>IF(N385=20,CONCATENATE(VLOOKUP(F385,'PDP8'!$I$5:$M$389,3,0),": ",VLOOKUP(F385,'PDP8'!$I$5:$M$389,5,0)),"")</f>
        <v/>
      </c>
      <c r="AF385" s="119" t="str">
        <f t="shared" si="102"/>
        <v/>
      </c>
      <c r="AG385" s="126"/>
      <c r="AH385" s="126"/>
    </row>
    <row r="386" spans="1:34" x14ac:dyDescent="0.2">
      <c r="A386" s="126"/>
      <c r="B386" s="55" t="str">
        <f t="shared" si="90"/>
        <v>0411</v>
      </c>
      <c r="C386" s="56" t="str">
        <f>IF(N386&lt;10,"",IF(N386=10,O386,IF(N386=12,IF(LEN(X386)&gt;0,X386,DEC2OCT(VLOOKUP(F386,'PDP8'!$C$6:$D$12,2,0)+IF(LEN(G386)&gt;0,256,0)+W386+IF(LEN(V386)=0,0,_xlfn.BITAND(V386,127)),4)),IF(N386=13,DEC2OCT('PDP8'!$D$13+_xlfn.BITOR(VLOOKUP(O386,'PDP8'!$C$17:$D$52,2,0),_xlfn.BITOR(IF(S386&gt;1,VLOOKUP(P386,'PDP8'!$C$17:$D$52,2,0),0),_xlfn.BITOR(IF(S386&gt;2,VLOOKUP(Q386,'PDP8'!$C$17:$D$52,2,0),0),IF(S386&gt;3,VLOOKUP(R386,'PDP8'!$C$17:$D$52,2,0),0)))),4),IF(N386=14,DEC2OCT(_xlfn.BITOR('PDP8'!$D$13+256+VLOOKUP(O386,'PDP8'!$C$56:$D$75,2,0),_xlfn.BITOR(IF(S386&gt;1,VLOOKUP(P386,'PDP8'!$C$56:$D$75,2,0),0),_xlfn.BITOR(IF(S386&gt;2,VLOOKUP(Q386,'PDP8'!$C$56:$D$75,2,0),0),IF(S386&gt;3,VLOOKUP(R386,'PDP8'!$C$56:$D$75,2,0),0)))),4),IF(N386=15,DEC2OCT('PDP8'!$D$13+257+VLOOKUP(O386,'PDP8'!$C$80:$D$107,2,0)+IF(S386&gt;1,VLOOKUP(P386,'PDP8'!$C$80:$D$107,2,0),0)+IF(S386&gt;2,VLOOKUP(Q386,'PDP8'!$C$80:$D$107,2,0),0),4),IF(N386=20,VLOOKUP(F386,'PDP8'!$I$5:$J$389,2,0),"???")))))))</f>
        <v/>
      </c>
      <c r="D386" s="177"/>
      <c r="E386" s="118"/>
      <c r="F386" s="118"/>
      <c r="G386" s="76"/>
      <c r="H386" s="118"/>
      <c r="I386" s="179"/>
      <c r="J386" s="188" t="str">
        <f t="shared" si="91"/>
        <v/>
      </c>
      <c r="K386" s="211"/>
      <c r="L386" s="126"/>
      <c r="M386" s="119">
        <f>IF(LEN(F386)&lt;1,0,IF(OR(LEFT(F386)="/",F386="$"),0,IF(LEFT(F386)="*",1,IF(NOT(ISERR(VALUE(F386))),10,IF(LEFT(F386,4)="PAGE",2,IF(ISNA(VLOOKUP(F386,'PDP8'!$C$6:$C$11,1,0)),IF(ISNA(VLOOKUP(LEFT(F386,3),'PDP8'!$C$17:$C$52,1,0)),IF(ISNA(VLOOKUP(LEFT(F386,3),'PDP8'!$C$56:$C$75,1,0)),IF(ISNA(VLOOKUP(LEFT(F386,IF(OR(LEN(F386)=3,MID(F386,4,1)=" "),3,4)),'PDP8'!$C$80:$C$107,1,0)),IF(ISNA(VLOOKUP(F386,'PDP8'!$I$5:$I$389,1,0)),"???",20),15),14),13),12))))))</f>
        <v>0</v>
      </c>
      <c r="N386" s="119">
        <f>IF(AND(O386="CLA",S386&gt;1),IF(ISNA(VLOOKUP(P386,'PDP8'!$C$17:$C$52,1,0)),IF(ISNA(VLOOKUP(P386,'PDP8'!$C$56:$C$75,1,0)),15,14),13),IF(LEN(F386)=0,0,M386))</f>
        <v>0</v>
      </c>
      <c r="O386" s="119" t="str">
        <f t="shared" si="92"/>
        <v/>
      </c>
      <c r="P386" s="119" t="str">
        <f t="shared" si="93"/>
        <v/>
      </c>
      <c r="Q386" s="119" t="str">
        <f t="shared" si="94"/>
        <v/>
      </c>
      <c r="R386" s="119" t="str">
        <f t="shared" si="95"/>
        <v/>
      </c>
      <c r="S386" s="119">
        <f t="shared" si="96"/>
        <v>0</v>
      </c>
      <c r="T386" s="187" t="str">
        <f t="shared" si="97"/>
        <v/>
      </c>
      <c r="U386" s="119" t="str">
        <f t="shared" si="98"/>
        <v/>
      </c>
      <c r="V386" s="120" t="str">
        <f t="shared" si="99"/>
        <v/>
      </c>
      <c r="W386" s="124" t="str">
        <f t="shared" si="100"/>
        <v/>
      </c>
      <c r="X386" s="124" t="str">
        <f t="shared" si="101"/>
        <v/>
      </c>
      <c r="Y386" s="119" t="str">
        <f t="shared" si="103"/>
        <v/>
      </c>
      <c r="Z386" s="119">
        <f t="shared" si="104"/>
        <v>0</v>
      </c>
      <c r="AA386" s="119" t="str">
        <f>IF(N386=12,VLOOKUP(F386,'PDP8'!$C$6:$F$11,4,0),"")</f>
        <v/>
      </c>
      <c r="AB386" s="119" t="str">
        <f>IF(N386=13,IF(_xlfn.BITAND(OCT2DEC(C386),'PDP8'!$E$17)='PDP8'!$D$17,'PDP8'!$F$17,CONCATENATE(IF(ISNA(MATCH(_xlfn.BITAND(OCT2DEC(C386),'PDP8'!$E$18),'PDP8'!$D$18:$D$20,0)),"",VLOOKUP(_xlfn.BITAND(OCT2DEC(C386),'PDP8'!$E$18),'PDP8'!$D$18:$F$20,3,0)),IF(ISNA(MATCH(_xlfn.BITAND(OCT2DEC(C386),'PDP8'!$E$21),'PDP8'!$D$21:$D$52,0)),"",CONCATENATE(IF(ISNA(MATCH(_xlfn.BITAND(OCT2DEC(C386),'PDP8'!$E$18),'PDP8'!$D$18:$D$20,0)),"",", "),VLOOKUP(_xlfn.BITAND(OCT2DEC(C386),'PDP8'!$E$21),'PDP8'!$D$21:$F$52,3,0))))),"")</f>
        <v/>
      </c>
      <c r="AC386" s="119" t="str">
        <f>IF(N386=14,CONCATENATE(IF(ISNA(MATCH(_xlfn.BITAND(OCT2DEC(C386),'PDP8'!$E$56),'PDP8'!$D$56:$D$70,0)),"",VLOOKUP(_xlfn.BITAND(OCT2DEC(C386),'PDP8'!$E$56),'PDP8'!$D$56:$F$70,3,0)),IF(ISNA(MATCH(_xlfn.BITAND(OCT2DEC(C386),'PDP8'!$E$71),'PDP8'!$D$71:$D$73,0)),"",CONCATENATE(IF(ISNA(MATCH(_xlfn.BITAND(OCT2DEC(C386),'PDP8'!$E$56),'PDP8'!$D$56:$D$70,0)),"",", "),VLOOKUP(_xlfn.BITAND(OCT2DEC(C386),'PDP8'!$E$71),'PDP8'!$D$71:$F$73,3,0))),IF(_xlfn.BITAND(OCT2DEC(C386),'PDP8'!$E$75)='PDP8'!$D$75,CONCATENATE(IF(LEN(F386)&gt;4,", ",""),'PDP8'!$F$75,""),IF(_xlfn.BITAND(OCT2DEC(C386),'PDP8'!$E$74),"",'PDP8'!$F$74))),"")</f>
        <v/>
      </c>
      <c r="AD386" s="119" t="str">
        <f>IF(N386=15,VLOOKUP(Z386,'PDP8'!$D$111:$F$238,3,0),"")</f>
        <v/>
      </c>
      <c r="AE386" s="119" t="str">
        <f>IF(N386=20,CONCATENATE(VLOOKUP(F386,'PDP8'!$I$5:$M$389,3,0),": ",VLOOKUP(F386,'PDP8'!$I$5:$M$389,5,0)),"")</f>
        <v/>
      </c>
      <c r="AF386" s="119" t="str">
        <f t="shared" si="102"/>
        <v/>
      </c>
      <c r="AG386" s="126"/>
      <c r="AH386" s="126"/>
    </row>
    <row r="387" spans="1:34" x14ac:dyDescent="0.2">
      <c r="A387" s="126"/>
      <c r="B387" s="55" t="str">
        <f t="shared" si="90"/>
        <v>0411</v>
      </c>
      <c r="C387" s="56" t="str">
        <f>IF(N387&lt;10,"",IF(N387=10,O387,IF(N387=12,IF(LEN(X387)&gt;0,X387,DEC2OCT(VLOOKUP(F387,'PDP8'!$C$6:$D$12,2,0)+IF(LEN(G387)&gt;0,256,0)+W387+IF(LEN(V387)=0,0,_xlfn.BITAND(V387,127)),4)),IF(N387=13,DEC2OCT('PDP8'!$D$13+_xlfn.BITOR(VLOOKUP(O387,'PDP8'!$C$17:$D$52,2,0),_xlfn.BITOR(IF(S387&gt;1,VLOOKUP(P387,'PDP8'!$C$17:$D$52,2,0),0),_xlfn.BITOR(IF(S387&gt;2,VLOOKUP(Q387,'PDP8'!$C$17:$D$52,2,0),0),IF(S387&gt;3,VLOOKUP(R387,'PDP8'!$C$17:$D$52,2,0),0)))),4),IF(N387=14,DEC2OCT(_xlfn.BITOR('PDP8'!$D$13+256+VLOOKUP(O387,'PDP8'!$C$56:$D$75,2,0),_xlfn.BITOR(IF(S387&gt;1,VLOOKUP(P387,'PDP8'!$C$56:$D$75,2,0),0),_xlfn.BITOR(IF(S387&gt;2,VLOOKUP(Q387,'PDP8'!$C$56:$D$75,2,0),0),IF(S387&gt;3,VLOOKUP(R387,'PDP8'!$C$56:$D$75,2,0),0)))),4),IF(N387=15,DEC2OCT('PDP8'!$D$13+257+VLOOKUP(O387,'PDP8'!$C$80:$D$107,2,0)+IF(S387&gt;1,VLOOKUP(P387,'PDP8'!$C$80:$D$107,2,0),0)+IF(S387&gt;2,VLOOKUP(Q387,'PDP8'!$C$80:$D$107,2,0),0),4),IF(N387=20,VLOOKUP(F387,'PDP8'!$I$5:$J$389,2,0),"???")))))))</f>
        <v/>
      </c>
      <c r="D387" s="177"/>
      <c r="E387" s="118"/>
      <c r="F387" s="118"/>
      <c r="G387" s="76"/>
      <c r="H387" s="118"/>
      <c r="I387" s="179"/>
      <c r="J387" s="188" t="str">
        <f t="shared" si="91"/>
        <v/>
      </c>
      <c r="K387" s="211"/>
      <c r="L387" s="126"/>
      <c r="M387" s="119">
        <f>IF(LEN(F387)&lt;1,0,IF(OR(LEFT(F387)="/",F387="$"),0,IF(LEFT(F387)="*",1,IF(NOT(ISERR(VALUE(F387))),10,IF(LEFT(F387,4)="PAGE",2,IF(ISNA(VLOOKUP(F387,'PDP8'!$C$6:$C$11,1,0)),IF(ISNA(VLOOKUP(LEFT(F387,3),'PDP8'!$C$17:$C$52,1,0)),IF(ISNA(VLOOKUP(LEFT(F387,3),'PDP8'!$C$56:$C$75,1,0)),IF(ISNA(VLOOKUP(LEFT(F387,IF(OR(LEN(F387)=3,MID(F387,4,1)=" "),3,4)),'PDP8'!$C$80:$C$107,1,0)),IF(ISNA(VLOOKUP(F387,'PDP8'!$I$5:$I$389,1,0)),"???",20),15),14),13),12))))))</f>
        <v>0</v>
      </c>
      <c r="N387" s="119">
        <f>IF(AND(O387="CLA",S387&gt;1),IF(ISNA(VLOOKUP(P387,'PDP8'!$C$17:$C$52,1,0)),IF(ISNA(VLOOKUP(P387,'PDP8'!$C$56:$C$75,1,0)),15,14),13),IF(LEN(F387)=0,0,M387))</f>
        <v>0</v>
      </c>
      <c r="O387" s="119" t="str">
        <f t="shared" si="92"/>
        <v/>
      </c>
      <c r="P387" s="119" t="str">
        <f t="shared" si="93"/>
        <v/>
      </c>
      <c r="Q387" s="119" t="str">
        <f t="shared" si="94"/>
        <v/>
      </c>
      <c r="R387" s="119" t="str">
        <f t="shared" si="95"/>
        <v/>
      </c>
      <c r="S387" s="119">
        <f t="shared" si="96"/>
        <v>0</v>
      </c>
      <c r="T387" s="187" t="str">
        <f t="shared" si="97"/>
        <v/>
      </c>
      <c r="U387" s="119" t="str">
        <f t="shared" si="98"/>
        <v/>
      </c>
      <c r="V387" s="120" t="str">
        <f t="shared" si="99"/>
        <v/>
      </c>
      <c r="W387" s="124" t="str">
        <f t="shared" si="100"/>
        <v/>
      </c>
      <c r="X387" s="124" t="str">
        <f t="shared" si="101"/>
        <v/>
      </c>
      <c r="Y387" s="119" t="str">
        <f t="shared" si="103"/>
        <v/>
      </c>
      <c r="Z387" s="119">
        <f t="shared" si="104"/>
        <v>0</v>
      </c>
      <c r="AA387" s="119" t="str">
        <f>IF(N387=12,VLOOKUP(F387,'PDP8'!$C$6:$F$11,4,0),"")</f>
        <v/>
      </c>
      <c r="AB387" s="119" t="str">
        <f>IF(N387=13,IF(_xlfn.BITAND(OCT2DEC(C387),'PDP8'!$E$17)='PDP8'!$D$17,'PDP8'!$F$17,CONCATENATE(IF(ISNA(MATCH(_xlfn.BITAND(OCT2DEC(C387),'PDP8'!$E$18),'PDP8'!$D$18:$D$20,0)),"",VLOOKUP(_xlfn.BITAND(OCT2DEC(C387),'PDP8'!$E$18),'PDP8'!$D$18:$F$20,3,0)),IF(ISNA(MATCH(_xlfn.BITAND(OCT2DEC(C387),'PDP8'!$E$21),'PDP8'!$D$21:$D$52,0)),"",CONCATENATE(IF(ISNA(MATCH(_xlfn.BITAND(OCT2DEC(C387),'PDP8'!$E$18),'PDP8'!$D$18:$D$20,0)),"",", "),VLOOKUP(_xlfn.BITAND(OCT2DEC(C387),'PDP8'!$E$21),'PDP8'!$D$21:$F$52,3,0))))),"")</f>
        <v/>
      </c>
      <c r="AC387" s="119" t="str">
        <f>IF(N387=14,CONCATENATE(IF(ISNA(MATCH(_xlfn.BITAND(OCT2DEC(C387),'PDP8'!$E$56),'PDP8'!$D$56:$D$70,0)),"",VLOOKUP(_xlfn.BITAND(OCT2DEC(C387),'PDP8'!$E$56),'PDP8'!$D$56:$F$70,3,0)),IF(ISNA(MATCH(_xlfn.BITAND(OCT2DEC(C387),'PDP8'!$E$71),'PDP8'!$D$71:$D$73,0)),"",CONCATENATE(IF(ISNA(MATCH(_xlfn.BITAND(OCT2DEC(C387),'PDP8'!$E$56),'PDP8'!$D$56:$D$70,0)),"",", "),VLOOKUP(_xlfn.BITAND(OCT2DEC(C387),'PDP8'!$E$71),'PDP8'!$D$71:$F$73,3,0))),IF(_xlfn.BITAND(OCT2DEC(C387),'PDP8'!$E$75)='PDP8'!$D$75,CONCATENATE(IF(LEN(F387)&gt;4,", ",""),'PDP8'!$F$75,""),IF(_xlfn.BITAND(OCT2DEC(C387),'PDP8'!$E$74),"",'PDP8'!$F$74))),"")</f>
        <v/>
      </c>
      <c r="AD387" s="119" t="str">
        <f>IF(N387=15,VLOOKUP(Z387,'PDP8'!$D$111:$F$238,3,0),"")</f>
        <v/>
      </c>
      <c r="AE387" s="119" t="str">
        <f>IF(N387=20,CONCATENATE(VLOOKUP(F387,'PDP8'!$I$5:$M$389,3,0),": ",VLOOKUP(F387,'PDP8'!$I$5:$M$389,5,0)),"")</f>
        <v/>
      </c>
      <c r="AF387" s="119" t="str">
        <f t="shared" si="102"/>
        <v/>
      </c>
      <c r="AG387" s="126"/>
      <c r="AH387" s="126"/>
    </row>
    <row r="388" spans="1:34" x14ac:dyDescent="0.2">
      <c r="A388" s="126"/>
      <c r="B388" s="55" t="str">
        <f t="shared" si="90"/>
        <v>0411</v>
      </c>
      <c r="C388" s="56" t="str">
        <f>IF(N388&lt;10,"",IF(N388=10,O388,IF(N388=12,IF(LEN(X388)&gt;0,X388,DEC2OCT(VLOOKUP(F388,'PDP8'!$C$6:$D$12,2,0)+IF(LEN(G388)&gt;0,256,0)+W388+IF(LEN(V388)=0,0,_xlfn.BITAND(V388,127)),4)),IF(N388=13,DEC2OCT('PDP8'!$D$13+_xlfn.BITOR(VLOOKUP(O388,'PDP8'!$C$17:$D$52,2,0),_xlfn.BITOR(IF(S388&gt;1,VLOOKUP(P388,'PDP8'!$C$17:$D$52,2,0),0),_xlfn.BITOR(IF(S388&gt;2,VLOOKUP(Q388,'PDP8'!$C$17:$D$52,2,0),0),IF(S388&gt;3,VLOOKUP(R388,'PDP8'!$C$17:$D$52,2,0),0)))),4),IF(N388=14,DEC2OCT(_xlfn.BITOR('PDP8'!$D$13+256+VLOOKUP(O388,'PDP8'!$C$56:$D$75,2,0),_xlfn.BITOR(IF(S388&gt;1,VLOOKUP(P388,'PDP8'!$C$56:$D$75,2,0),0),_xlfn.BITOR(IF(S388&gt;2,VLOOKUP(Q388,'PDP8'!$C$56:$D$75,2,0),0),IF(S388&gt;3,VLOOKUP(R388,'PDP8'!$C$56:$D$75,2,0),0)))),4),IF(N388=15,DEC2OCT('PDP8'!$D$13+257+VLOOKUP(O388,'PDP8'!$C$80:$D$107,2,0)+IF(S388&gt;1,VLOOKUP(P388,'PDP8'!$C$80:$D$107,2,0),0)+IF(S388&gt;2,VLOOKUP(Q388,'PDP8'!$C$80:$D$107,2,0),0),4),IF(N388=20,VLOOKUP(F388,'PDP8'!$I$5:$J$389,2,0),"???")))))))</f>
        <v/>
      </c>
      <c r="D388" s="177"/>
      <c r="E388" s="118"/>
      <c r="F388" s="118"/>
      <c r="G388" s="76"/>
      <c r="H388" s="118"/>
      <c r="I388" s="179"/>
      <c r="J388" s="188" t="str">
        <f t="shared" si="91"/>
        <v/>
      </c>
      <c r="K388" s="211"/>
      <c r="L388" s="126"/>
      <c r="M388" s="119">
        <f>IF(LEN(F388)&lt;1,0,IF(OR(LEFT(F388)="/",F388="$"),0,IF(LEFT(F388)="*",1,IF(NOT(ISERR(VALUE(F388))),10,IF(LEFT(F388,4)="PAGE",2,IF(ISNA(VLOOKUP(F388,'PDP8'!$C$6:$C$11,1,0)),IF(ISNA(VLOOKUP(LEFT(F388,3),'PDP8'!$C$17:$C$52,1,0)),IF(ISNA(VLOOKUP(LEFT(F388,3),'PDP8'!$C$56:$C$75,1,0)),IF(ISNA(VLOOKUP(LEFT(F388,IF(OR(LEN(F388)=3,MID(F388,4,1)=" "),3,4)),'PDP8'!$C$80:$C$107,1,0)),IF(ISNA(VLOOKUP(F388,'PDP8'!$I$5:$I$389,1,0)),"???",20),15),14),13),12))))))</f>
        <v>0</v>
      </c>
      <c r="N388" s="119">
        <f>IF(AND(O388="CLA",S388&gt;1),IF(ISNA(VLOOKUP(P388,'PDP8'!$C$17:$C$52,1,0)),IF(ISNA(VLOOKUP(P388,'PDP8'!$C$56:$C$75,1,0)),15,14),13),IF(LEN(F388)=0,0,M388))</f>
        <v>0</v>
      </c>
      <c r="O388" s="119" t="str">
        <f t="shared" si="92"/>
        <v/>
      </c>
      <c r="P388" s="119" t="str">
        <f t="shared" si="93"/>
        <v/>
      </c>
      <c r="Q388" s="119" t="str">
        <f t="shared" si="94"/>
        <v/>
      </c>
      <c r="R388" s="119" t="str">
        <f t="shared" si="95"/>
        <v/>
      </c>
      <c r="S388" s="119">
        <f t="shared" si="96"/>
        <v>0</v>
      </c>
      <c r="T388" s="187" t="str">
        <f t="shared" si="97"/>
        <v/>
      </c>
      <c r="U388" s="119" t="str">
        <f t="shared" si="98"/>
        <v/>
      </c>
      <c r="V388" s="120" t="str">
        <f t="shared" si="99"/>
        <v/>
      </c>
      <c r="W388" s="124" t="str">
        <f t="shared" si="100"/>
        <v/>
      </c>
      <c r="X388" s="124" t="str">
        <f t="shared" si="101"/>
        <v/>
      </c>
      <c r="Y388" s="119" t="str">
        <f t="shared" si="103"/>
        <v/>
      </c>
      <c r="Z388" s="119">
        <f t="shared" si="104"/>
        <v>0</v>
      </c>
      <c r="AA388" s="119" t="str">
        <f>IF(N388=12,VLOOKUP(F388,'PDP8'!$C$6:$F$11,4,0),"")</f>
        <v/>
      </c>
      <c r="AB388" s="119" t="str">
        <f>IF(N388=13,IF(_xlfn.BITAND(OCT2DEC(C388),'PDP8'!$E$17)='PDP8'!$D$17,'PDP8'!$F$17,CONCATENATE(IF(ISNA(MATCH(_xlfn.BITAND(OCT2DEC(C388),'PDP8'!$E$18),'PDP8'!$D$18:$D$20,0)),"",VLOOKUP(_xlfn.BITAND(OCT2DEC(C388),'PDP8'!$E$18),'PDP8'!$D$18:$F$20,3,0)),IF(ISNA(MATCH(_xlfn.BITAND(OCT2DEC(C388),'PDP8'!$E$21),'PDP8'!$D$21:$D$52,0)),"",CONCATENATE(IF(ISNA(MATCH(_xlfn.BITAND(OCT2DEC(C388),'PDP8'!$E$18),'PDP8'!$D$18:$D$20,0)),"",", "),VLOOKUP(_xlfn.BITAND(OCT2DEC(C388),'PDP8'!$E$21),'PDP8'!$D$21:$F$52,3,0))))),"")</f>
        <v/>
      </c>
      <c r="AC388" s="119" t="str">
        <f>IF(N388=14,CONCATENATE(IF(ISNA(MATCH(_xlfn.BITAND(OCT2DEC(C388),'PDP8'!$E$56),'PDP8'!$D$56:$D$70,0)),"",VLOOKUP(_xlfn.BITAND(OCT2DEC(C388),'PDP8'!$E$56),'PDP8'!$D$56:$F$70,3,0)),IF(ISNA(MATCH(_xlfn.BITAND(OCT2DEC(C388),'PDP8'!$E$71),'PDP8'!$D$71:$D$73,0)),"",CONCATENATE(IF(ISNA(MATCH(_xlfn.BITAND(OCT2DEC(C388),'PDP8'!$E$56),'PDP8'!$D$56:$D$70,0)),"",", "),VLOOKUP(_xlfn.BITAND(OCT2DEC(C388),'PDP8'!$E$71),'PDP8'!$D$71:$F$73,3,0))),IF(_xlfn.BITAND(OCT2DEC(C388),'PDP8'!$E$75)='PDP8'!$D$75,CONCATENATE(IF(LEN(F388)&gt;4,", ",""),'PDP8'!$F$75,""),IF(_xlfn.BITAND(OCT2DEC(C388),'PDP8'!$E$74),"",'PDP8'!$F$74))),"")</f>
        <v/>
      </c>
      <c r="AD388" s="119" t="str">
        <f>IF(N388=15,VLOOKUP(Z388,'PDP8'!$D$111:$F$238,3,0),"")</f>
        <v/>
      </c>
      <c r="AE388" s="119" t="str">
        <f>IF(N388=20,CONCATENATE(VLOOKUP(F388,'PDP8'!$I$5:$M$389,3,0),": ",VLOOKUP(F388,'PDP8'!$I$5:$M$389,5,0)),"")</f>
        <v/>
      </c>
      <c r="AF388" s="119" t="str">
        <f t="shared" si="102"/>
        <v/>
      </c>
      <c r="AG388" s="126"/>
      <c r="AH388" s="126"/>
    </row>
    <row r="389" spans="1:34" x14ac:dyDescent="0.2">
      <c r="A389" s="126"/>
      <c r="B389" s="55" t="str">
        <f t="shared" si="90"/>
        <v>0411</v>
      </c>
      <c r="C389" s="56" t="str">
        <f>IF(N389&lt;10,"",IF(N389=10,O389,IF(N389=12,IF(LEN(X389)&gt;0,X389,DEC2OCT(VLOOKUP(F389,'PDP8'!$C$6:$D$12,2,0)+IF(LEN(G389)&gt;0,256,0)+W389+IF(LEN(V389)=0,0,_xlfn.BITAND(V389,127)),4)),IF(N389=13,DEC2OCT('PDP8'!$D$13+_xlfn.BITOR(VLOOKUP(O389,'PDP8'!$C$17:$D$52,2,0),_xlfn.BITOR(IF(S389&gt;1,VLOOKUP(P389,'PDP8'!$C$17:$D$52,2,0),0),_xlfn.BITOR(IF(S389&gt;2,VLOOKUP(Q389,'PDP8'!$C$17:$D$52,2,0),0),IF(S389&gt;3,VLOOKUP(R389,'PDP8'!$C$17:$D$52,2,0),0)))),4),IF(N389=14,DEC2OCT(_xlfn.BITOR('PDP8'!$D$13+256+VLOOKUP(O389,'PDP8'!$C$56:$D$75,2,0),_xlfn.BITOR(IF(S389&gt;1,VLOOKUP(P389,'PDP8'!$C$56:$D$75,2,0),0),_xlfn.BITOR(IF(S389&gt;2,VLOOKUP(Q389,'PDP8'!$C$56:$D$75,2,0),0),IF(S389&gt;3,VLOOKUP(R389,'PDP8'!$C$56:$D$75,2,0),0)))),4),IF(N389=15,DEC2OCT('PDP8'!$D$13+257+VLOOKUP(O389,'PDP8'!$C$80:$D$107,2,0)+IF(S389&gt;1,VLOOKUP(P389,'PDP8'!$C$80:$D$107,2,0),0)+IF(S389&gt;2,VLOOKUP(Q389,'PDP8'!$C$80:$D$107,2,0),0),4),IF(N389=20,VLOOKUP(F389,'PDP8'!$I$5:$J$389,2,0),"???")))))))</f>
        <v/>
      </c>
      <c r="D389" s="177"/>
      <c r="E389" s="118"/>
      <c r="F389" s="118"/>
      <c r="G389" s="76"/>
      <c r="H389" s="118"/>
      <c r="I389" s="179"/>
      <c r="J389" s="188" t="str">
        <f t="shared" si="91"/>
        <v/>
      </c>
      <c r="K389" s="211"/>
      <c r="L389" s="126"/>
      <c r="M389" s="119">
        <f>IF(LEN(F389)&lt;1,0,IF(OR(LEFT(F389)="/",F389="$"),0,IF(LEFT(F389)="*",1,IF(NOT(ISERR(VALUE(F389))),10,IF(LEFT(F389,4)="PAGE",2,IF(ISNA(VLOOKUP(F389,'PDP8'!$C$6:$C$11,1,0)),IF(ISNA(VLOOKUP(LEFT(F389,3),'PDP8'!$C$17:$C$52,1,0)),IF(ISNA(VLOOKUP(LEFT(F389,3),'PDP8'!$C$56:$C$75,1,0)),IF(ISNA(VLOOKUP(LEFT(F389,IF(OR(LEN(F389)=3,MID(F389,4,1)=" "),3,4)),'PDP8'!$C$80:$C$107,1,0)),IF(ISNA(VLOOKUP(F389,'PDP8'!$I$5:$I$389,1,0)),"???",20),15),14),13),12))))))</f>
        <v>0</v>
      </c>
      <c r="N389" s="119">
        <f>IF(AND(O389="CLA",S389&gt;1),IF(ISNA(VLOOKUP(P389,'PDP8'!$C$17:$C$52,1,0)),IF(ISNA(VLOOKUP(P389,'PDP8'!$C$56:$C$75,1,0)),15,14),13),IF(LEN(F389)=0,0,M389))</f>
        <v>0</v>
      </c>
      <c r="O389" s="119" t="str">
        <f t="shared" si="92"/>
        <v/>
      </c>
      <c r="P389" s="119" t="str">
        <f t="shared" si="93"/>
        <v/>
      </c>
      <c r="Q389" s="119" t="str">
        <f t="shared" si="94"/>
        <v/>
      </c>
      <c r="R389" s="119" t="str">
        <f t="shared" si="95"/>
        <v/>
      </c>
      <c r="S389" s="119">
        <f t="shared" si="96"/>
        <v>0</v>
      </c>
      <c r="T389" s="187" t="str">
        <f t="shared" si="97"/>
        <v/>
      </c>
      <c r="U389" s="119" t="str">
        <f t="shared" si="98"/>
        <v/>
      </c>
      <c r="V389" s="120" t="str">
        <f t="shared" si="99"/>
        <v/>
      </c>
      <c r="W389" s="124" t="str">
        <f t="shared" si="100"/>
        <v/>
      </c>
      <c r="X389" s="124" t="str">
        <f t="shared" si="101"/>
        <v/>
      </c>
      <c r="Y389" s="119" t="str">
        <f t="shared" si="103"/>
        <v/>
      </c>
      <c r="Z389" s="119">
        <f t="shared" si="104"/>
        <v>0</v>
      </c>
      <c r="AA389" s="119" t="str">
        <f>IF(N389=12,VLOOKUP(F389,'PDP8'!$C$6:$F$11,4,0),"")</f>
        <v/>
      </c>
      <c r="AB389" s="119" t="str">
        <f>IF(N389=13,IF(_xlfn.BITAND(OCT2DEC(C389),'PDP8'!$E$17)='PDP8'!$D$17,'PDP8'!$F$17,CONCATENATE(IF(ISNA(MATCH(_xlfn.BITAND(OCT2DEC(C389),'PDP8'!$E$18),'PDP8'!$D$18:$D$20,0)),"",VLOOKUP(_xlfn.BITAND(OCT2DEC(C389),'PDP8'!$E$18),'PDP8'!$D$18:$F$20,3,0)),IF(ISNA(MATCH(_xlfn.BITAND(OCT2DEC(C389),'PDP8'!$E$21),'PDP8'!$D$21:$D$52,0)),"",CONCATENATE(IF(ISNA(MATCH(_xlfn.BITAND(OCT2DEC(C389),'PDP8'!$E$18),'PDP8'!$D$18:$D$20,0)),"",", "),VLOOKUP(_xlfn.BITAND(OCT2DEC(C389),'PDP8'!$E$21),'PDP8'!$D$21:$F$52,3,0))))),"")</f>
        <v/>
      </c>
      <c r="AC389" s="119" t="str">
        <f>IF(N389=14,CONCATENATE(IF(ISNA(MATCH(_xlfn.BITAND(OCT2DEC(C389),'PDP8'!$E$56),'PDP8'!$D$56:$D$70,0)),"",VLOOKUP(_xlfn.BITAND(OCT2DEC(C389),'PDP8'!$E$56),'PDP8'!$D$56:$F$70,3,0)),IF(ISNA(MATCH(_xlfn.BITAND(OCT2DEC(C389),'PDP8'!$E$71),'PDP8'!$D$71:$D$73,0)),"",CONCATENATE(IF(ISNA(MATCH(_xlfn.BITAND(OCT2DEC(C389),'PDP8'!$E$56),'PDP8'!$D$56:$D$70,0)),"",", "),VLOOKUP(_xlfn.BITAND(OCT2DEC(C389),'PDP8'!$E$71),'PDP8'!$D$71:$F$73,3,0))),IF(_xlfn.BITAND(OCT2DEC(C389),'PDP8'!$E$75)='PDP8'!$D$75,CONCATENATE(IF(LEN(F389)&gt;4,", ",""),'PDP8'!$F$75,""),IF(_xlfn.BITAND(OCT2DEC(C389),'PDP8'!$E$74),"",'PDP8'!$F$74))),"")</f>
        <v/>
      </c>
      <c r="AD389" s="119" t="str">
        <f>IF(N389=15,VLOOKUP(Z389,'PDP8'!$D$111:$F$238,3,0),"")</f>
        <v/>
      </c>
      <c r="AE389" s="119" t="str">
        <f>IF(N389=20,CONCATENATE(VLOOKUP(F389,'PDP8'!$I$5:$M$389,3,0),": ",VLOOKUP(F389,'PDP8'!$I$5:$M$389,5,0)),"")</f>
        <v/>
      </c>
      <c r="AF389" s="119" t="str">
        <f t="shared" si="102"/>
        <v/>
      </c>
      <c r="AG389" s="126"/>
      <c r="AH389" s="126"/>
    </row>
    <row r="390" spans="1:34" x14ac:dyDescent="0.2">
      <c r="A390" s="126"/>
      <c r="B390" s="55" t="str">
        <f t="shared" si="90"/>
        <v>0411</v>
      </c>
      <c r="C390" s="56" t="str">
        <f>IF(N390&lt;10,"",IF(N390=10,O390,IF(N390=12,IF(LEN(X390)&gt;0,X390,DEC2OCT(VLOOKUP(F390,'PDP8'!$C$6:$D$12,2,0)+IF(LEN(G390)&gt;0,256,0)+W390+IF(LEN(V390)=0,0,_xlfn.BITAND(V390,127)),4)),IF(N390=13,DEC2OCT('PDP8'!$D$13+_xlfn.BITOR(VLOOKUP(O390,'PDP8'!$C$17:$D$52,2,0),_xlfn.BITOR(IF(S390&gt;1,VLOOKUP(P390,'PDP8'!$C$17:$D$52,2,0),0),_xlfn.BITOR(IF(S390&gt;2,VLOOKUP(Q390,'PDP8'!$C$17:$D$52,2,0),0),IF(S390&gt;3,VLOOKUP(R390,'PDP8'!$C$17:$D$52,2,0),0)))),4),IF(N390=14,DEC2OCT(_xlfn.BITOR('PDP8'!$D$13+256+VLOOKUP(O390,'PDP8'!$C$56:$D$75,2,0),_xlfn.BITOR(IF(S390&gt;1,VLOOKUP(P390,'PDP8'!$C$56:$D$75,2,0),0),_xlfn.BITOR(IF(S390&gt;2,VLOOKUP(Q390,'PDP8'!$C$56:$D$75,2,0),0),IF(S390&gt;3,VLOOKUP(R390,'PDP8'!$C$56:$D$75,2,0),0)))),4),IF(N390=15,DEC2OCT('PDP8'!$D$13+257+VLOOKUP(O390,'PDP8'!$C$80:$D$107,2,0)+IF(S390&gt;1,VLOOKUP(P390,'PDP8'!$C$80:$D$107,2,0),0)+IF(S390&gt;2,VLOOKUP(Q390,'PDP8'!$C$80:$D$107,2,0),0),4),IF(N390=20,VLOOKUP(F390,'PDP8'!$I$5:$J$389,2,0),"???")))))))</f>
        <v/>
      </c>
      <c r="D390" s="177"/>
      <c r="E390" s="118"/>
      <c r="F390" s="118"/>
      <c r="G390" s="76"/>
      <c r="H390" s="118"/>
      <c r="I390" s="179"/>
      <c r="J390" s="188" t="str">
        <f t="shared" si="91"/>
        <v/>
      </c>
      <c r="K390" s="211"/>
      <c r="L390" s="126"/>
      <c r="M390" s="119">
        <f>IF(LEN(F390)&lt;1,0,IF(OR(LEFT(F390)="/",F390="$"),0,IF(LEFT(F390)="*",1,IF(NOT(ISERR(VALUE(F390))),10,IF(LEFT(F390,4)="PAGE",2,IF(ISNA(VLOOKUP(F390,'PDP8'!$C$6:$C$11,1,0)),IF(ISNA(VLOOKUP(LEFT(F390,3),'PDP8'!$C$17:$C$52,1,0)),IF(ISNA(VLOOKUP(LEFT(F390,3),'PDP8'!$C$56:$C$75,1,0)),IF(ISNA(VLOOKUP(LEFT(F390,IF(OR(LEN(F390)=3,MID(F390,4,1)=" "),3,4)),'PDP8'!$C$80:$C$107,1,0)),IF(ISNA(VLOOKUP(F390,'PDP8'!$I$5:$I$389,1,0)),"???",20),15),14),13),12))))))</f>
        <v>0</v>
      </c>
      <c r="N390" s="119">
        <f>IF(AND(O390="CLA",S390&gt;1),IF(ISNA(VLOOKUP(P390,'PDP8'!$C$17:$C$52,1,0)),IF(ISNA(VLOOKUP(P390,'PDP8'!$C$56:$C$75,1,0)),15,14),13),IF(LEN(F390)=0,0,M390))</f>
        <v>0</v>
      </c>
      <c r="O390" s="119" t="str">
        <f t="shared" si="92"/>
        <v/>
      </c>
      <c r="P390" s="119" t="str">
        <f t="shared" si="93"/>
        <v/>
      </c>
      <c r="Q390" s="119" t="str">
        <f t="shared" si="94"/>
        <v/>
      </c>
      <c r="R390" s="119" t="str">
        <f t="shared" si="95"/>
        <v/>
      </c>
      <c r="S390" s="119">
        <f t="shared" si="96"/>
        <v>0</v>
      </c>
      <c r="T390" s="187" t="str">
        <f t="shared" si="97"/>
        <v/>
      </c>
      <c r="U390" s="119" t="str">
        <f t="shared" si="98"/>
        <v/>
      </c>
      <c r="V390" s="120" t="str">
        <f t="shared" si="99"/>
        <v/>
      </c>
      <c r="W390" s="124" t="str">
        <f t="shared" si="100"/>
        <v/>
      </c>
      <c r="X390" s="124" t="str">
        <f t="shared" si="101"/>
        <v/>
      </c>
      <c r="Y390" s="119" t="str">
        <f t="shared" si="103"/>
        <v/>
      </c>
      <c r="Z390" s="119">
        <f t="shared" si="104"/>
        <v>0</v>
      </c>
      <c r="AA390" s="119" t="str">
        <f>IF(N390=12,VLOOKUP(F390,'PDP8'!$C$6:$F$11,4,0),"")</f>
        <v/>
      </c>
      <c r="AB390" s="119" t="str">
        <f>IF(N390=13,IF(_xlfn.BITAND(OCT2DEC(C390),'PDP8'!$E$17)='PDP8'!$D$17,'PDP8'!$F$17,CONCATENATE(IF(ISNA(MATCH(_xlfn.BITAND(OCT2DEC(C390),'PDP8'!$E$18),'PDP8'!$D$18:$D$20,0)),"",VLOOKUP(_xlfn.BITAND(OCT2DEC(C390),'PDP8'!$E$18),'PDP8'!$D$18:$F$20,3,0)),IF(ISNA(MATCH(_xlfn.BITAND(OCT2DEC(C390),'PDP8'!$E$21),'PDP8'!$D$21:$D$52,0)),"",CONCATENATE(IF(ISNA(MATCH(_xlfn.BITAND(OCT2DEC(C390),'PDP8'!$E$18),'PDP8'!$D$18:$D$20,0)),"",", "),VLOOKUP(_xlfn.BITAND(OCT2DEC(C390),'PDP8'!$E$21),'PDP8'!$D$21:$F$52,3,0))))),"")</f>
        <v/>
      </c>
      <c r="AC390" s="119" t="str">
        <f>IF(N390=14,CONCATENATE(IF(ISNA(MATCH(_xlfn.BITAND(OCT2DEC(C390),'PDP8'!$E$56),'PDP8'!$D$56:$D$70,0)),"",VLOOKUP(_xlfn.BITAND(OCT2DEC(C390),'PDP8'!$E$56),'PDP8'!$D$56:$F$70,3,0)),IF(ISNA(MATCH(_xlfn.BITAND(OCT2DEC(C390),'PDP8'!$E$71),'PDP8'!$D$71:$D$73,0)),"",CONCATENATE(IF(ISNA(MATCH(_xlfn.BITAND(OCT2DEC(C390),'PDP8'!$E$56),'PDP8'!$D$56:$D$70,0)),"",", "),VLOOKUP(_xlfn.BITAND(OCT2DEC(C390),'PDP8'!$E$71),'PDP8'!$D$71:$F$73,3,0))),IF(_xlfn.BITAND(OCT2DEC(C390),'PDP8'!$E$75)='PDP8'!$D$75,CONCATENATE(IF(LEN(F390)&gt;4,", ",""),'PDP8'!$F$75,""),IF(_xlfn.BITAND(OCT2DEC(C390),'PDP8'!$E$74),"",'PDP8'!$F$74))),"")</f>
        <v/>
      </c>
      <c r="AD390" s="119" t="str">
        <f>IF(N390=15,VLOOKUP(Z390,'PDP8'!$D$111:$F$238,3,0),"")</f>
        <v/>
      </c>
      <c r="AE390" s="119" t="str">
        <f>IF(N390=20,CONCATENATE(VLOOKUP(F390,'PDP8'!$I$5:$M$389,3,0),": ",VLOOKUP(F390,'PDP8'!$I$5:$M$389,5,0)),"")</f>
        <v/>
      </c>
      <c r="AF390" s="119" t="str">
        <f t="shared" si="102"/>
        <v/>
      </c>
      <c r="AG390" s="126"/>
      <c r="AH390" s="126"/>
    </row>
    <row r="391" spans="1:34" x14ac:dyDescent="0.2">
      <c r="A391" s="126"/>
      <c r="B391" s="55" t="str">
        <f t="shared" si="90"/>
        <v>0411</v>
      </c>
      <c r="C391" s="56" t="str">
        <f>IF(N391&lt;10,"",IF(N391=10,O391,IF(N391=12,IF(LEN(X391)&gt;0,X391,DEC2OCT(VLOOKUP(F391,'PDP8'!$C$6:$D$12,2,0)+IF(LEN(G391)&gt;0,256,0)+W391+IF(LEN(V391)=0,0,_xlfn.BITAND(V391,127)),4)),IF(N391=13,DEC2OCT('PDP8'!$D$13+_xlfn.BITOR(VLOOKUP(O391,'PDP8'!$C$17:$D$52,2,0),_xlfn.BITOR(IF(S391&gt;1,VLOOKUP(P391,'PDP8'!$C$17:$D$52,2,0),0),_xlfn.BITOR(IF(S391&gt;2,VLOOKUP(Q391,'PDP8'!$C$17:$D$52,2,0),0),IF(S391&gt;3,VLOOKUP(R391,'PDP8'!$C$17:$D$52,2,0),0)))),4),IF(N391=14,DEC2OCT(_xlfn.BITOR('PDP8'!$D$13+256+VLOOKUP(O391,'PDP8'!$C$56:$D$75,2,0),_xlfn.BITOR(IF(S391&gt;1,VLOOKUP(P391,'PDP8'!$C$56:$D$75,2,0),0),_xlfn.BITOR(IF(S391&gt;2,VLOOKUP(Q391,'PDP8'!$C$56:$D$75,2,0),0),IF(S391&gt;3,VLOOKUP(R391,'PDP8'!$C$56:$D$75,2,0),0)))),4),IF(N391=15,DEC2OCT('PDP8'!$D$13+257+VLOOKUP(O391,'PDP8'!$C$80:$D$107,2,0)+IF(S391&gt;1,VLOOKUP(P391,'PDP8'!$C$80:$D$107,2,0),0)+IF(S391&gt;2,VLOOKUP(Q391,'PDP8'!$C$80:$D$107,2,0),0),4),IF(N391=20,VLOOKUP(F391,'PDP8'!$I$5:$J$389,2,0),"???")))))))</f>
        <v/>
      </c>
      <c r="D391" s="177"/>
      <c r="E391" s="118"/>
      <c r="F391" s="118"/>
      <c r="G391" s="76"/>
      <c r="H391" s="118"/>
      <c r="I391" s="179"/>
      <c r="J391" s="188" t="str">
        <f t="shared" si="91"/>
        <v/>
      </c>
      <c r="K391" s="211"/>
      <c r="L391" s="126"/>
      <c r="M391" s="119">
        <f>IF(LEN(F391)&lt;1,0,IF(OR(LEFT(F391)="/",F391="$"),0,IF(LEFT(F391)="*",1,IF(NOT(ISERR(VALUE(F391))),10,IF(LEFT(F391,4)="PAGE",2,IF(ISNA(VLOOKUP(F391,'PDP8'!$C$6:$C$11,1,0)),IF(ISNA(VLOOKUP(LEFT(F391,3),'PDP8'!$C$17:$C$52,1,0)),IF(ISNA(VLOOKUP(LEFT(F391,3),'PDP8'!$C$56:$C$75,1,0)),IF(ISNA(VLOOKUP(LEFT(F391,IF(OR(LEN(F391)=3,MID(F391,4,1)=" "),3,4)),'PDP8'!$C$80:$C$107,1,0)),IF(ISNA(VLOOKUP(F391,'PDP8'!$I$5:$I$389,1,0)),"???",20),15),14),13),12))))))</f>
        <v>0</v>
      </c>
      <c r="N391" s="119">
        <f>IF(AND(O391="CLA",S391&gt;1),IF(ISNA(VLOOKUP(P391,'PDP8'!$C$17:$C$52,1,0)),IF(ISNA(VLOOKUP(P391,'PDP8'!$C$56:$C$75,1,0)),15,14),13),IF(LEN(F391)=0,0,M391))</f>
        <v>0</v>
      </c>
      <c r="O391" s="119" t="str">
        <f t="shared" si="92"/>
        <v/>
      </c>
      <c r="P391" s="119" t="str">
        <f t="shared" si="93"/>
        <v/>
      </c>
      <c r="Q391" s="119" t="str">
        <f t="shared" si="94"/>
        <v/>
      </c>
      <c r="R391" s="119" t="str">
        <f t="shared" si="95"/>
        <v/>
      </c>
      <c r="S391" s="119">
        <f t="shared" si="96"/>
        <v>0</v>
      </c>
      <c r="T391" s="187" t="str">
        <f t="shared" si="97"/>
        <v/>
      </c>
      <c r="U391" s="119" t="str">
        <f t="shared" si="98"/>
        <v/>
      </c>
      <c r="V391" s="120" t="str">
        <f t="shared" si="99"/>
        <v/>
      </c>
      <c r="W391" s="124" t="str">
        <f t="shared" si="100"/>
        <v/>
      </c>
      <c r="X391" s="124" t="str">
        <f t="shared" si="101"/>
        <v/>
      </c>
      <c r="Y391" s="119" t="str">
        <f t="shared" si="103"/>
        <v/>
      </c>
      <c r="Z391" s="119">
        <f t="shared" si="104"/>
        <v>0</v>
      </c>
      <c r="AA391" s="119" t="str">
        <f>IF(N391=12,VLOOKUP(F391,'PDP8'!$C$6:$F$11,4,0),"")</f>
        <v/>
      </c>
      <c r="AB391" s="119" t="str">
        <f>IF(N391=13,IF(_xlfn.BITAND(OCT2DEC(C391),'PDP8'!$E$17)='PDP8'!$D$17,'PDP8'!$F$17,CONCATENATE(IF(ISNA(MATCH(_xlfn.BITAND(OCT2DEC(C391),'PDP8'!$E$18),'PDP8'!$D$18:$D$20,0)),"",VLOOKUP(_xlfn.BITAND(OCT2DEC(C391),'PDP8'!$E$18),'PDP8'!$D$18:$F$20,3,0)),IF(ISNA(MATCH(_xlfn.BITAND(OCT2DEC(C391),'PDP8'!$E$21),'PDP8'!$D$21:$D$52,0)),"",CONCATENATE(IF(ISNA(MATCH(_xlfn.BITAND(OCT2DEC(C391),'PDP8'!$E$18),'PDP8'!$D$18:$D$20,0)),"",", "),VLOOKUP(_xlfn.BITAND(OCT2DEC(C391),'PDP8'!$E$21),'PDP8'!$D$21:$F$52,3,0))))),"")</f>
        <v/>
      </c>
      <c r="AC391" s="119" t="str">
        <f>IF(N391=14,CONCATENATE(IF(ISNA(MATCH(_xlfn.BITAND(OCT2DEC(C391),'PDP8'!$E$56),'PDP8'!$D$56:$D$70,0)),"",VLOOKUP(_xlfn.BITAND(OCT2DEC(C391),'PDP8'!$E$56),'PDP8'!$D$56:$F$70,3,0)),IF(ISNA(MATCH(_xlfn.BITAND(OCT2DEC(C391),'PDP8'!$E$71),'PDP8'!$D$71:$D$73,0)),"",CONCATENATE(IF(ISNA(MATCH(_xlfn.BITAND(OCT2DEC(C391),'PDP8'!$E$56),'PDP8'!$D$56:$D$70,0)),"",", "),VLOOKUP(_xlfn.BITAND(OCT2DEC(C391),'PDP8'!$E$71),'PDP8'!$D$71:$F$73,3,0))),IF(_xlfn.BITAND(OCT2DEC(C391),'PDP8'!$E$75)='PDP8'!$D$75,CONCATENATE(IF(LEN(F391)&gt;4,", ",""),'PDP8'!$F$75,""),IF(_xlfn.BITAND(OCT2DEC(C391),'PDP8'!$E$74),"",'PDP8'!$F$74))),"")</f>
        <v/>
      </c>
      <c r="AD391" s="119" t="str">
        <f>IF(N391=15,VLOOKUP(Z391,'PDP8'!$D$111:$F$238,3,0),"")</f>
        <v/>
      </c>
      <c r="AE391" s="119" t="str">
        <f>IF(N391=20,CONCATENATE(VLOOKUP(F391,'PDP8'!$I$5:$M$389,3,0),": ",VLOOKUP(F391,'PDP8'!$I$5:$M$389,5,0)),"")</f>
        <v/>
      </c>
      <c r="AF391" s="119" t="str">
        <f t="shared" si="102"/>
        <v/>
      </c>
      <c r="AG391" s="126"/>
      <c r="AH391" s="126"/>
    </row>
    <row r="392" spans="1:34" x14ac:dyDescent="0.2">
      <c r="A392" s="126"/>
      <c r="B392" s="55" t="str">
        <f t="shared" si="90"/>
        <v>0411</v>
      </c>
      <c r="C392" s="56" t="str">
        <f>IF(N392&lt;10,"",IF(N392=10,O392,IF(N392=12,IF(LEN(X392)&gt;0,X392,DEC2OCT(VLOOKUP(F392,'PDP8'!$C$6:$D$12,2,0)+IF(LEN(G392)&gt;0,256,0)+W392+IF(LEN(V392)=0,0,_xlfn.BITAND(V392,127)),4)),IF(N392=13,DEC2OCT('PDP8'!$D$13+_xlfn.BITOR(VLOOKUP(O392,'PDP8'!$C$17:$D$52,2,0),_xlfn.BITOR(IF(S392&gt;1,VLOOKUP(P392,'PDP8'!$C$17:$D$52,2,0),0),_xlfn.BITOR(IF(S392&gt;2,VLOOKUP(Q392,'PDP8'!$C$17:$D$52,2,0),0),IF(S392&gt;3,VLOOKUP(R392,'PDP8'!$C$17:$D$52,2,0),0)))),4),IF(N392=14,DEC2OCT(_xlfn.BITOR('PDP8'!$D$13+256+VLOOKUP(O392,'PDP8'!$C$56:$D$75,2,0),_xlfn.BITOR(IF(S392&gt;1,VLOOKUP(P392,'PDP8'!$C$56:$D$75,2,0),0),_xlfn.BITOR(IF(S392&gt;2,VLOOKUP(Q392,'PDP8'!$C$56:$D$75,2,0),0),IF(S392&gt;3,VLOOKUP(R392,'PDP8'!$C$56:$D$75,2,0),0)))),4),IF(N392=15,DEC2OCT('PDP8'!$D$13+257+VLOOKUP(O392,'PDP8'!$C$80:$D$107,2,0)+IF(S392&gt;1,VLOOKUP(P392,'PDP8'!$C$80:$D$107,2,0),0)+IF(S392&gt;2,VLOOKUP(Q392,'PDP8'!$C$80:$D$107,2,0),0),4),IF(N392=20,VLOOKUP(F392,'PDP8'!$I$5:$J$389,2,0),"???")))))))</f>
        <v/>
      </c>
      <c r="D392" s="177"/>
      <c r="E392" s="118"/>
      <c r="F392" s="118"/>
      <c r="G392" s="76"/>
      <c r="H392" s="118"/>
      <c r="I392" s="179"/>
      <c r="J392" s="188" t="str">
        <f t="shared" si="91"/>
        <v/>
      </c>
      <c r="K392" s="211"/>
      <c r="L392" s="126"/>
      <c r="M392" s="119">
        <f>IF(LEN(F392)&lt;1,0,IF(OR(LEFT(F392)="/",F392="$"),0,IF(LEFT(F392)="*",1,IF(NOT(ISERR(VALUE(F392))),10,IF(LEFT(F392,4)="PAGE",2,IF(ISNA(VLOOKUP(F392,'PDP8'!$C$6:$C$11,1,0)),IF(ISNA(VLOOKUP(LEFT(F392,3),'PDP8'!$C$17:$C$52,1,0)),IF(ISNA(VLOOKUP(LEFT(F392,3),'PDP8'!$C$56:$C$75,1,0)),IF(ISNA(VLOOKUP(LEFT(F392,IF(OR(LEN(F392)=3,MID(F392,4,1)=" "),3,4)),'PDP8'!$C$80:$C$107,1,0)),IF(ISNA(VLOOKUP(F392,'PDP8'!$I$5:$I$389,1,0)),"???",20),15),14),13),12))))))</f>
        <v>0</v>
      </c>
      <c r="N392" s="119">
        <f>IF(AND(O392="CLA",S392&gt;1),IF(ISNA(VLOOKUP(P392,'PDP8'!$C$17:$C$52,1,0)),IF(ISNA(VLOOKUP(P392,'PDP8'!$C$56:$C$75,1,0)),15,14),13),IF(LEN(F392)=0,0,M392))</f>
        <v>0</v>
      </c>
      <c r="O392" s="119" t="str">
        <f t="shared" si="92"/>
        <v/>
      </c>
      <c r="P392" s="119" t="str">
        <f t="shared" si="93"/>
        <v/>
      </c>
      <c r="Q392" s="119" t="str">
        <f t="shared" si="94"/>
        <v/>
      </c>
      <c r="R392" s="119" t="str">
        <f t="shared" si="95"/>
        <v/>
      </c>
      <c r="S392" s="119">
        <f t="shared" si="96"/>
        <v>0</v>
      </c>
      <c r="T392" s="187" t="str">
        <f t="shared" si="97"/>
        <v/>
      </c>
      <c r="U392" s="119" t="str">
        <f t="shared" si="98"/>
        <v/>
      </c>
      <c r="V392" s="120" t="str">
        <f t="shared" si="99"/>
        <v/>
      </c>
      <c r="W392" s="124" t="str">
        <f t="shared" si="100"/>
        <v/>
      </c>
      <c r="X392" s="124" t="str">
        <f t="shared" si="101"/>
        <v/>
      </c>
      <c r="Y392" s="119" t="str">
        <f t="shared" si="103"/>
        <v/>
      </c>
      <c r="Z392" s="119">
        <f t="shared" si="104"/>
        <v>0</v>
      </c>
      <c r="AA392" s="119" t="str">
        <f>IF(N392=12,VLOOKUP(F392,'PDP8'!$C$6:$F$11,4,0),"")</f>
        <v/>
      </c>
      <c r="AB392" s="119" t="str">
        <f>IF(N392=13,IF(_xlfn.BITAND(OCT2DEC(C392),'PDP8'!$E$17)='PDP8'!$D$17,'PDP8'!$F$17,CONCATENATE(IF(ISNA(MATCH(_xlfn.BITAND(OCT2DEC(C392),'PDP8'!$E$18),'PDP8'!$D$18:$D$20,0)),"",VLOOKUP(_xlfn.BITAND(OCT2DEC(C392),'PDP8'!$E$18),'PDP8'!$D$18:$F$20,3,0)),IF(ISNA(MATCH(_xlfn.BITAND(OCT2DEC(C392),'PDP8'!$E$21),'PDP8'!$D$21:$D$52,0)),"",CONCATENATE(IF(ISNA(MATCH(_xlfn.BITAND(OCT2DEC(C392),'PDP8'!$E$18),'PDP8'!$D$18:$D$20,0)),"",", "),VLOOKUP(_xlfn.BITAND(OCT2DEC(C392),'PDP8'!$E$21),'PDP8'!$D$21:$F$52,3,0))))),"")</f>
        <v/>
      </c>
      <c r="AC392" s="119" t="str">
        <f>IF(N392=14,CONCATENATE(IF(ISNA(MATCH(_xlfn.BITAND(OCT2DEC(C392),'PDP8'!$E$56),'PDP8'!$D$56:$D$70,0)),"",VLOOKUP(_xlfn.BITAND(OCT2DEC(C392),'PDP8'!$E$56),'PDP8'!$D$56:$F$70,3,0)),IF(ISNA(MATCH(_xlfn.BITAND(OCT2DEC(C392),'PDP8'!$E$71),'PDP8'!$D$71:$D$73,0)),"",CONCATENATE(IF(ISNA(MATCH(_xlfn.BITAND(OCT2DEC(C392),'PDP8'!$E$56),'PDP8'!$D$56:$D$70,0)),"",", "),VLOOKUP(_xlfn.BITAND(OCT2DEC(C392),'PDP8'!$E$71),'PDP8'!$D$71:$F$73,3,0))),IF(_xlfn.BITAND(OCT2DEC(C392),'PDP8'!$E$75)='PDP8'!$D$75,CONCATENATE(IF(LEN(F392)&gt;4,", ",""),'PDP8'!$F$75,""),IF(_xlfn.BITAND(OCT2DEC(C392),'PDP8'!$E$74),"",'PDP8'!$F$74))),"")</f>
        <v/>
      </c>
      <c r="AD392" s="119" t="str">
        <f>IF(N392=15,VLOOKUP(Z392,'PDP8'!$D$111:$F$238,3,0),"")</f>
        <v/>
      </c>
      <c r="AE392" s="119" t="str">
        <f>IF(N392=20,CONCATENATE(VLOOKUP(F392,'PDP8'!$I$5:$M$389,3,0),": ",VLOOKUP(F392,'PDP8'!$I$5:$M$389,5,0)),"")</f>
        <v/>
      </c>
      <c r="AF392" s="119" t="str">
        <f t="shared" si="102"/>
        <v/>
      </c>
      <c r="AG392" s="126"/>
      <c r="AH392" s="126"/>
    </row>
    <row r="393" spans="1:34" x14ac:dyDescent="0.2">
      <c r="A393" s="126"/>
      <c r="B393" s="55" t="str">
        <f t="shared" si="90"/>
        <v>0411</v>
      </c>
      <c r="C393" s="56" t="str">
        <f>IF(N393&lt;10,"",IF(N393=10,O393,IF(N393=12,IF(LEN(X393)&gt;0,X393,DEC2OCT(VLOOKUP(F393,'PDP8'!$C$6:$D$12,2,0)+IF(LEN(G393)&gt;0,256,0)+W393+IF(LEN(V393)=0,0,_xlfn.BITAND(V393,127)),4)),IF(N393=13,DEC2OCT('PDP8'!$D$13+_xlfn.BITOR(VLOOKUP(O393,'PDP8'!$C$17:$D$52,2,0),_xlfn.BITOR(IF(S393&gt;1,VLOOKUP(P393,'PDP8'!$C$17:$D$52,2,0),0),_xlfn.BITOR(IF(S393&gt;2,VLOOKUP(Q393,'PDP8'!$C$17:$D$52,2,0),0),IF(S393&gt;3,VLOOKUP(R393,'PDP8'!$C$17:$D$52,2,0),0)))),4),IF(N393=14,DEC2OCT(_xlfn.BITOR('PDP8'!$D$13+256+VLOOKUP(O393,'PDP8'!$C$56:$D$75,2,0),_xlfn.BITOR(IF(S393&gt;1,VLOOKUP(P393,'PDP8'!$C$56:$D$75,2,0),0),_xlfn.BITOR(IF(S393&gt;2,VLOOKUP(Q393,'PDP8'!$C$56:$D$75,2,0),0),IF(S393&gt;3,VLOOKUP(R393,'PDP8'!$C$56:$D$75,2,0),0)))),4),IF(N393=15,DEC2OCT('PDP8'!$D$13+257+VLOOKUP(O393,'PDP8'!$C$80:$D$107,2,0)+IF(S393&gt;1,VLOOKUP(P393,'PDP8'!$C$80:$D$107,2,0),0)+IF(S393&gt;2,VLOOKUP(Q393,'PDP8'!$C$80:$D$107,2,0),0),4),IF(N393=20,VLOOKUP(F393,'PDP8'!$I$5:$J$389,2,0),"???")))))))</f>
        <v/>
      </c>
      <c r="D393" s="177"/>
      <c r="E393" s="118"/>
      <c r="F393" s="118"/>
      <c r="G393" s="76"/>
      <c r="H393" s="118"/>
      <c r="I393" s="179"/>
      <c r="J393" s="188" t="str">
        <f t="shared" si="91"/>
        <v/>
      </c>
      <c r="K393" s="211"/>
      <c r="L393" s="126"/>
      <c r="M393" s="119">
        <f>IF(LEN(F393)&lt;1,0,IF(OR(LEFT(F393)="/",F393="$"),0,IF(LEFT(F393)="*",1,IF(NOT(ISERR(VALUE(F393))),10,IF(LEFT(F393,4)="PAGE",2,IF(ISNA(VLOOKUP(F393,'PDP8'!$C$6:$C$11,1,0)),IF(ISNA(VLOOKUP(LEFT(F393,3),'PDP8'!$C$17:$C$52,1,0)),IF(ISNA(VLOOKUP(LEFT(F393,3),'PDP8'!$C$56:$C$75,1,0)),IF(ISNA(VLOOKUP(LEFT(F393,IF(OR(LEN(F393)=3,MID(F393,4,1)=" "),3,4)),'PDP8'!$C$80:$C$107,1,0)),IF(ISNA(VLOOKUP(F393,'PDP8'!$I$5:$I$389,1,0)),"???",20),15),14),13),12))))))</f>
        <v>0</v>
      </c>
      <c r="N393" s="119">
        <f>IF(AND(O393="CLA",S393&gt;1),IF(ISNA(VLOOKUP(P393,'PDP8'!$C$17:$C$52,1,0)),IF(ISNA(VLOOKUP(P393,'PDP8'!$C$56:$C$75,1,0)),15,14),13),IF(LEN(F393)=0,0,M393))</f>
        <v>0</v>
      </c>
      <c r="O393" s="119" t="str">
        <f t="shared" si="92"/>
        <v/>
      </c>
      <c r="P393" s="119" t="str">
        <f t="shared" si="93"/>
        <v/>
      </c>
      <c r="Q393" s="119" t="str">
        <f t="shared" si="94"/>
        <v/>
      </c>
      <c r="R393" s="119" t="str">
        <f t="shared" si="95"/>
        <v/>
      </c>
      <c r="S393" s="119">
        <f t="shared" si="96"/>
        <v>0</v>
      </c>
      <c r="T393" s="187" t="str">
        <f t="shared" si="97"/>
        <v/>
      </c>
      <c r="U393" s="119" t="str">
        <f t="shared" si="98"/>
        <v/>
      </c>
      <c r="V393" s="120" t="str">
        <f t="shared" si="99"/>
        <v/>
      </c>
      <c r="W393" s="124" t="str">
        <f t="shared" si="100"/>
        <v/>
      </c>
      <c r="X393" s="124" t="str">
        <f t="shared" si="101"/>
        <v/>
      </c>
      <c r="Y393" s="119" t="str">
        <f t="shared" si="103"/>
        <v/>
      </c>
      <c r="Z393" s="119">
        <f t="shared" si="104"/>
        <v>0</v>
      </c>
      <c r="AA393" s="119" t="str">
        <f>IF(N393=12,VLOOKUP(F393,'PDP8'!$C$6:$F$11,4,0),"")</f>
        <v/>
      </c>
      <c r="AB393" s="119" t="str">
        <f>IF(N393=13,IF(_xlfn.BITAND(OCT2DEC(C393),'PDP8'!$E$17)='PDP8'!$D$17,'PDP8'!$F$17,CONCATENATE(IF(ISNA(MATCH(_xlfn.BITAND(OCT2DEC(C393),'PDP8'!$E$18),'PDP8'!$D$18:$D$20,0)),"",VLOOKUP(_xlfn.BITAND(OCT2DEC(C393),'PDP8'!$E$18),'PDP8'!$D$18:$F$20,3,0)),IF(ISNA(MATCH(_xlfn.BITAND(OCT2DEC(C393),'PDP8'!$E$21),'PDP8'!$D$21:$D$52,0)),"",CONCATENATE(IF(ISNA(MATCH(_xlfn.BITAND(OCT2DEC(C393),'PDP8'!$E$18),'PDP8'!$D$18:$D$20,0)),"",", "),VLOOKUP(_xlfn.BITAND(OCT2DEC(C393),'PDP8'!$E$21),'PDP8'!$D$21:$F$52,3,0))))),"")</f>
        <v/>
      </c>
      <c r="AC393" s="119" t="str">
        <f>IF(N393=14,CONCATENATE(IF(ISNA(MATCH(_xlfn.BITAND(OCT2DEC(C393),'PDP8'!$E$56),'PDP8'!$D$56:$D$70,0)),"",VLOOKUP(_xlfn.BITAND(OCT2DEC(C393),'PDP8'!$E$56),'PDP8'!$D$56:$F$70,3,0)),IF(ISNA(MATCH(_xlfn.BITAND(OCT2DEC(C393),'PDP8'!$E$71),'PDP8'!$D$71:$D$73,0)),"",CONCATENATE(IF(ISNA(MATCH(_xlfn.BITAND(OCT2DEC(C393),'PDP8'!$E$56),'PDP8'!$D$56:$D$70,0)),"",", "),VLOOKUP(_xlfn.BITAND(OCT2DEC(C393),'PDP8'!$E$71),'PDP8'!$D$71:$F$73,3,0))),IF(_xlfn.BITAND(OCT2DEC(C393),'PDP8'!$E$75)='PDP8'!$D$75,CONCATENATE(IF(LEN(F393)&gt;4,", ",""),'PDP8'!$F$75,""),IF(_xlfn.BITAND(OCT2DEC(C393),'PDP8'!$E$74),"",'PDP8'!$F$74))),"")</f>
        <v/>
      </c>
      <c r="AD393" s="119" t="str">
        <f>IF(N393=15,VLOOKUP(Z393,'PDP8'!$D$111:$F$238,3,0),"")</f>
        <v/>
      </c>
      <c r="AE393" s="119" t="str">
        <f>IF(N393=20,CONCATENATE(VLOOKUP(F393,'PDP8'!$I$5:$M$389,3,0),": ",VLOOKUP(F393,'PDP8'!$I$5:$M$389,5,0)),"")</f>
        <v/>
      </c>
      <c r="AF393" s="119" t="str">
        <f t="shared" si="102"/>
        <v/>
      </c>
      <c r="AG393" s="126"/>
      <c r="AH393" s="126"/>
    </row>
    <row r="394" spans="1:34" x14ac:dyDescent="0.2">
      <c r="A394" s="126"/>
      <c r="B394" s="55" t="str">
        <f t="shared" si="90"/>
        <v>0411</v>
      </c>
      <c r="C394" s="56" t="str">
        <f>IF(N394&lt;10,"",IF(N394=10,O394,IF(N394=12,IF(LEN(X394)&gt;0,X394,DEC2OCT(VLOOKUP(F394,'PDP8'!$C$6:$D$12,2,0)+IF(LEN(G394)&gt;0,256,0)+W394+IF(LEN(V394)=0,0,_xlfn.BITAND(V394,127)),4)),IF(N394=13,DEC2OCT('PDP8'!$D$13+_xlfn.BITOR(VLOOKUP(O394,'PDP8'!$C$17:$D$52,2,0),_xlfn.BITOR(IF(S394&gt;1,VLOOKUP(P394,'PDP8'!$C$17:$D$52,2,0),0),_xlfn.BITOR(IF(S394&gt;2,VLOOKUP(Q394,'PDP8'!$C$17:$D$52,2,0),0),IF(S394&gt;3,VLOOKUP(R394,'PDP8'!$C$17:$D$52,2,0),0)))),4),IF(N394=14,DEC2OCT(_xlfn.BITOR('PDP8'!$D$13+256+VLOOKUP(O394,'PDP8'!$C$56:$D$75,2,0),_xlfn.BITOR(IF(S394&gt;1,VLOOKUP(P394,'PDP8'!$C$56:$D$75,2,0),0),_xlfn.BITOR(IF(S394&gt;2,VLOOKUP(Q394,'PDP8'!$C$56:$D$75,2,0),0),IF(S394&gt;3,VLOOKUP(R394,'PDP8'!$C$56:$D$75,2,0),0)))),4),IF(N394=15,DEC2OCT('PDP8'!$D$13+257+VLOOKUP(O394,'PDP8'!$C$80:$D$107,2,0)+IF(S394&gt;1,VLOOKUP(P394,'PDP8'!$C$80:$D$107,2,0),0)+IF(S394&gt;2,VLOOKUP(Q394,'PDP8'!$C$80:$D$107,2,0),0),4),IF(N394=20,VLOOKUP(F394,'PDP8'!$I$5:$J$389,2,0),"???")))))))</f>
        <v/>
      </c>
      <c r="D394" s="177"/>
      <c r="E394" s="118"/>
      <c r="F394" s="118"/>
      <c r="G394" s="76"/>
      <c r="H394" s="118"/>
      <c r="I394" s="179"/>
      <c r="J394" s="188" t="str">
        <f t="shared" si="91"/>
        <v/>
      </c>
      <c r="K394" s="211"/>
      <c r="L394" s="126"/>
      <c r="M394" s="119">
        <f>IF(LEN(F394)&lt;1,0,IF(OR(LEFT(F394)="/",F394="$"),0,IF(LEFT(F394)="*",1,IF(NOT(ISERR(VALUE(F394))),10,IF(LEFT(F394,4)="PAGE",2,IF(ISNA(VLOOKUP(F394,'PDP8'!$C$6:$C$11,1,0)),IF(ISNA(VLOOKUP(LEFT(F394,3),'PDP8'!$C$17:$C$52,1,0)),IF(ISNA(VLOOKUP(LEFT(F394,3),'PDP8'!$C$56:$C$75,1,0)),IF(ISNA(VLOOKUP(LEFT(F394,IF(OR(LEN(F394)=3,MID(F394,4,1)=" "),3,4)),'PDP8'!$C$80:$C$107,1,0)),IF(ISNA(VLOOKUP(F394,'PDP8'!$I$5:$I$389,1,0)),"???",20),15),14),13),12))))))</f>
        <v>0</v>
      </c>
      <c r="N394" s="119">
        <f>IF(AND(O394="CLA",S394&gt;1),IF(ISNA(VLOOKUP(P394,'PDP8'!$C$17:$C$52,1,0)),IF(ISNA(VLOOKUP(P394,'PDP8'!$C$56:$C$75,1,0)),15,14),13),IF(LEN(F394)=0,0,M394))</f>
        <v>0</v>
      </c>
      <c r="O394" s="119" t="str">
        <f t="shared" si="92"/>
        <v/>
      </c>
      <c r="P394" s="119" t="str">
        <f t="shared" si="93"/>
        <v/>
      </c>
      <c r="Q394" s="119" t="str">
        <f t="shared" si="94"/>
        <v/>
      </c>
      <c r="R394" s="119" t="str">
        <f t="shared" si="95"/>
        <v/>
      </c>
      <c r="S394" s="119">
        <f t="shared" si="96"/>
        <v>0</v>
      </c>
      <c r="T394" s="187" t="str">
        <f t="shared" si="97"/>
        <v/>
      </c>
      <c r="U394" s="119" t="str">
        <f t="shared" si="98"/>
        <v/>
      </c>
      <c r="V394" s="120" t="str">
        <f t="shared" si="99"/>
        <v/>
      </c>
      <c r="W394" s="124" t="str">
        <f t="shared" si="100"/>
        <v/>
      </c>
      <c r="X394" s="124" t="str">
        <f t="shared" si="101"/>
        <v/>
      </c>
      <c r="Y394" s="119" t="str">
        <f t="shared" si="103"/>
        <v/>
      </c>
      <c r="Z394" s="119">
        <f t="shared" si="104"/>
        <v>0</v>
      </c>
      <c r="AA394" s="119" t="str">
        <f>IF(N394=12,VLOOKUP(F394,'PDP8'!$C$6:$F$11,4,0),"")</f>
        <v/>
      </c>
      <c r="AB394" s="119" t="str">
        <f>IF(N394=13,IF(_xlfn.BITAND(OCT2DEC(C394),'PDP8'!$E$17)='PDP8'!$D$17,'PDP8'!$F$17,CONCATENATE(IF(ISNA(MATCH(_xlfn.BITAND(OCT2DEC(C394),'PDP8'!$E$18),'PDP8'!$D$18:$D$20,0)),"",VLOOKUP(_xlfn.BITAND(OCT2DEC(C394),'PDP8'!$E$18),'PDP8'!$D$18:$F$20,3,0)),IF(ISNA(MATCH(_xlfn.BITAND(OCT2DEC(C394),'PDP8'!$E$21),'PDP8'!$D$21:$D$52,0)),"",CONCATENATE(IF(ISNA(MATCH(_xlfn.BITAND(OCT2DEC(C394),'PDP8'!$E$18),'PDP8'!$D$18:$D$20,0)),"",", "),VLOOKUP(_xlfn.BITAND(OCT2DEC(C394),'PDP8'!$E$21),'PDP8'!$D$21:$F$52,3,0))))),"")</f>
        <v/>
      </c>
      <c r="AC394" s="119" t="str">
        <f>IF(N394=14,CONCATENATE(IF(ISNA(MATCH(_xlfn.BITAND(OCT2DEC(C394),'PDP8'!$E$56),'PDP8'!$D$56:$D$70,0)),"",VLOOKUP(_xlfn.BITAND(OCT2DEC(C394),'PDP8'!$E$56),'PDP8'!$D$56:$F$70,3,0)),IF(ISNA(MATCH(_xlfn.BITAND(OCT2DEC(C394),'PDP8'!$E$71),'PDP8'!$D$71:$D$73,0)),"",CONCATENATE(IF(ISNA(MATCH(_xlfn.BITAND(OCT2DEC(C394),'PDP8'!$E$56),'PDP8'!$D$56:$D$70,0)),"",", "),VLOOKUP(_xlfn.BITAND(OCT2DEC(C394),'PDP8'!$E$71),'PDP8'!$D$71:$F$73,3,0))),IF(_xlfn.BITAND(OCT2DEC(C394),'PDP8'!$E$75)='PDP8'!$D$75,CONCATENATE(IF(LEN(F394)&gt;4,", ",""),'PDP8'!$F$75,""),IF(_xlfn.BITAND(OCT2DEC(C394),'PDP8'!$E$74),"",'PDP8'!$F$74))),"")</f>
        <v/>
      </c>
      <c r="AD394" s="119" t="str">
        <f>IF(N394=15,VLOOKUP(Z394,'PDP8'!$D$111:$F$238,3,0),"")</f>
        <v/>
      </c>
      <c r="AE394" s="119" t="str">
        <f>IF(N394=20,CONCATENATE(VLOOKUP(F394,'PDP8'!$I$5:$M$389,3,0),": ",VLOOKUP(F394,'PDP8'!$I$5:$M$389,5,0)),"")</f>
        <v/>
      </c>
      <c r="AF394" s="119" t="str">
        <f t="shared" si="102"/>
        <v/>
      </c>
      <c r="AG394" s="126"/>
      <c r="AH394" s="126"/>
    </row>
    <row r="395" spans="1:34" x14ac:dyDescent="0.2">
      <c r="A395" s="126"/>
      <c r="B395" s="55" t="str">
        <f t="shared" ref="B395:B458" si="105">IF(M395=1,DEC2OCT(IF(RIGHT(F395,1)=".",VALUE(MID(F395,2,LEN(F395)-2)),OCT2DEC(RIGHT(F395,LEN(F395)-1))),4),IF(M395=2,DEC2OCT(OCT2DEC(RIGHT(F395,LEN(F395)-5))*128,4),IF(M394&lt;10,B394,DEC2OCT(IF(B394="7777",0,OCT2DEC(B394)+1),4))))</f>
        <v>0411</v>
      </c>
      <c r="C395" s="56" t="str">
        <f>IF(N395&lt;10,"",IF(N395=10,O395,IF(N395=12,IF(LEN(X395)&gt;0,X395,DEC2OCT(VLOOKUP(F395,'PDP8'!$C$6:$D$12,2,0)+IF(LEN(G395)&gt;0,256,0)+W395+IF(LEN(V395)=0,0,_xlfn.BITAND(V395,127)),4)),IF(N395=13,DEC2OCT('PDP8'!$D$13+_xlfn.BITOR(VLOOKUP(O395,'PDP8'!$C$17:$D$52,2,0),_xlfn.BITOR(IF(S395&gt;1,VLOOKUP(P395,'PDP8'!$C$17:$D$52,2,0),0),_xlfn.BITOR(IF(S395&gt;2,VLOOKUP(Q395,'PDP8'!$C$17:$D$52,2,0),0),IF(S395&gt;3,VLOOKUP(R395,'PDP8'!$C$17:$D$52,2,0),0)))),4),IF(N395=14,DEC2OCT(_xlfn.BITOR('PDP8'!$D$13+256+VLOOKUP(O395,'PDP8'!$C$56:$D$75,2,0),_xlfn.BITOR(IF(S395&gt;1,VLOOKUP(P395,'PDP8'!$C$56:$D$75,2,0),0),_xlfn.BITOR(IF(S395&gt;2,VLOOKUP(Q395,'PDP8'!$C$56:$D$75,2,0),0),IF(S395&gt;3,VLOOKUP(R395,'PDP8'!$C$56:$D$75,2,0),0)))),4),IF(N395=15,DEC2OCT('PDP8'!$D$13+257+VLOOKUP(O395,'PDP8'!$C$80:$D$107,2,0)+IF(S395&gt;1,VLOOKUP(P395,'PDP8'!$C$80:$D$107,2,0),0)+IF(S395&gt;2,VLOOKUP(Q395,'PDP8'!$C$80:$D$107,2,0),0),4),IF(N395=20,VLOOKUP(F395,'PDP8'!$I$5:$J$389,2,0),"???")))))))</f>
        <v/>
      </c>
      <c r="D395" s="177"/>
      <c r="E395" s="118"/>
      <c r="F395" s="118"/>
      <c r="G395" s="76"/>
      <c r="H395" s="118"/>
      <c r="I395" s="179"/>
      <c r="J395" s="188" t="str">
        <f t="shared" ref="J395:J458" si="106">IF(LEN(AF395)=0,"",CONCATENATE("/",IF(RIGHT(AF395,2)=", ",LEFT(AF395,LEN(AF395)-2),AF395),IF(AND(N395=12,_xlfn.BITAND(OCT2DEC(C395),376)=264)," [Auto pre-increment]","")))</f>
        <v/>
      </c>
      <c r="K395" s="211"/>
      <c r="L395" s="126"/>
      <c r="M395" s="119">
        <f>IF(LEN(F395)&lt;1,0,IF(OR(LEFT(F395)="/",F395="$"),0,IF(LEFT(F395)="*",1,IF(NOT(ISERR(VALUE(F395))),10,IF(LEFT(F395,4)="PAGE",2,IF(ISNA(VLOOKUP(F395,'PDP8'!$C$6:$C$11,1,0)),IF(ISNA(VLOOKUP(LEFT(F395,3),'PDP8'!$C$17:$C$52,1,0)),IF(ISNA(VLOOKUP(LEFT(F395,3),'PDP8'!$C$56:$C$75,1,0)),IF(ISNA(VLOOKUP(LEFT(F395,IF(OR(LEN(F395)=3,MID(F395,4,1)=" "),3,4)),'PDP8'!$C$80:$C$107,1,0)),IF(ISNA(VLOOKUP(F395,'PDP8'!$I$5:$I$389,1,0)),"???",20),15),14),13),12))))))</f>
        <v>0</v>
      </c>
      <c r="N395" s="119">
        <f>IF(AND(O395="CLA",S395&gt;1),IF(ISNA(VLOOKUP(P395,'PDP8'!$C$17:$C$52,1,0)),IF(ISNA(VLOOKUP(P395,'PDP8'!$C$56:$C$75,1,0)),15,14),13),IF(LEN(F395)=0,0,M395))</f>
        <v>0</v>
      </c>
      <c r="O395" s="119" t="str">
        <f t="shared" si="92"/>
        <v/>
      </c>
      <c r="P395" s="119" t="str">
        <f t="shared" si="93"/>
        <v/>
      </c>
      <c r="Q395" s="119" t="str">
        <f t="shared" si="94"/>
        <v/>
      </c>
      <c r="R395" s="119" t="str">
        <f t="shared" si="95"/>
        <v/>
      </c>
      <c r="S395" s="119">
        <f t="shared" si="96"/>
        <v>0</v>
      </c>
      <c r="T395" s="187" t="str">
        <f t="shared" si="97"/>
        <v/>
      </c>
      <c r="U395" s="119" t="str">
        <f t="shared" si="98"/>
        <v/>
      </c>
      <c r="V395" s="120" t="str">
        <f t="shared" si="99"/>
        <v/>
      </c>
      <c r="W395" s="124" t="str">
        <f t="shared" si="100"/>
        <v/>
      </c>
      <c r="X395" s="124" t="str">
        <f t="shared" si="101"/>
        <v/>
      </c>
      <c r="Y395" s="119" t="str">
        <f t="shared" si="103"/>
        <v/>
      </c>
      <c r="Z395" s="119">
        <f t="shared" si="104"/>
        <v>0</v>
      </c>
      <c r="AA395" s="119" t="str">
        <f>IF(N395=12,VLOOKUP(F395,'PDP8'!$C$6:$F$11,4,0),"")</f>
        <v/>
      </c>
      <c r="AB395" s="119" t="str">
        <f>IF(N395=13,IF(_xlfn.BITAND(OCT2DEC(C395),'PDP8'!$E$17)='PDP8'!$D$17,'PDP8'!$F$17,CONCATENATE(IF(ISNA(MATCH(_xlfn.BITAND(OCT2DEC(C395),'PDP8'!$E$18),'PDP8'!$D$18:$D$20,0)),"",VLOOKUP(_xlfn.BITAND(OCT2DEC(C395),'PDP8'!$E$18),'PDP8'!$D$18:$F$20,3,0)),IF(ISNA(MATCH(_xlfn.BITAND(OCT2DEC(C395),'PDP8'!$E$21),'PDP8'!$D$21:$D$52,0)),"",CONCATENATE(IF(ISNA(MATCH(_xlfn.BITAND(OCT2DEC(C395),'PDP8'!$E$18),'PDP8'!$D$18:$D$20,0)),"",", "),VLOOKUP(_xlfn.BITAND(OCT2DEC(C395),'PDP8'!$E$21),'PDP8'!$D$21:$F$52,3,0))))),"")</f>
        <v/>
      </c>
      <c r="AC395" s="119" t="str">
        <f>IF(N395=14,CONCATENATE(IF(ISNA(MATCH(_xlfn.BITAND(OCT2DEC(C395),'PDP8'!$E$56),'PDP8'!$D$56:$D$70,0)),"",VLOOKUP(_xlfn.BITAND(OCT2DEC(C395),'PDP8'!$E$56),'PDP8'!$D$56:$F$70,3,0)),IF(ISNA(MATCH(_xlfn.BITAND(OCT2DEC(C395),'PDP8'!$E$71),'PDP8'!$D$71:$D$73,0)),"",CONCATENATE(IF(ISNA(MATCH(_xlfn.BITAND(OCT2DEC(C395),'PDP8'!$E$56),'PDP8'!$D$56:$D$70,0)),"",", "),VLOOKUP(_xlfn.BITAND(OCT2DEC(C395),'PDP8'!$E$71),'PDP8'!$D$71:$F$73,3,0))),IF(_xlfn.BITAND(OCT2DEC(C395),'PDP8'!$E$75)='PDP8'!$D$75,CONCATENATE(IF(LEN(F395)&gt;4,", ",""),'PDP8'!$F$75,""),IF(_xlfn.BITAND(OCT2DEC(C395),'PDP8'!$E$74),"",'PDP8'!$F$74))),"")</f>
        <v/>
      </c>
      <c r="AD395" s="119" t="str">
        <f>IF(N395=15,VLOOKUP(Z395,'PDP8'!$D$111:$F$238,3,0),"")</f>
        <v/>
      </c>
      <c r="AE395" s="119" t="str">
        <f>IF(N395=20,CONCATENATE(VLOOKUP(F395,'PDP8'!$I$5:$M$389,3,0),": ",VLOOKUP(F395,'PDP8'!$I$5:$M$389,5,0)),"")</f>
        <v/>
      </c>
      <c r="AF395" s="119" t="str">
        <f t="shared" si="102"/>
        <v/>
      </c>
      <c r="AG395" s="126"/>
      <c r="AH395" s="126"/>
    </row>
    <row r="396" spans="1:34" x14ac:dyDescent="0.2">
      <c r="A396" s="126"/>
      <c r="B396" s="55" t="str">
        <f t="shared" si="105"/>
        <v>0411</v>
      </c>
      <c r="C396" s="56" t="str">
        <f>IF(N396&lt;10,"",IF(N396=10,O396,IF(N396=12,IF(LEN(X396)&gt;0,X396,DEC2OCT(VLOOKUP(F396,'PDP8'!$C$6:$D$12,2,0)+IF(LEN(G396)&gt;0,256,0)+W396+IF(LEN(V396)=0,0,_xlfn.BITAND(V396,127)),4)),IF(N396=13,DEC2OCT('PDP8'!$D$13+_xlfn.BITOR(VLOOKUP(O396,'PDP8'!$C$17:$D$52,2,0),_xlfn.BITOR(IF(S396&gt;1,VLOOKUP(P396,'PDP8'!$C$17:$D$52,2,0),0),_xlfn.BITOR(IF(S396&gt;2,VLOOKUP(Q396,'PDP8'!$C$17:$D$52,2,0),0),IF(S396&gt;3,VLOOKUP(R396,'PDP8'!$C$17:$D$52,2,0),0)))),4),IF(N396=14,DEC2OCT(_xlfn.BITOR('PDP8'!$D$13+256+VLOOKUP(O396,'PDP8'!$C$56:$D$75,2,0),_xlfn.BITOR(IF(S396&gt;1,VLOOKUP(P396,'PDP8'!$C$56:$D$75,2,0),0),_xlfn.BITOR(IF(S396&gt;2,VLOOKUP(Q396,'PDP8'!$C$56:$D$75,2,0),0),IF(S396&gt;3,VLOOKUP(R396,'PDP8'!$C$56:$D$75,2,0),0)))),4),IF(N396=15,DEC2OCT('PDP8'!$D$13+257+VLOOKUP(O396,'PDP8'!$C$80:$D$107,2,0)+IF(S396&gt;1,VLOOKUP(P396,'PDP8'!$C$80:$D$107,2,0),0)+IF(S396&gt;2,VLOOKUP(Q396,'PDP8'!$C$80:$D$107,2,0),0),4),IF(N396=20,VLOOKUP(F396,'PDP8'!$I$5:$J$389,2,0),"???")))))))</f>
        <v/>
      </c>
      <c r="D396" s="177"/>
      <c r="E396" s="118"/>
      <c r="F396" s="118"/>
      <c r="G396" s="76"/>
      <c r="H396" s="118"/>
      <c r="I396" s="179"/>
      <c r="J396" s="188" t="str">
        <f t="shared" si="106"/>
        <v/>
      </c>
      <c r="K396" s="211"/>
      <c r="L396" s="126"/>
      <c r="M396" s="119">
        <f>IF(LEN(F396)&lt;1,0,IF(OR(LEFT(F396)="/",F396="$"),0,IF(LEFT(F396)="*",1,IF(NOT(ISERR(VALUE(F396))),10,IF(LEFT(F396,4)="PAGE",2,IF(ISNA(VLOOKUP(F396,'PDP8'!$C$6:$C$11,1,0)),IF(ISNA(VLOOKUP(LEFT(F396,3),'PDP8'!$C$17:$C$52,1,0)),IF(ISNA(VLOOKUP(LEFT(F396,3),'PDP8'!$C$56:$C$75,1,0)),IF(ISNA(VLOOKUP(LEFT(F396,IF(OR(LEN(F396)=3,MID(F396,4,1)=" "),3,4)),'PDP8'!$C$80:$C$107,1,0)),IF(ISNA(VLOOKUP(F396,'PDP8'!$I$5:$I$389,1,0)),"???",20),15),14),13),12))))))</f>
        <v>0</v>
      </c>
      <c r="N396" s="119">
        <f>IF(AND(O396="CLA",S396&gt;1),IF(ISNA(VLOOKUP(P396,'PDP8'!$C$17:$C$52,1,0)),IF(ISNA(VLOOKUP(P396,'PDP8'!$C$56:$C$75,1,0)),15,14),13),IF(LEN(F396)=0,0,M396))</f>
        <v>0</v>
      </c>
      <c r="O396" s="119" t="str">
        <f t="shared" si="92"/>
        <v/>
      </c>
      <c r="P396" s="119" t="str">
        <f t="shared" si="93"/>
        <v/>
      </c>
      <c r="Q396" s="119" t="str">
        <f t="shared" si="94"/>
        <v/>
      </c>
      <c r="R396" s="119" t="str">
        <f t="shared" si="95"/>
        <v/>
      </c>
      <c r="S396" s="119">
        <f t="shared" si="96"/>
        <v>0</v>
      </c>
      <c r="T396" s="187" t="str">
        <f t="shared" si="97"/>
        <v/>
      </c>
      <c r="U396" s="119" t="str">
        <f t="shared" si="98"/>
        <v/>
      </c>
      <c r="V396" s="120" t="str">
        <f t="shared" si="99"/>
        <v/>
      </c>
      <c r="W396" s="124" t="str">
        <f t="shared" si="100"/>
        <v/>
      </c>
      <c r="X396" s="124" t="str">
        <f t="shared" si="101"/>
        <v/>
      </c>
      <c r="Y396" s="119" t="str">
        <f t="shared" si="103"/>
        <v/>
      </c>
      <c r="Z396" s="119">
        <f t="shared" si="104"/>
        <v>0</v>
      </c>
      <c r="AA396" s="119" t="str">
        <f>IF(N396=12,VLOOKUP(F396,'PDP8'!$C$6:$F$11,4,0),"")</f>
        <v/>
      </c>
      <c r="AB396" s="119" t="str">
        <f>IF(N396=13,IF(_xlfn.BITAND(OCT2DEC(C396),'PDP8'!$E$17)='PDP8'!$D$17,'PDP8'!$F$17,CONCATENATE(IF(ISNA(MATCH(_xlfn.BITAND(OCT2DEC(C396),'PDP8'!$E$18),'PDP8'!$D$18:$D$20,0)),"",VLOOKUP(_xlfn.BITAND(OCT2DEC(C396),'PDP8'!$E$18),'PDP8'!$D$18:$F$20,3,0)),IF(ISNA(MATCH(_xlfn.BITAND(OCT2DEC(C396),'PDP8'!$E$21),'PDP8'!$D$21:$D$52,0)),"",CONCATENATE(IF(ISNA(MATCH(_xlfn.BITAND(OCT2DEC(C396),'PDP8'!$E$18),'PDP8'!$D$18:$D$20,0)),"",", "),VLOOKUP(_xlfn.BITAND(OCT2DEC(C396),'PDP8'!$E$21),'PDP8'!$D$21:$F$52,3,0))))),"")</f>
        <v/>
      </c>
      <c r="AC396" s="119" t="str">
        <f>IF(N396=14,CONCATENATE(IF(ISNA(MATCH(_xlfn.BITAND(OCT2DEC(C396),'PDP8'!$E$56),'PDP8'!$D$56:$D$70,0)),"",VLOOKUP(_xlfn.BITAND(OCT2DEC(C396),'PDP8'!$E$56),'PDP8'!$D$56:$F$70,3,0)),IF(ISNA(MATCH(_xlfn.BITAND(OCT2DEC(C396),'PDP8'!$E$71),'PDP8'!$D$71:$D$73,0)),"",CONCATENATE(IF(ISNA(MATCH(_xlfn.BITAND(OCT2DEC(C396),'PDP8'!$E$56),'PDP8'!$D$56:$D$70,0)),"",", "),VLOOKUP(_xlfn.BITAND(OCT2DEC(C396),'PDP8'!$E$71),'PDP8'!$D$71:$F$73,3,0))),IF(_xlfn.BITAND(OCT2DEC(C396),'PDP8'!$E$75)='PDP8'!$D$75,CONCATENATE(IF(LEN(F396)&gt;4,", ",""),'PDP8'!$F$75,""),IF(_xlfn.BITAND(OCT2DEC(C396),'PDP8'!$E$74),"",'PDP8'!$F$74))),"")</f>
        <v/>
      </c>
      <c r="AD396" s="119" t="str">
        <f>IF(N396=15,VLOOKUP(Z396,'PDP8'!$D$111:$F$238,3,0),"")</f>
        <v/>
      </c>
      <c r="AE396" s="119" t="str">
        <f>IF(N396=20,CONCATENATE(VLOOKUP(F396,'PDP8'!$I$5:$M$389,3,0),": ",VLOOKUP(F396,'PDP8'!$I$5:$M$389,5,0)),"")</f>
        <v/>
      </c>
      <c r="AF396" s="119" t="str">
        <f t="shared" si="102"/>
        <v/>
      </c>
      <c r="AG396" s="126"/>
      <c r="AH396" s="126"/>
    </row>
    <row r="397" spans="1:34" x14ac:dyDescent="0.2">
      <c r="A397" s="126"/>
      <c r="B397" s="55" t="str">
        <f t="shared" si="105"/>
        <v>0411</v>
      </c>
      <c r="C397" s="56" t="str">
        <f>IF(N397&lt;10,"",IF(N397=10,O397,IF(N397=12,IF(LEN(X397)&gt;0,X397,DEC2OCT(VLOOKUP(F397,'PDP8'!$C$6:$D$12,2,0)+IF(LEN(G397)&gt;0,256,0)+W397+IF(LEN(V397)=0,0,_xlfn.BITAND(V397,127)),4)),IF(N397=13,DEC2OCT('PDP8'!$D$13+_xlfn.BITOR(VLOOKUP(O397,'PDP8'!$C$17:$D$52,2,0),_xlfn.BITOR(IF(S397&gt;1,VLOOKUP(P397,'PDP8'!$C$17:$D$52,2,0),0),_xlfn.BITOR(IF(S397&gt;2,VLOOKUP(Q397,'PDP8'!$C$17:$D$52,2,0),0),IF(S397&gt;3,VLOOKUP(R397,'PDP8'!$C$17:$D$52,2,0),0)))),4),IF(N397=14,DEC2OCT(_xlfn.BITOR('PDP8'!$D$13+256+VLOOKUP(O397,'PDP8'!$C$56:$D$75,2,0),_xlfn.BITOR(IF(S397&gt;1,VLOOKUP(P397,'PDP8'!$C$56:$D$75,2,0),0),_xlfn.BITOR(IF(S397&gt;2,VLOOKUP(Q397,'PDP8'!$C$56:$D$75,2,0),0),IF(S397&gt;3,VLOOKUP(R397,'PDP8'!$C$56:$D$75,2,0),0)))),4),IF(N397=15,DEC2OCT('PDP8'!$D$13+257+VLOOKUP(O397,'PDP8'!$C$80:$D$107,2,0)+IF(S397&gt;1,VLOOKUP(P397,'PDP8'!$C$80:$D$107,2,0),0)+IF(S397&gt;2,VLOOKUP(Q397,'PDP8'!$C$80:$D$107,2,0),0),4),IF(N397=20,VLOOKUP(F397,'PDP8'!$I$5:$J$389,2,0),"???")))))))</f>
        <v/>
      </c>
      <c r="D397" s="177"/>
      <c r="E397" s="118"/>
      <c r="F397" s="118"/>
      <c r="G397" s="76"/>
      <c r="H397" s="118"/>
      <c r="I397" s="179"/>
      <c r="J397" s="188" t="str">
        <f t="shared" si="106"/>
        <v/>
      </c>
      <c r="K397" s="211"/>
      <c r="L397" s="126"/>
      <c r="M397" s="119">
        <f>IF(LEN(F397)&lt;1,0,IF(OR(LEFT(F397)="/",F397="$"),0,IF(LEFT(F397)="*",1,IF(NOT(ISERR(VALUE(F397))),10,IF(LEFT(F397,4)="PAGE",2,IF(ISNA(VLOOKUP(F397,'PDP8'!$C$6:$C$11,1,0)),IF(ISNA(VLOOKUP(LEFT(F397,3),'PDP8'!$C$17:$C$52,1,0)),IF(ISNA(VLOOKUP(LEFT(F397,3),'PDP8'!$C$56:$C$75,1,0)),IF(ISNA(VLOOKUP(LEFT(F397,IF(OR(LEN(F397)=3,MID(F397,4,1)=" "),3,4)),'PDP8'!$C$80:$C$107,1,0)),IF(ISNA(VLOOKUP(F397,'PDP8'!$I$5:$I$389,1,0)),"???",20),15),14),13),12))))))</f>
        <v>0</v>
      </c>
      <c r="N397" s="119">
        <f>IF(AND(O397="CLA",S397&gt;1),IF(ISNA(VLOOKUP(P397,'PDP8'!$C$17:$C$52,1,0)),IF(ISNA(VLOOKUP(P397,'PDP8'!$C$56:$C$75,1,0)),15,14),13),IF(LEN(F397)=0,0,M397))</f>
        <v>0</v>
      </c>
      <c r="O397" s="119" t="str">
        <f t="shared" si="92"/>
        <v/>
      </c>
      <c r="P397" s="119" t="str">
        <f t="shared" si="93"/>
        <v/>
      </c>
      <c r="Q397" s="119" t="str">
        <f t="shared" si="94"/>
        <v/>
      </c>
      <c r="R397" s="119" t="str">
        <f t="shared" si="95"/>
        <v/>
      </c>
      <c r="S397" s="119">
        <f t="shared" si="96"/>
        <v>0</v>
      </c>
      <c r="T397" s="187" t="str">
        <f t="shared" si="97"/>
        <v/>
      </c>
      <c r="U397" s="119" t="str">
        <f t="shared" si="98"/>
        <v/>
      </c>
      <c r="V397" s="120" t="str">
        <f t="shared" si="99"/>
        <v/>
      </c>
      <c r="W397" s="124" t="str">
        <f t="shared" si="100"/>
        <v/>
      </c>
      <c r="X397" s="124" t="str">
        <f t="shared" si="101"/>
        <v/>
      </c>
      <c r="Y397" s="119" t="str">
        <f t="shared" si="103"/>
        <v/>
      </c>
      <c r="Z397" s="119">
        <f t="shared" si="104"/>
        <v>0</v>
      </c>
      <c r="AA397" s="119" t="str">
        <f>IF(N397=12,VLOOKUP(F397,'PDP8'!$C$6:$F$11,4,0),"")</f>
        <v/>
      </c>
      <c r="AB397" s="119" t="str">
        <f>IF(N397=13,IF(_xlfn.BITAND(OCT2DEC(C397),'PDP8'!$E$17)='PDP8'!$D$17,'PDP8'!$F$17,CONCATENATE(IF(ISNA(MATCH(_xlfn.BITAND(OCT2DEC(C397),'PDP8'!$E$18),'PDP8'!$D$18:$D$20,0)),"",VLOOKUP(_xlfn.BITAND(OCT2DEC(C397),'PDP8'!$E$18),'PDP8'!$D$18:$F$20,3,0)),IF(ISNA(MATCH(_xlfn.BITAND(OCT2DEC(C397),'PDP8'!$E$21),'PDP8'!$D$21:$D$52,0)),"",CONCATENATE(IF(ISNA(MATCH(_xlfn.BITAND(OCT2DEC(C397),'PDP8'!$E$18),'PDP8'!$D$18:$D$20,0)),"",", "),VLOOKUP(_xlfn.BITAND(OCT2DEC(C397),'PDP8'!$E$21),'PDP8'!$D$21:$F$52,3,0))))),"")</f>
        <v/>
      </c>
      <c r="AC397" s="119" t="str">
        <f>IF(N397=14,CONCATENATE(IF(ISNA(MATCH(_xlfn.BITAND(OCT2DEC(C397),'PDP8'!$E$56),'PDP8'!$D$56:$D$70,0)),"",VLOOKUP(_xlfn.BITAND(OCT2DEC(C397),'PDP8'!$E$56),'PDP8'!$D$56:$F$70,3,0)),IF(ISNA(MATCH(_xlfn.BITAND(OCT2DEC(C397),'PDP8'!$E$71),'PDP8'!$D$71:$D$73,0)),"",CONCATENATE(IF(ISNA(MATCH(_xlfn.BITAND(OCT2DEC(C397),'PDP8'!$E$56),'PDP8'!$D$56:$D$70,0)),"",", "),VLOOKUP(_xlfn.BITAND(OCT2DEC(C397),'PDP8'!$E$71),'PDP8'!$D$71:$F$73,3,0))),IF(_xlfn.BITAND(OCT2DEC(C397),'PDP8'!$E$75)='PDP8'!$D$75,CONCATENATE(IF(LEN(F397)&gt;4,", ",""),'PDP8'!$F$75,""),IF(_xlfn.BITAND(OCT2DEC(C397),'PDP8'!$E$74),"",'PDP8'!$F$74))),"")</f>
        <v/>
      </c>
      <c r="AD397" s="119" t="str">
        <f>IF(N397=15,VLOOKUP(Z397,'PDP8'!$D$111:$F$238,3,0),"")</f>
        <v/>
      </c>
      <c r="AE397" s="119" t="str">
        <f>IF(N397=20,CONCATENATE(VLOOKUP(F397,'PDP8'!$I$5:$M$389,3,0),": ",VLOOKUP(F397,'PDP8'!$I$5:$M$389,5,0)),"")</f>
        <v/>
      </c>
      <c r="AF397" s="119" t="str">
        <f t="shared" si="102"/>
        <v/>
      </c>
      <c r="AG397" s="126"/>
      <c r="AH397" s="126"/>
    </row>
    <row r="398" spans="1:34" x14ac:dyDescent="0.2">
      <c r="A398" s="126"/>
      <c r="B398" s="55" t="str">
        <f t="shared" si="105"/>
        <v>0411</v>
      </c>
      <c r="C398" s="56" t="str">
        <f>IF(N398&lt;10,"",IF(N398=10,O398,IF(N398=12,IF(LEN(X398)&gt;0,X398,DEC2OCT(VLOOKUP(F398,'PDP8'!$C$6:$D$12,2,0)+IF(LEN(G398)&gt;0,256,0)+W398+IF(LEN(V398)=0,0,_xlfn.BITAND(V398,127)),4)),IF(N398=13,DEC2OCT('PDP8'!$D$13+_xlfn.BITOR(VLOOKUP(O398,'PDP8'!$C$17:$D$52,2,0),_xlfn.BITOR(IF(S398&gt;1,VLOOKUP(P398,'PDP8'!$C$17:$D$52,2,0),0),_xlfn.BITOR(IF(S398&gt;2,VLOOKUP(Q398,'PDP8'!$C$17:$D$52,2,0),0),IF(S398&gt;3,VLOOKUP(R398,'PDP8'!$C$17:$D$52,2,0),0)))),4),IF(N398=14,DEC2OCT(_xlfn.BITOR('PDP8'!$D$13+256+VLOOKUP(O398,'PDP8'!$C$56:$D$75,2,0),_xlfn.BITOR(IF(S398&gt;1,VLOOKUP(P398,'PDP8'!$C$56:$D$75,2,0),0),_xlfn.BITOR(IF(S398&gt;2,VLOOKUP(Q398,'PDP8'!$C$56:$D$75,2,0),0),IF(S398&gt;3,VLOOKUP(R398,'PDP8'!$C$56:$D$75,2,0),0)))),4),IF(N398=15,DEC2OCT('PDP8'!$D$13+257+VLOOKUP(O398,'PDP8'!$C$80:$D$107,2,0)+IF(S398&gt;1,VLOOKUP(P398,'PDP8'!$C$80:$D$107,2,0),0)+IF(S398&gt;2,VLOOKUP(Q398,'PDP8'!$C$80:$D$107,2,0),0),4),IF(N398=20,VLOOKUP(F398,'PDP8'!$I$5:$J$389,2,0),"???")))))))</f>
        <v/>
      </c>
      <c r="D398" s="177"/>
      <c r="E398" s="118"/>
      <c r="F398" s="118"/>
      <c r="G398" s="76"/>
      <c r="H398" s="118"/>
      <c r="I398" s="179"/>
      <c r="J398" s="188" t="str">
        <f t="shared" si="106"/>
        <v/>
      </c>
      <c r="K398" s="211"/>
      <c r="L398" s="126"/>
      <c r="M398" s="119">
        <f>IF(LEN(F398)&lt;1,0,IF(OR(LEFT(F398)="/",F398="$"),0,IF(LEFT(F398)="*",1,IF(NOT(ISERR(VALUE(F398))),10,IF(LEFT(F398,4)="PAGE",2,IF(ISNA(VLOOKUP(F398,'PDP8'!$C$6:$C$11,1,0)),IF(ISNA(VLOOKUP(LEFT(F398,3),'PDP8'!$C$17:$C$52,1,0)),IF(ISNA(VLOOKUP(LEFT(F398,3),'PDP8'!$C$56:$C$75,1,0)),IF(ISNA(VLOOKUP(LEFT(F398,IF(OR(LEN(F398)=3,MID(F398,4,1)=" "),3,4)),'PDP8'!$C$80:$C$107,1,0)),IF(ISNA(VLOOKUP(F398,'PDP8'!$I$5:$I$389,1,0)),"???",20),15),14),13),12))))))</f>
        <v>0</v>
      </c>
      <c r="N398" s="119">
        <f>IF(AND(O398="CLA",S398&gt;1),IF(ISNA(VLOOKUP(P398,'PDP8'!$C$17:$C$52,1,0)),IF(ISNA(VLOOKUP(P398,'PDP8'!$C$56:$C$75,1,0)),15,14),13),IF(LEN(F398)=0,0,M398))</f>
        <v>0</v>
      </c>
      <c r="O398" s="119" t="str">
        <f t="shared" si="92"/>
        <v/>
      </c>
      <c r="P398" s="119" t="str">
        <f t="shared" si="93"/>
        <v/>
      </c>
      <c r="Q398" s="119" t="str">
        <f t="shared" si="94"/>
        <v/>
      </c>
      <c r="R398" s="119" t="str">
        <f t="shared" si="95"/>
        <v/>
      </c>
      <c r="S398" s="119">
        <f t="shared" si="96"/>
        <v>0</v>
      </c>
      <c r="T398" s="187" t="str">
        <f t="shared" si="97"/>
        <v/>
      </c>
      <c r="U398" s="119" t="str">
        <f t="shared" si="98"/>
        <v/>
      </c>
      <c r="V398" s="120" t="str">
        <f t="shared" si="99"/>
        <v/>
      </c>
      <c r="W398" s="124" t="str">
        <f t="shared" si="100"/>
        <v/>
      </c>
      <c r="X398" s="124" t="str">
        <f t="shared" si="101"/>
        <v/>
      </c>
      <c r="Y398" s="119" t="str">
        <f t="shared" si="103"/>
        <v/>
      </c>
      <c r="Z398" s="119">
        <f t="shared" si="104"/>
        <v>0</v>
      </c>
      <c r="AA398" s="119" t="str">
        <f>IF(N398=12,VLOOKUP(F398,'PDP8'!$C$6:$F$11,4,0),"")</f>
        <v/>
      </c>
      <c r="AB398" s="119" t="str">
        <f>IF(N398=13,IF(_xlfn.BITAND(OCT2DEC(C398),'PDP8'!$E$17)='PDP8'!$D$17,'PDP8'!$F$17,CONCATENATE(IF(ISNA(MATCH(_xlfn.BITAND(OCT2DEC(C398),'PDP8'!$E$18),'PDP8'!$D$18:$D$20,0)),"",VLOOKUP(_xlfn.BITAND(OCT2DEC(C398),'PDP8'!$E$18),'PDP8'!$D$18:$F$20,3,0)),IF(ISNA(MATCH(_xlfn.BITAND(OCT2DEC(C398),'PDP8'!$E$21),'PDP8'!$D$21:$D$52,0)),"",CONCATENATE(IF(ISNA(MATCH(_xlfn.BITAND(OCT2DEC(C398),'PDP8'!$E$18),'PDP8'!$D$18:$D$20,0)),"",", "),VLOOKUP(_xlfn.BITAND(OCT2DEC(C398),'PDP8'!$E$21),'PDP8'!$D$21:$F$52,3,0))))),"")</f>
        <v/>
      </c>
      <c r="AC398" s="119" t="str">
        <f>IF(N398=14,CONCATENATE(IF(ISNA(MATCH(_xlfn.BITAND(OCT2DEC(C398),'PDP8'!$E$56),'PDP8'!$D$56:$D$70,0)),"",VLOOKUP(_xlfn.BITAND(OCT2DEC(C398),'PDP8'!$E$56),'PDP8'!$D$56:$F$70,3,0)),IF(ISNA(MATCH(_xlfn.BITAND(OCT2DEC(C398),'PDP8'!$E$71),'PDP8'!$D$71:$D$73,0)),"",CONCATENATE(IF(ISNA(MATCH(_xlfn.BITAND(OCT2DEC(C398),'PDP8'!$E$56),'PDP8'!$D$56:$D$70,0)),"",", "),VLOOKUP(_xlfn.BITAND(OCT2DEC(C398),'PDP8'!$E$71),'PDP8'!$D$71:$F$73,3,0))),IF(_xlfn.BITAND(OCT2DEC(C398),'PDP8'!$E$75)='PDP8'!$D$75,CONCATENATE(IF(LEN(F398)&gt;4,", ",""),'PDP8'!$F$75,""),IF(_xlfn.BITAND(OCT2DEC(C398),'PDP8'!$E$74),"",'PDP8'!$F$74))),"")</f>
        <v/>
      </c>
      <c r="AD398" s="119" t="str">
        <f>IF(N398=15,VLOOKUP(Z398,'PDP8'!$D$111:$F$238,3,0),"")</f>
        <v/>
      </c>
      <c r="AE398" s="119" t="str">
        <f>IF(N398=20,CONCATENATE(VLOOKUP(F398,'PDP8'!$I$5:$M$389,3,0),": ",VLOOKUP(F398,'PDP8'!$I$5:$M$389,5,0)),"")</f>
        <v/>
      </c>
      <c r="AF398" s="119" t="str">
        <f t="shared" si="102"/>
        <v/>
      </c>
      <c r="AG398" s="126"/>
      <c r="AH398" s="126"/>
    </row>
    <row r="399" spans="1:34" x14ac:dyDescent="0.2">
      <c r="A399" s="126"/>
      <c r="B399" s="55" t="str">
        <f t="shared" si="105"/>
        <v>0411</v>
      </c>
      <c r="C399" s="56" t="str">
        <f>IF(N399&lt;10,"",IF(N399=10,O399,IF(N399=12,IF(LEN(X399)&gt;0,X399,DEC2OCT(VLOOKUP(F399,'PDP8'!$C$6:$D$12,2,0)+IF(LEN(G399)&gt;0,256,0)+W399+IF(LEN(V399)=0,0,_xlfn.BITAND(V399,127)),4)),IF(N399=13,DEC2OCT('PDP8'!$D$13+_xlfn.BITOR(VLOOKUP(O399,'PDP8'!$C$17:$D$52,2,0),_xlfn.BITOR(IF(S399&gt;1,VLOOKUP(P399,'PDP8'!$C$17:$D$52,2,0),0),_xlfn.BITOR(IF(S399&gt;2,VLOOKUP(Q399,'PDP8'!$C$17:$D$52,2,0),0),IF(S399&gt;3,VLOOKUP(R399,'PDP8'!$C$17:$D$52,2,0),0)))),4),IF(N399=14,DEC2OCT(_xlfn.BITOR('PDP8'!$D$13+256+VLOOKUP(O399,'PDP8'!$C$56:$D$75,2,0),_xlfn.BITOR(IF(S399&gt;1,VLOOKUP(P399,'PDP8'!$C$56:$D$75,2,0),0),_xlfn.BITOR(IF(S399&gt;2,VLOOKUP(Q399,'PDP8'!$C$56:$D$75,2,0),0),IF(S399&gt;3,VLOOKUP(R399,'PDP8'!$C$56:$D$75,2,0),0)))),4),IF(N399=15,DEC2OCT('PDP8'!$D$13+257+VLOOKUP(O399,'PDP8'!$C$80:$D$107,2,0)+IF(S399&gt;1,VLOOKUP(P399,'PDP8'!$C$80:$D$107,2,0),0)+IF(S399&gt;2,VLOOKUP(Q399,'PDP8'!$C$80:$D$107,2,0),0),4),IF(N399=20,VLOOKUP(F399,'PDP8'!$I$5:$J$389,2,0),"???")))))))</f>
        <v/>
      </c>
      <c r="D399" s="177"/>
      <c r="E399" s="118"/>
      <c r="F399" s="118"/>
      <c r="G399" s="76"/>
      <c r="H399" s="118"/>
      <c r="I399" s="179"/>
      <c r="J399" s="188" t="str">
        <f t="shared" si="106"/>
        <v/>
      </c>
      <c r="K399" s="211"/>
      <c r="L399" s="126"/>
      <c r="M399" s="119">
        <f>IF(LEN(F399)&lt;1,0,IF(OR(LEFT(F399)="/",F399="$"),0,IF(LEFT(F399)="*",1,IF(NOT(ISERR(VALUE(F399))),10,IF(LEFT(F399,4)="PAGE",2,IF(ISNA(VLOOKUP(F399,'PDP8'!$C$6:$C$11,1,0)),IF(ISNA(VLOOKUP(LEFT(F399,3),'PDP8'!$C$17:$C$52,1,0)),IF(ISNA(VLOOKUP(LEFT(F399,3),'PDP8'!$C$56:$C$75,1,0)),IF(ISNA(VLOOKUP(LEFT(F399,IF(OR(LEN(F399)=3,MID(F399,4,1)=" "),3,4)),'PDP8'!$C$80:$C$107,1,0)),IF(ISNA(VLOOKUP(F399,'PDP8'!$I$5:$I$389,1,0)),"???",20),15),14),13),12))))))</f>
        <v>0</v>
      </c>
      <c r="N399" s="119">
        <f>IF(AND(O399="CLA",S399&gt;1),IF(ISNA(VLOOKUP(P399,'PDP8'!$C$17:$C$52,1,0)),IF(ISNA(VLOOKUP(P399,'PDP8'!$C$56:$C$75,1,0)),15,14),13),IF(LEN(F399)=0,0,M399))</f>
        <v>0</v>
      </c>
      <c r="O399" s="119" t="str">
        <f t="shared" si="92"/>
        <v/>
      </c>
      <c r="P399" s="119" t="str">
        <f t="shared" si="93"/>
        <v/>
      </c>
      <c r="Q399" s="119" t="str">
        <f t="shared" si="94"/>
        <v/>
      </c>
      <c r="R399" s="119" t="str">
        <f t="shared" si="95"/>
        <v/>
      </c>
      <c r="S399" s="119">
        <f t="shared" si="96"/>
        <v>0</v>
      </c>
      <c r="T399" s="187" t="str">
        <f t="shared" si="97"/>
        <v/>
      </c>
      <c r="U399" s="119" t="str">
        <f t="shared" si="98"/>
        <v/>
      </c>
      <c r="V399" s="120" t="str">
        <f t="shared" si="99"/>
        <v/>
      </c>
      <c r="W399" s="124" t="str">
        <f t="shared" si="100"/>
        <v/>
      </c>
      <c r="X399" s="124" t="str">
        <f t="shared" si="101"/>
        <v/>
      </c>
      <c r="Y399" s="119" t="str">
        <f t="shared" si="103"/>
        <v/>
      </c>
      <c r="Z399" s="119">
        <f t="shared" si="104"/>
        <v>0</v>
      </c>
      <c r="AA399" s="119" t="str">
        <f>IF(N399=12,VLOOKUP(F399,'PDP8'!$C$6:$F$11,4,0),"")</f>
        <v/>
      </c>
      <c r="AB399" s="119" t="str">
        <f>IF(N399=13,IF(_xlfn.BITAND(OCT2DEC(C399),'PDP8'!$E$17)='PDP8'!$D$17,'PDP8'!$F$17,CONCATENATE(IF(ISNA(MATCH(_xlfn.BITAND(OCT2DEC(C399),'PDP8'!$E$18),'PDP8'!$D$18:$D$20,0)),"",VLOOKUP(_xlfn.BITAND(OCT2DEC(C399),'PDP8'!$E$18),'PDP8'!$D$18:$F$20,3,0)),IF(ISNA(MATCH(_xlfn.BITAND(OCT2DEC(C399),'PDP8'!$E$21),'PDP8'!$D$21:$D$52,0)),"",CONCATENATE(IF(ISNA(MATCH(_xlfn.BITAND(OCT2DEC(C399),'PDP8'!$E$18),'PDP8'!$D$18:$D$20,0)),"",", "),VLOOKUP(_xlfn.BITAND(OCT2DEC(C399),'PDP8'!$E$21),'PDP8'!$D$21:$F$52,3,0))))),"")</f>
        <v/>
      </c>
      <c r="AC399" s="119" t="str">
        <f>IF(N399=14,CONCATENATE(IF(ISNA(MATCH(_xlfn.BITAND(OCT2DEC(C399),'PDP8'!$E$56),'PDP8'!$D$56:$D$70,0)),"",VLOOKUP(_xlfn.BITAND(OCT2DEC(C399),'PDP8'!$E$56),'PDP8'!$D$56:$F$70,3,0)),IF(ISNA(MATCH(_xlfn.BITAND(OCT2DEC(C399),'PDP8'!$E$71),'PDP8'!$D$71:$D$73,0)),"",CONCATENATE(IF(ISNA(MATCH(_xlfn.BITAND(OCT2DEC(C399),'PDP8'!$E$56),'PDP8'!$D$56:$D$70,0)),"",", "),VLOOKUP(_xlfn.BITAND(OCT2DEC(C399),'PDP8'!$E$71),'PDP8'!$D$71:$F$73,3,0))),IF(_xlfn.BITAND(OCT2DEC(C399),'PDP8'!$E$75)='PDP8'!$D$75,CONCATENATE(IF(LEN(F399)&gt;4,", ",""),'PDP8'!$F$75,""),IF(_xlfn.BITAND(OCT2DEC(C399),'PDP8'!$E$74),"",'PDP8'!$F$74))),"")</f>
        <v/>
      </c>
      <c r="AD399" s="119" t="str">
        <f>IF(N399=15,VLOOKUP(Z399,'PDP8'!$D$111:$F$238,3,0),"")</f>
        <v/>
      </c>
      <c r="AE399" s="119" t="str">
        <f>IF(N399=20,CONCATENATE(VLOOKUP(F399,'PDP8'!$I$5:$M$389,3,0),": ",VLOOKUP(F399,'PDP8'!$I$5:$M$389,5,0)),"")</f>
        <v/>
      </c>
      <c r="AF399" s="119" t="str">
        <f t="shared" si="102"/>
        <v/>
      </c>
      <c r="AG399" s="126"/>
      <c r="AH399" s="126"/>
    </row>
    <row r="400" spans="1:34" x14ac:dyDescent="0.2">
      <c r="A400" s="126"/>
      <c r="B400" s="55" t="str">
        <f t="shared" si="105"/>
        <v>0411</v>
      </c>
      <c r="C400" s="56" t="str">
        <f>IF(N400&lt;10,"",IF(N400=10,O400,IF(N400=12,IF(LEN(X400)&gt;0,X400,DEC2OCT(VLOOKUP(F400,'PDP8'!$C$6:$D$12,2,0)+IF(LEN(G400)&gt;0,256,0)+W400+IF(LEN(V400)=0,0,_xlfn.BITAND(V400,127)),4)),IF(N400=13,DEC2OCT('PDP8'!$D$13+_xlfn.BITOR(VLOOKUP(O400,'PDP8'!$C$17:$D$52,2,0),_xlfn.BITOR(IF(S400&gt;1,VLOOKUP(P400,'PDP8'!$C$17:$D$52,2,0),0),_xlfn.BITOR(IF(S400&gt;2,VLOOKUP(Q400,'PDP8'!$C$17:$D$52,2,0),0),IF(S400&gt;3,VLOOKUP(R400,'PDP8'!$C$17:$D$52,2,0),0)))),4),IF(N400=14,DEC2OCT(_xlfn.BITOR('PDP8'!$D$13+256+VLOOKUP(O400,'PDP8'!$C$56:$D$75,2,0),_xlfn.BITOR(IF(S400&gt;1,VLOOKUP(P400,'PDP8'!$C$56:$D$75,2,0),0),_xlfn.BITOR(IF(S400&gt;2,VLOOKUP(Q400,'PDP8'!$C$56:$D$75,2,0),0),IF(S400&gt;3,VLOOKUP(R400,'PDP8'!$C$56:$D$75,2,0),0)))),4),IF(N400=15,DEC2OCT('PDP8'!$D$13+257+VLOOKUP(O400,'PDP8'!$C$80:$D$107,2,0)+IF(S400&gt;1,VLOOKUP(P400,'PDP8'!$C$80:$D$107,2,0),0)+IF(S400&gt;2,VLOOKUP(Q400,'PDP8'!$C$80:$D$107,2,0),0),4),IF(N400=20,VLOOKUP(F400,'PDP8'!$I$5:$J$389,2,0),"???")))))))</f>
        <v/>
      </c>
      <c r="D400" s="177"/>
      <c r="E400" s="118"/>
      <c r="F400" s="118"/>
      <c r="G400" s="76"/>
      <c r="H400" s="118"/>
      <c r="I400" s="179"/>
      <c r="J400" s="188" t="str">
        <f t="shared" si="106"/>
        <v/>
      </c>
      <c r="K400" s="211"/>
      <c r="L400" s="126"/>
      <c r="M400" s="119">
        <f>IF(LEN(F400)&lt;1,0,IF(OR(LEFT(F400)="/",F400="$"),0,IF(LEFT(F400)="*",1,IF(NOT(ISERR(VALUE(F400))),10,IF(LEFT(F400,4)="PAGE",2,IF(ISNA(VLOOKUP(F400,'PDP8'!$C$6:$C$11,1,0)),IF(ISNA(VLOOKUP(LEFT(F400,3),'PDP8'!$C$17:$C$52,1,0)),IF(ISNA(VLOOKUP(LEFT(F400,3),'PDP8'!$C$56:$C$75,1,0)),IF(ISNA(VLOOKUP(LEFT(F400,IF(OR(LEN(F400)=3,MID(F400,4,1)=" "),3,4)),'PDP8'!$C$80:$C$107,1,0)),IF(ISNA(VLOOKUP(F400,'PDP8'!$I$5:$I$389,1,0)),"???",20),15),14),13),12))))))</f>
        <v>0</v>
      </c>
      <c r="N400" s="119">
        <f>IF(AND(O400="CLA",S400&gt;1),IF(ISNA(VLOOKUP(P400,'PDP8'!$C$17:$C$52,1,0)),IF(ISNA(VLOOKUP(P400,'PDP8'!$C$56:$C$75,1,0)),15,14),13),IF(LEN(F400)=0,0,M400))</f>
        <v>0</v>
      </c>
      <c r="O400" s="119" t="str">
        <f t="shared" si="92"/>
        <v/>
      </c>
      <c r="P400" s="119" t="str">
        <f t="shared" si="93"/>
        <v/>
      </c>
      <c r="Q400" s="119" t="str">
        <f t="shared" si="94"/>
        <v/>
      </c>
      <c r="R400" s="119" t="str">
        <f t="shared" si="95"/>
        <v/>
      </c>
      <c r="S400" s="119">
        <f t="shared" si="96"/>
        <v>0</v>
      </c>
      <c r="T400" s="187" t="str">
        <f t="shared" si="97"/>
        <v/>
      </c>
      <c r="U400" s="119" t="str">
        <f t="shared" si="98"/>
        <v/>
      </c>
      <c r="V400" s="120" t="str">
        <f t="shared" si="99"/>
        <v/>
      </c>
      <c r="W400" s="124" t="str">
        <f t="shared" si="100"/>
        <v/>
      </c>
      <c r="X400" s="124" t="str">
        <f t="shared" si="101"/>
        <v/>
      </c>
      <c r="Y400" s="119" t="str">
        <f t="shared" si="103"/>
        <v/>
      </c>
      <c r="Z400" s="119">
        <f t="shared" si="104"/>
        <v>0</v>
      </c>
      <c r="AA400" s="119" t="str">
        <f>IF(N400=12,VLOOKUP(F400,'PDP8'!$C$6:$F$11,4,0),"")</f>
        <v/>
      </c>
      <c r="AB400" s="119" t="str">
        <f>IF(N400=13,IF(_xlfn.BITAND(OCT2DEC(C400),'PDP8'!$E$17)='PDP8'!$D$17,'PDP8'!$F$17,CONCATENATE(IF(ISNA(MATCH(_xlfn.BITAND(OCT2DEC(C400),'PDP8'!$E$18),'PDP8'!$D$18:$D$20,0)),"",VLOOKUP(_xlfn.BITAND(OCT2DEC(C400),'PDP8'!$E$18),'PDP8'!$D$18:$F$20,3,0)),IF(ISNA(MATCH(_xlfn.BITAND(OCT2DEC(C400),'PDP8'!$E$21),'PDP8'!$D$21:$D$52,0)),"",CONCATENATE(IF(ISNA(MATCH(_xlfn.BITAND(OCT2DEC(C400),'PDP8'!$E$18),'PDP8'!$D$18:$D$20,0)),"",", "),VLOOKUP(_xlfn.BITAND(OCT2DEC(C400),'PDP8'!$E$21),'PDP8'!$D$21:$F$52,3,0))))),"")</f>
        <v/>
      </c>
      <c r="AC400" s="119" t="str">
        <f>IF(N400=14,CONCATENATE(IF(ISNA(MATCH(_xlfn.BITAND(OCT2DEC(C400),'PDP8'!$E$56),'PDP8'!$D$56:$D$70,0)),"",VLOOKUP(_xlfn.BITAND(OCT2DEC(C400),'PDP8'!$E$56),'PDP8'!$D$56:$F$70,3,0)),IF(ISNA(MATCH(_xlfn.BITAND(OCT2DEC(C400),'PDP8'!$E$71),'PDP8'!$D$71:$D$73,0)),"",CONCATENATE(IF(ISNA(MATCH(_xlfn.BITAND(OCT2DEC(C400),'PDP8'!$E$56),'PDP8'!$D$56:$D$70,0)),"",", "),VLOOKUP(_xlfn.BITAND(OCT2DEC(C400),'PDP8'!$E$71),'PDP8'!$D$71:$F$73,3,0))),IF(_xlfn.BITAND(OCT2DEC(C400),'PDP8'!$E$75)='PDP8'!$D$75,CONCATENATE(IF(LEN(F400)&gt;4,", ",""),'PDP8'!$F$75,""),IF(_xlfn.BITAND(OCT2DEC(C400),'PDP8'!$E$74),"",'PDP8'!$F$74))),"")</f>
        <v/>
      </c>
      <c r="AD400" s="119" t="str">
        <f>IF(N400=15,VLOOKUP(Z400,'PDP8'!$D$111:$F$238,3,0),"")</f>
        <v/>
      </c>
      <c r="AE400" s="119" t="str">
        <f>IF(N400=20,CONCATENATE(VLOOKUP(F400,'PDP8'!$I$5:$M$389,3,0),": ",VLOOKUP(F400,'PDP8'!$I$5:$M$389,5,0)),"")</f>
        <v/>
      </c>
      <c r="AF400" s="119" t="str">
        <f t="shared" si="102"/>
        <v/>
      </c>
      <c r="AG400" s="126"/>
      <c r="AH400" s="126"/>
    </row>
    <row r="401" spans="1:34" x14ac:dyDescent="0.2">
      <c r="A401" s="126"/>
      <c r="B401" s="55" t="str">
        <f t="shared" si="105"/>
        <v>0411</v>
      </c>
      <c r="C401" s="56" t="str">
        <f>IF(N401&lt;10,"",IF(N401=10,O401,IF(N401=12,IF(LEN(X401)&gt;0,X401,DEC2OCT(VLOOKUP(F401,'PDP8'!$C$6:$D$12,2,0)+IF(LEN(G401)&gt;0,256,0)+W401+IF(LEN(V401)=0,0,_xlfn.BITAND(V401,127)),4)),IF(N401=13,DEC2OCT('PDP8'!$D$13+_xlfn.BITOR(VLOOKUP(O401,'PDP8'!$C$17:$D$52,2,0),_xlfn.BITOR(IF(S401&gt;1,VLOOKUP(P401,'PDP8'!$C$17:$D$52,2,0),0),_xlfn.BITOR(IF(S401&gt;2,VLOOKUP(Q401,'PDP8'!$C$17:$D$52,2,0),0),IF(S401&gt;3,VLOOKUP(R401,'PDP8'!$C$17:$D$52,2,0),0)))),4),IF(N401=14,DEC2OCT(_xlfn.BITOR('PDP8'!$D$13+256+VLOOKUP(O401,'PDP8'!$C$56:$D$75,2,0),_xlfn.BITOR(IF(S401&gt;1,VLOOKUP(P401,'PDP8'!$C$56:$D$75,2,0),0),_xlfn.BITOR(IF(S401&gt;2,VLOOKUP(Q401,'PDP8'!$C$56:$D$75,2,0),0),IF(S401&gt;3,VLOOKUP(R401,'PDP8'!$C$56:$D$75,2,0),0)))),4),IF(N401=15,DEC2OCT('PDP8'!$D$13+257+VLOOKUP(O401,'PDP8'!$C$80:$D$107,2,0)+IF(S401&gt;1,VLOOKUP(P401,'PDP8'!$C$80:$D$107,2,0),0)+IF(S401&gt;2,VLOOKUP(Q401,'PDP8'!$C$80:$D$107,2,0),0),4),IF(N401=20,VLOOKUP(F401,'PDP8'!$I$5:$J$389,2,0),"???")))))))</f>
        <v/>
      </c>
      <c r="D401" s="177"/>
      <c r="E401" s="118"/>
      <c r="F401" s="118"/>
      <c r="G401" s="76"/>
      <c r="H401" s="118"/>
      <c r="I401" s="179"/>
      <c r="J401" s="188" t="str">
        <f t="shared" si="106"/>
        <v/>
      </c>
      <c r="K401" s="211"/>
      <c r="L401" s="126"/>
      <c r="M401" s="119">
        <f>IF(LEN(F401)&lt;1,0,IF(OR(LEFT(F401)="/",F401="$"),0,IF(LEFT(F401)="*",1,IF(NOT(ISERR(VALUE(F401))),10,IF(LEFT(F401,4)="PAGE",2,IF(ISNA(VLOOKUP(F401,'PDP8'!$C$6:$C$11,1,0)),IF(ISNA(VLOOKUP(LEFT(F401,3),'PDP8'!$C$17:$C$52,1,0)),IF(ISNA(VLOOKUP(LEFT(F401,3),'PDP8'!$C$56:$C$75,1,0)),IF(ISNA(VLOOKUP(LEFT(F401,IF(OR(LEN(F401)=3,MID(F401,4,1)=" "),3,4)),'PDP8'!$C$80:$C$107,1,0)),IF(ISNA(VLOOKUP(F401,'PDP8'!$I$5:$I$389,1,0)),"???",20),15),14),13),12))))))</f>
        <v>0</v>
      </c>
      <c r="N401" s="119">
        <f>IF(AND(O401="CLA",S401&gt;1),IF(ISNA(VLOOKUP(P401,'PDP8'!$C$17:$C$52,1,0)),IF(ISNA(VLOOKUP(P401,'PDP8'!$C$56:$C$75,1,0)),15,14),13),IF(LEN(F401)=0,0,M401))</f>
        <v>0</v>
      </c>
      <c r="O401" s="119" t="str">
        <f t="shared" si="92"/>
        <v/>
      </c>
      <c r="P401" s="119" t="str">
        <f t="shared" si="93"/>
        <v/>
      </c>
      <c r="Q401" s="119" t="str">
        <f t="shared" si="94"/>
        <v/>
      </c>
      <c r="R401" s="119" t="str">
        <f t="shared" si="95"/>
        <v/>
      </c>
      <c r="S401" s="119">
        <f t="shared" si="96"/>
        <v>0</v>
      </c>
      <c r="T401" s="187" t="str">
        <f t="shared" si="97"/>
        <v/>
      </c>
      <c r="U401" s="119" t="str">
        <f t="shared" si="98"/>
        <v/>
      </c>
      <c r="V401" s="120" t="str">
        <f t="shared" si="99"/>
        <v/>
      </c>
      <c r="W401" s="124" t="str">
        <f t="shared" si="100"/>
        <v/>
      </c>
      <c r="X401" s="124" t="str">
        <f t="shared" si="101"/>
        <v/>
      </c>
      <c r="Y401" s="119" t="str">
        <f t="shared" si="103"/>
        <v/>
      </c>
      <c r="Z401" s="119">
        <f t="shared" si="104"/>
        <v>0</v>
      </c>
      <c r="AA401" s="119" t="str">
        <f>IF(N401=12,VLOOKUP(F401,'PDP8'!$C$6:$F$11,4,0),"")</f>
        <v/>
      </c>
      <c r="AB401" s="119" t="str">
        <f>IF(N401=13,IF(_xlfn.BITAND(OCT2DEC(C401),'PDP8'!$E$17)='PDP8'!$D$17,'PDP8'!$F$17,CONCATENATE(IF(ISNA(MATCH(_xlfn.BITAND(OCT2DEC(C401),'PDP8'!$E$18),'PDP8'!$D$18:$D$20,0)),"",VLOOKUP(_xlfn.BITAND(OCT2DEC(C401),'PDP8'!$E$18),'PDP8'!$D$18:$F$20,3,0)),IF(ISNA(MATCH(_xlfn.BITAND(OCT2DEC(C401),'PDP8'!$E$21),'PDP8'!$D$21:$D$52,0)),"",CONCATENATE(IF(ISNA(MATCH(_xlfn.BITAND(OCT2DEC(C401),'PDP8'!$E$18),'PDP8'!$D$18:$D$20,0)),"",", "),VLOOKUP(_xlfn.BITAND(OCT2DEC(C401),'PDP8'!$E$21),'PDP8'!$D$21:$F$52,3,0))))),"")</f>
        <v/>
      </c>
      <c r="AC401" s="119" t="str">
        <f>IF(N401=14,CONCATENATE(IF(ISNA(MATCH(_xlfn.BITAND(OCT2DEC(C401),'PDP8'!$E$56),'PDP8'!$D$56:$D$70,0)),"",VLOOKUP(_xlfn.BITAND(OCT2DEC(C401),'PDP8'!$E$56),'PDP8'!$D$56:$F$70,3,0)),IF(ISNA(MATCH(_xlfn.BITAND(OCT2DEC(C401),'PDP8'!$E$71),'PDP8'!$D$71:$D$73,0)),"",CONCATENATE(IF(ISNA(MATCH(_xlfn.BITAND(OCT2DEC(C401),'PDP8'!$E$56),'PDP8'!$D$56:$D$70,0)),"",", "),VLOOKUP(_xlfn.BITAND(OCT2DEC(C401),'PDP8'!$E$71),'PDP8'!$D$71:$F$73,3,0))),IF(_xlfn.BITAND(OCT2DEC(C401),'PDP8'!$E$75)='PDP8'!$D$75,CONCATENATE(IF(LEN(F401)&gt;4,", ",""),'PDP8'!$F$75,""),IF(_xlfn.BITAND(OCT2DEC(C401),'PDP8'!$E$74),"",'PDP8'!$F$74))),"")</f>
        <v/>
      </c>
      <c r="AD401" s="119" t="str">
        <f>IF(N401=15,VLOOKUP(Z401,'PDP8'!$D$111:$F$238,3,0),"")</f>
        <v/>
      </c>
      <c r="AE401" s="119" t="str">
        <f>IF(N401=20,CONCATENATE(VLOOKUP(F401,'PDP8'!$I$5:$M$389,3,0),": ",VLOOKUP(F401,'PDP8'!$I$5:$M$389,5,0)),"")</f>
        <v/>
      </c>
      <c r="AF401" s="119" t="str">
        <f t="shared" si="102"/>
        <v/>
      </c>
      <c r="AG401" s="126"/>
      <c r="AH401" s="126"/>
    </row>
    <row r="402" spans="1:34" x14ac:dyDescent="0.2">
      <c r="A402" s="126"/>
      <c r="B402" s="55" t="str">
        <f t="shared" si="105"/>
        <v>0411</v>
      </c>
      <c r="C402" s="56" t="str">
        <f>IF(N402&lt;10,"",IF(N402=10,O402,IF(N402=12,IF(LEN(X402)&gt;0,X402,DEC2OCT(VLOOKUP(F402,'PDP8'!$C$6:$D$12,2,0)+IF(LEN(G402)&gt;0,256,0)+W402+IF(LEN(V402)=0,0,_xlfn.BITAND(V402,127)),4)),IF(N402=13,DEC2OCT('PDP8'!$D$13+_xlfn.BITOR(VLOOKUP(O402,'PDP8'!$C$17:$D$52,2,0),_xlfn.BITOR(IF(S402&gt;1,VLOOKUP(P402,'PDP8'!$C$17:$D$52,2,0),0),_xlfn.BITOR(IF(S402&gt;2,VLOOKUP(Q402,'PDP8'!$C$17:$D$52,2,0),0),IF(S402&gt;3,VLOOKUP(R402,'PDP8'!$C$17:$D$52,2,0),0)))),4),IF(N402=14,DEC2OCT(_xlfn.BITOR('PDP8'!$D$13+256+VLOOKUP(O402,'PDP8'!$C$56:$D$75,2,0),_xlfn.BITOR(IF(S402&gt;1,VLOOKUP(P402,'PDP8'!$C$56:$D$75,2,0),0),_xlfn.BITOR(IF(S402&gt;2,VLOOKUP(Q402,'PDP8'!$C$56:$D$75,2,0),0),IF(S402&gt;3,VLOOKUP(R402,'PDP8'!$C$56:$D$75,2,0),0)))),4),IF(N402=15,DEC2OCT('PDP8'!$D$13+257+VLOOKUP(O402,'PDP8'!$C$80:$D$107,2,0)+IF(S402&gt;1,VLOOKUP(P402,'PDP8'!$C$80:$D$107,2,0),0)+IF(S402&gt;2,VLOOKUP(Q402,'PDP8'!$C$80:$D$107,2,0),0),4),IF(N402=20,VLOOKUP(F402,'PDP8'!$I$5:$J$389,2,0),"???")))))))</f>
        <v/>
      </c>
      <c r="D402" s="177"/>
      <c r="E402" s="118"/>
      <c r="F402" s="118"/>
      <c r="G402" s="76"/>
      <c r="H402" s="118"/>
      <c r="I402" s="179"/>
      <c r="J402" s="188" t="str">
        <f t="shared" si="106"/>
        <v/>
      </c>
      <c r="K402" s="211"/>
      <c r="L402" s="126"/>
      <c r="M402" s="119">
        <f>IF(LEN(F402)&lt;1,0,IF(OR(LEFT(F402)="/",F402="$"),0,IF(LEFT(F402)="*",1,IF(NOT(ISERR(VALUE(F402))),10,IF(LEFT(F402,4)="PAGE",2,IF(ISNA(VLOOKUP(F402,'PDP8'!$C$6:$C$11,1,0)),IF(ISNA(VLOOKUP(LEFT(F402,3),'PDP8'!$C$17:$C$52,1,0)),IF(ISNA(VLOOKUP(LEFT(F402,3),'PDP8'!$C$56:$C$75,1,0)),IF(ISNA(VLOOKUP(LEFT(F402,IF(OR(LEN(F402)=3,MID(F402,4,1)=" "),3,4)),'PDP8'!$C$80:$C$107,1,0)),IF(ISNA(VLOOKUP(F402,'PDP8'!$I$5:$I$389,1,0)),"???",20),15),14),13),12))))))</f>
        <v>0</v>
      </c>
      <c r="N402" s="119">
        <f>IF(AND(O402="CLA",S402&gt;1),IF(ISNA(VLOOKUP(P402,'PDP8'!$C$17:$C$52,1,0)),IF(ISNA(VLOOKUP(P402,'PDP8'!$C$56:$C$75,1,0)),15,14),13),IF(LEN(F402)=0,0,M402))</f>
        <v>0</v>
      </c>
      <c r="O402" s="119" t="str">
        <f t="shared" si="92"/>
        <v/>
      </c>
      <c r="P402" s="119" t="str">
        <f t="shared" si="93"/>
        <v/>
      </c>
      <c r="Q402" s="119" t="str">
        <f t="shared" si="94"/>
        <v/>
      </c>
      <c r="R402" s="119" t="str">
        <f t="shared" si="95"/>
        <v/>
      </c>
      <c r="S402" s="119">
        <f t="shared" si="96"/>
        <v>0</v>
      </c>
      <c r="T402" s="187" t="str">
        <f t="shared" si="97"/>
        <v/>
      </c>
      <c r="U402" s="119" t="str">
        <f t="shared" si="98"/>
        <v/>
      </c>
      <c r="V402" s="120" t="str">
        <f t="shared" si="99"/>
        <v/>
      </c>
      <c r="W402" s="124" t="str">
        <f t="shared" si="100"/>
        <v/>
      </c>
      <c r="X402" s="124" t="str">
        <f t="shared" si="101"/>
        <v/>
      </c>
      <c r="Y402" s="119" t="str">
        <f t="shared" si="103"/>
        <v/>
      </c>
      <c r="Z402" s="119">
        <f t="shared" si="104"/>
        <v>0</v>
      </c>
      <c r="AA402" s="119" t="str">
        <f>IF(N402=12,VLOOKUP(F402,'PDP8'!$C$6:$F$11,4,0),"")</f>
        <v/>
      </c>
      <c r="AB402" s="119" t="str">
        <f>IF(N402=13,IF(_xlfn.BITAND(OCT2DEC(C402),'PDP8'!$E$17)='PDP8'!$D$17,'PDP8'!$F$17,CONCATENATE(IF(ISNA(MATCH(_xlfn.BITAND(OCT2DEC(C402),'PDP8'!$E$18),'PDP8'!$D$18:$D$20,0)),"",VLOOKUP(_xlfn.BITAND(OCT2DEC(C402),'PDP8'!$E$18),'PDP8'!$D$18:$F$20,3,0)),IF(ISNA(MATCH(_xlfn.BITAND(OCT2DEC(C402),'PDP8'!$E$21),'PDP8'!$D$21:$D$52,0)),"",CONCATENATE(IF(ISNA(MATCH(_xlfn.BITAND(OCT2DEC(C402),'PDP8'!$E$18),'PDP8'!$D$18:$D$20,0)),"",", "),VLOOKUP(_xlfn.BITAND(OCT2DEC(C402),'PDP8'!$E$21),'PDP8'!$D$21:$F$52,3,0))))),"")</f>
        <v/>
      </c>
      <c r="AC402" s="119" t="str">
        <f>IF(N402=14,CONCATENATE(IF(ISNA(MATCH(_xlfn.BITAND(OCT2DEC(C402),'PDP8'!$E$56),'PDP8'!$D$56:$D$70,0)),"",VLOOKUP(_xlfn.BITAND(OCT2DEC(C402),'PDP8'!$E$56),'PDP8'!$D$56:$F$70,3,0)),IF(ISNA(MATCH(_xlfn.BITAND(OCT2DEC(C402),'PDP8'!$E$71),'PDP8'!$D$71:$D$73,0)),"",CONCATENATE(IF(ISNA(MATCH(_xlfn.BITAND(OCT2DEC(C402),'PDP8'!$E$56),'PDP8'!$D$56:$D$70,0)),"",", "),VLOOKUP(_xlfn.BITAND(OCT2DEC(C402),'PDP8'!$E$71),'PDP8'!$D$71:$F$73,3,0))),IF(_xlfn.BITAND(OCT2DEC(C402),'PDP8'!$E$75)='PDP8'!$D$75,CONCATENATE(IF(LEN(F402)&gt;4,", ",""),'PDP8'!$F$75,""),IF(_xlfn.BITAND(OCT2DEC(C402),'PDP8'!$E$74),"",'PDP8'!$F$74))),"")</f>
        <v/>
      </c>
      <c r="AD402" s="119" t="str">
        <f>IF(N402=15,VLOOKUP(Z402,'PDP8'!$D$111:$F$238,3,0),"")</f>
        <v/>
      </c>
      <c r="AE402" s="119" t="str">
        <f>IF(N402=20,CONCATENATE(VLOOKUP(F402,'PDP8'!$I$5:$M$389,3,0),": ",VLOOKUP(F402,'PDP8'!$I$5:$M$389,5,0)),"")</f>
        <v/>
      </c>
      <c r="AF402" s="119" t="str">
        <f t="shared" si="102"/>
        <v/>
      </c>
      <c r="AG402" s="126"/>
      <c r="AH402" s="126"/>
    </row>
    <row r="403" spans="1:34" x14ac:dyDescent="0.2">
      <c r="A403" s="126"/>
      <c r="B403" s="55" t="str">
        <f t="shared" si="105"/>
        <v>0411</v>
      </c>
      <c r="C403" s="56" t="str">
        <f>IF(N403&lt;10,"",IF(N403=10,O403,IF(N403=12,IF(LEN(X403)&gt;0,X403,DEC2OCT(VLOOKUP(F403,'PDP8'!$C$6:$D$12,2,0)+IF(LEN(G403)&gt;0,256,0)+W403+IF(LEN(V403)=0,0,_xlfn.BITAND(V403,127)),4)),IF(N403=13,DEC2OCT('PDP8'!$D$13+_xlfn.BITOR(VLOOKUP(O403,'PDP8'!$C$17:$D$52,2,0),_xlfn.BITOR(IF(S403&gt;1,VLOOKUP(P403,'PDP8'!$C$17:$D$52,2,0),0),_xlfn.BITOR(IF(S403&gt;2,VLOOKUP(Q403,'PDP8'!$C$17:$D$52,2,0),0),IF(S403&gt;3,VLOOKUP(R403,'PDP8'!$C$17:$D$52,2,0),0)))),4),IF(N403=14,DEC2OCT(_xlfn.BITOR('PDP8'!$D$13+256+VLOOKUP(O403,'PDP8'!$C$56:$D$75,2,0),_xlfn.BITOR(IF(S403&gt;1,VLOOKUP(P403,'PDP8'!$C$56:$D$75,2,0),0),_xlfn.BITOR(IF(S403&gt;2,VLOOKUP(Q403,'PDP8'!$C$56:$D$75,2,0),0),IF(S403&gt;3,VLOOKUP(R403,'PDP8'!$C$56:$D$75,2,0),0)))),4),IF(N403=15,DEC2OCT('PDP8'!$D$13+257+VLOOKUP(O403,'PDP8'!$C$80:$D$107,2,0)+IF(S403&gt;1,VLOOKUP(P403,'PDP8'!$C$80:$D$107,2,0),0)+IF(S403&gt;2,VLOOKUP(Q403,'PDP8'!$C$80:$D$107,2,0),0),4),IF(N403=20,VLOOKUP(F403,'PDP8'!$I$5:$J$389,2,0),"???")))))))</f>
        <v/>
      </c>
      <c r="D403" s="177"/>
      <c r="E403" s="118"/>
      <c r="F403" s="118"/>
      <c r="G403" s="76"/>
      <c r="H403" s="118"/>
      <c r="I403" s="179"/>
      <c r="J403" s="188" t="str">
        <f t="shared" si="106"/>
        <v/>
      </c>
      <c r="K403" s="211"/>
      <c r="L403" s="126"/>
      <c r="M403" s="119">
        <f>IF(LEN(F403)&lt;1,0,IF(OR(LEFT(F403)="/",F403="$"),0,IF(LEFT(F403)="*",1,IF(NOT(ISERR(VALUE(F403))),10,IF(LEFT(F403,4)="PAGE",2,IF(ISNA(VLOOKUP(F403,'PDP8'!$C$6:$C$11,1,0)),IF(ISNA(VLOOKUP(LEFT(F403,3),'PDP8'!$C$17:$C$52,1,0)),IF(ISNA(VLOOKUP(LEFT(F403,3),'PDP8'!$C$56:$C$75,1,0)),IF(ISNA(VLOOKUP(LEFT(F403,IF(OR(LEN(F403)=3,MID(F403,4,1)=" "),3,4)),'PDP8'!$C$80:$C$107,1,0)),IF(ISNA(VLOOKUP(F403,'PDP8'!$I$5:$I$389,1,0)),"???",20),15),14),13),12))))))</f>
        <v>0</v>
      </c>
      <c r="N403" s="119">
        <f>IF(AND(O403="CLA",S403&gt;1),IF(ISNA(VLOOKUP(P403,'PDP8'!$C$17:$C$52,1,0)),IF(ISNA(VLOOKUP(P403,'PDP8'!$C$56:$C$75,1,0)),15,14),13),IF(LEN(F403)=0,0,M403))</f>
        <v>0</v>
      </c>
      <c r="O403" s="119" t="str">
        <f t="shared" si="92"/>
        <v/>
      </c>
      <c r="P403" s="119" t="str">
        <f t="shared" si="93"/>
        <v/>
      </c>
      <c r="Q403" s="119" t="str">
        <f t="shared" si="94"/>
        <v/>
      </c>
      <c r="R403" s="119" t="str">
        <f t="shared" si="95"/>
        <v/>
      </c>
      <c r="S403" s="119">
        <f t="shared" si="96"/>
        <v>0</v>
      </c>
      <c r="T403" s="187" t="str">
        <f t="shared" si="97"/>
        <v/>
      </c>
      <c r="U403" s="119" t="str">
        <f t="shared" si="98"/>
        <v/>
      </c>
      <c r="V403" s="120" t="str">
        <f t="shared" si="99"/>
        <v/>
      </c>
      <c r="W403" s="124" t="str">
        <f t="shared" si="100"/>
        <v/>
      </c>
      <c r="X403" s="124" t="str">
        <f t="shared" si="101"/>
        <v/>
      </c>
      <c r="Y403" s="119" t="str">
        <f t="shared" si="103"/>
        <v/>
      </c>
      <c r="Z403" s="119">
        <f t="shared" si="104"/>
        <v>0</v>
      </c>
      <c r="AA403" s="119" t="str">
        <f>IF(N403=12,VLOOKUP(F403,'PDP8'!$C$6:$F$11,4,0),"")</f>
        <v/>
      </c>
      <c r="AB403" s="119" t="str">
        <f>IF(N403=13,IF(_xlfn.BITAND(OCT2DEC(C403),'PDP8'!$E$17)='PDP8'!$D$17,'PDP8'!$F$17,CONCATENATE(IF(ISNA(MATCH(_xlfn.BITAND(OCT2DEC(C403),'PDP8'!$E$18),'PDP8'!$D$18:$D$20,0)),"",VLOOKUP(_xlfn.BITAND(OCT2DEC(C403),'PDP8'!$E$18),'PDP8'!$D$18:$F$20,3,0)),IF(ISNA(MATCH(_xlfn.BITAND(OCT2DEC(C403),'PDP8'!$E$21),'PDP8'!$D$21:$D$52,0)),"",CONCATENATE(IF(ISNA(MATCH(_xlfn.BITAND(OCT2DEC(C403),'PDP8'!$E$18),'PDP8'!$D$18:$D$20,0)),"",", "),VLOOKUP(_xlfn.BITAND(OCT2DEC(C403),'PDP8'!$E$21),'PDP8'!$D$21:$F$52,3,0))))),"")</f>
        <v/>
      </c>
      <c r="AC403" s="119" t="str">
        <f>IF(N403=14,CONCATENATE(IF(ISNA(MATCH(_xlfn.BITAND(OCT2DEC(C403),'PDP8'!$E$56),'PDP8'!$D$56:$D$70,0)),"",VLOOKUP(_xlfn.BITAND(OCT2DEC(C403),'PDP8'!$E$56),'PDP8'!$D$56:$F$70,3,0)),IF(ISNA(MATCH(_xlfn.BITAND(OCT2DEC(C403),'PDP8'!$E$71),'PDP8'!$D$71:$D$73,0)),"",CONCATENATE(IF(ISNA(MATCH(_xlfn.BITAND(OCT2DEC(C403),'PDP8'!$E$56),'PDP8'!$D$56:$D$70,0)),"",", "),VLOOKUP(_xlfn.BITAND(OCT2DEC(C403),'PDP8'!$E$71),'PDP8'!$D$71:$F$73,3,0))),IF(_xlfn.BITAND(OCT2DEC(C403),'PDP8'!$E$75)='PDP8'!$D$75,CONCATENATE(IF(LEN(F403)&gt;4,", ",""),'PDP8'!$F$75,""),IF(_xlfn.BITAND(OCT2DEC(C403),'PDP8'!$E$74),"",'PDP8'!$F$74))),"")</f>
        <v/>
      </c>
      <c r="AD403" s="119" t="str">
        <f>IF(N403=15,VLOOKUP(Z403,'PDP8'!$D$111:$F$238,3,0),"")</f>
        <v/>
      </c>
      <c r="AE403" s="119" t="str">
        <f>IF(N403=20,CONCATENATE(VLOOKUP(F403,'PDP8'!$I$5:$M$389,3,0),": ",VLOOKUP(F403,'PDP8'!$I$5:$M$389,5,0)),"")</f>
        <v/>
      </c>
      <c r="AF403" s="119" t="str">
        <f t="shared" si="102"/>
        <v/>
      </c>
      <c r="AG403" s="126"/>
      <c r="AH403" s="126"/>
    </row>
    <row r="404" spans="1:34" x14ac:dyDescent="0.2">
      <c r="A404" s="126"/>
      <c r="B404" s="55" t="str">
        <f t="shared" si="105"/>
        <v>0411</v>
      </c>
      <c r="C404" s="56" t="str">
        <f>IF(N404&lt;10,"",IF(N404=10,O404,IF(N404=12,IF(LEN(X404)&gt;0,X404,DEC2OCT(VLOOKUP(F404,'PDP8'!$C$6:$D$12,2,0)+IF(LEN(G404)&gt;0,256,0)+W404+IF(LEN(V404)=0,0,_xlfn.BITAND(V404,127)),4)),IF(N404=13,DEC2OCT('PDP8'!$D$13+_xlfn.BITOR(VLOOKUP(O404,'PDP8'!$C$17:$D$52,2,0),_xlfn.BITOR(IF(S404&gt;1,VLOOKUP(P404,'PDP8'!$C$17:$D$52,2,0),0),_xlfn.BITOR(IF(S404&gt;2,VLOOKUP(Q404,'PDP8'!$C$17:$D$52,2,0),0),IF(S404&gt;3,VLOOKUP(R404,'PDP8'!$C$17:$D$52,2,0),0)))),4),IF(N404=14,DEC2OCT(_xlfn.BITOR('PDP8'!$D$13+256+VLOOKUP(O404,'PDP8'!$C$56:$D$75,2,0),_xlfn.BITOR(IF(S404&gt;1,VLOOKUP(P404,'PDP8'!$C$56:$D$75,2,0),0),_xlfn.BITOR(IF(S404&gt;2,VLOOKUP(Q404,'PDP8'!$C$56:$D$75,2,0),0),IF(S404&gt;3,VLOOKUP(R404,'PDP8'!$C$56:$D$75,2,0),0)))),4),IF(N404=15,DEC2OCT('PDP8'!$D$13+257+VLOOKUP(O404,'PDP8'!$C$80:$D$107,2,0)+IF(S404&gt;1,VLOOKUP(P404,'PDP8'!$C$80:$D$107,2,0),0)+IF(S404&gt;2,VLOOKUP(Q404,'PDP8'!$C$80:$D$107,2,0),0),4),IF(N404=20,VLOOKUP(F404,'PDP8'!$I$5:$J$389,2,0),"???")))))))</f>
        <v/>
      </c>
      <c r="D404" s="177"/>
      <c r="E404" s="118"/>
      <c r="F404" s="118"/>
      <c r="G404" s="76"/>
      <c r="H404" s="118"/>
      <c r="I404" s="179"/>
      <c r="J404" s="188" t="str">
        <f t="shared" si="106"/>
        <v/>
      </c>
      <c r="K404" s="211"/>
      <c r="L404" s="126"/>
      <c r="M404" s="119">
        <f>IF(LEN(F404)&lt;1,0,IF(OR(LEFT(F404)="/",F404="$"),0,IF(LEFT(F404)="*",1,IF(NOT(ISERR(VALUE(F404))),10,IF(LEFT(F404,4)="PAGE",2,IF(ISNA(VLOOKUP(F404,'PDP8'!$C$6:$C$11,1,0)),IF(ISNA(VLOOKUP(LEFT(F404,3),'PDP8'!$C$17:$C$52,1,0)),IF(ISNA(VLOOKUP(LEFT(F404,3),'PDP8'!$C$56:$C$75,1,0)),IF(ISNA(VLOOKUP(LEFT(F404,IF(OR(LEN(F404)=3,MID(F404,4,1)=" "),3,4)),'PDP8'!$C$80:$C$107,1,0)),IF(ISNA(VLOOKUP(F404,'PDP8'!$I$5:$I$389,1,0)),"???",20),15),14),13),12))))))</f>
        <v>0</v>
      </c>
      <c r="N404" s="119">
        <f>IF(AND(O404="CLA",S404&gt;1),IF(ISNA(VLOOKUP(P404,'PDP8'!$C$17:$C$52,1,0)),IF(ISNA(VLOOKUP(P404,'PDP8'!$C$56:$C$75,1,0)),15,14),13),IF(LEN(F404)=0,0,M404))</f>
        <v>0</v>
      </c>
      <c r="O404" s="119" t="str">
        <f t="shared" si="92"/>
        <v/>
      </c>
      <c r="P404" s="119" t="str">
        <f t="shared" si="93"/>
        <v/>
      </c>
      <c r="Q404" s="119" t="str">
        <f t="shared" si="94"/>
        <v/>
      </c>
      <c r="R404" s="119" t="str">
        <f t="shared" si="95"/>
        <v/>
      </c>
      <c r="S404" s="119">
        <f t="shared" si="96"/>
        <v>0</v>
      </c>
      <c r="T404" s="187" t="str">
        <f t="shared" si="97"/>
        <v/>
      </c>
      <c r="U404" s="119" t="str">
        <f t="shared" si="98"/>
        <v/>
      </c>
      <c r="V404" s="120" t="str">
        <f t="shared" si="99"/>
        <v/>
      </c>
      <c r="W404" s="124" t="str">
        <f t="shared" si="100"/>
        <v/>
      </c>
      <c r="X404" s="124" t="str">
        <f t="shared" si="101"/>
        <v/>
      </c>
      <c r="Y404" s="119" t="str">
        <f t="shared" si="103"/>
        <v/>
      </c>
      <c r="Z404" s="119">
        <f t="shared" si="104"/>
        <v>0</v>
      </c>
      <c r="AA404" s="119" t="str">
        <f>IF(N404=12,VLOOKUP(F404,'PDP8'!$C$6:$F$11,4,0),"")</f>
        <v/>
      </c>
      <c r="AB404" s="119" t="str">
        <f>IF(N404=13,IF(_xlfn.BITAND(OCT2DEC(C404),'PDP8'!$E$17)='PDP8'!$D$17,'PDP8'!$F$17,CONCATENATE(IF(ISNA(MATCH(_xlfn.BITAND(OCT2DEC(C404),'PDP8'!$E$18),'PDP8'!$D$18:$D$20,0)),"",VLOOKUP(_xlfn.BITAND(OCT2DEC(C404),'PDP8'!$E$18),'PDP8'!$D$18:$F$20,3,0)),IF(ISNA(MATCH(_xlfn.BITAND(OCT2DEC(C404),'PDP8'!$E$21),'PDP8'!$D$21:$D$52,0)),"",CONCATENATE(IF(ISNA(MATCH(_xlfn.BITAND(OCT2DEC(C404),'PDP8'!$E$18),'PDP8'!$D$18:$D$20,0)),"",", "),VLOOKUP(_xlfn.BITAND(OCT2DEC(C404),'PDP8'!$E$21),'PDP8'!$D$21:$F$52,3,0))))),"")</f>
        <v/>
      </c>
      <c r="AC404" s="119" t="str">
        <f>IF(N404=14,CONCATENATE(IF(ISNA(MATCH(_xlfn.BITAND(OCT2DEC(C404),'PDP8'!$E$56),'PDP8'!$D$56:$D$70,0)),"",VLOOKUP(_xlfn.BITAND(OCT2DEC(C404),'PDP8'!$E$56),'PDP8'!$D$56:$F$70,3,0)),IF(ISNA(MATCH(_xlfn.BITAND(OCT2DEC(C404),'PDP8'!$E$71),'PDP8'!$D$71:$D$73,0)),"",CONCATENATE(IF(ISNA(MATCH(_xlfn.BITAND(OCT2DEC(C404),'PDP8'!$E$56),'PDP8'!$D$56:$D$70,0)),"",", "),VLOOKUP(_xlfn.BITAND(OCT2DEC(C404),'PDP8'!$E$71),'PDP8'!$D$71:$F$73,3,0))),IF(_xlfn.BITAND(OCT2DEC(C404),'PDP8'!$E$75)='PDP8'!$D$75,CONCATENATE(IF(LEN(F404)&gt;4,", ",""),'PDP8'!$F$75,""),IF(_xlfn.BITAND(OCT2DEC(C404),'PDP8'!$E$74),"",'PDP8'!$F$74))),"")</f>
        <v/>
      </c>
      <c r="AD404" s="119" t="str">
        <f>IF(N404=15,VLOOKUP(Z404,'PDP8'!$D$111:$F$238,3,0),"")</f>
        <v/>
      </c>
      <c r="AE404" s="119" t="str">
        <f>IF(N404=20,CONCATENATE(VLOOKUP(F404,'PDP8'!$I$5:$M$389,3,0),": ",VLOOKUP(F404,'PDP8'!$I$5:$M$389,5,0)),"")</f>
        <v/>
      </c>
      <c r="AF404" s="119" t="str">
        <f t="shared" si="102"/>
        <v/>
      </c>
      <c r="AG404" s="126"/>
      <c r="AH404" s="126"/>
    </row>
    <row r="405" spans="1:34" x14ac:dyDescent="0.2">
      <c r="A405" s="126"/>
      <c r="B405" s="55" t="str">
        <f t="shared" si="105"/>
        <v>0411</v>
      </c>
      <c r="C405" s="56" t="str">
        <f>IF(N405&lt;10,"",IF(N405=10,O405,IF(N405=12,IF(LEN(X405)&gt;0,X405,DEC2OCT(VLOOKUP(F405,'PDP8'!$C$6:$D$12,2,0)+IF(LEN(G405)&gt;0,256,0)+W405+IF(LEN(V405)=0,0,_xlfn.BITAND(V405,127)),4)),IF(N405=13,DEC2OCT('PDP8'!$D$13+_xlfn.BITOR(VLOOKUP(O405,'PDP8'!$C$17:$D$52,2,0),_xlfn.BITOR(IF(S405&gt;1,VLOOKUP(P405,'PDP8'!$C$17:$D$52,2,0),0),_xlfn.BITOR(IF(S405&gt;2,VLOOKUP(Q405,'PDP8'!$C$17:$D$52,2,0),0),IF(S405&gt;3,VLOOKUP(R405,'PDP8'!$C$17:$D$52,2,0),0)))),4),IF(N405=14,DEC2OCT(_xlfn.BITOR('PDP8'!$D$13+256+VLOOKUP(O405,'PDP8'!$C$56:$D$75,2,0),_xlfn.BITOR(IF(S405&gt;1,VLOOKUP(P405,'PDP8'!$C$56:$D$75,2,0),0),_xlfn.BITOR(IF(S405&gt;2,VLOOKUP(Q405,'PDP8'!$C$56:$D$75,2,0),0),IF(S405&gt;3,VLOOKUP(R405,'PDP8'!$C$56:$D$75,2,0),0)))),4),IF(N405=15,DEC2OCT('PDP8'!$D$13+257+VLOOKUP(O405,'PDP8'!$C$80:$D$107,2,0)+IF(S405&gt;1,VLOOKUP(P405,'PDP8'!$C$80:$D$107,2,0),0)+IF(S405&gt;2,VLOOKUP(Q405,'PDP8'!$C$80:$D$107,2,0),0),4),IF(N405=20,VLOOKUP(F405,'PDP8'!$I$5:$J$389,2,0),"???")))))))</f>
        <v/>
      </c>
      <c r="D405" s="177"/>
      <c r="E405" s="118"/>
      <c r="F405" s="118"/>
      <c r="G405" s="76"/>
      <c r="H405" s="118"/>
      <c r="I405" s="179"/>
      <c r="J405" s="188" t="str">
        <f t="shared" si="106"/>
        <v/>
      </c>
      <c r="K405" s="211"/>
      <c r="L405" s="126"/>
      <c r="M405" s="119">
        <f>IF(LEN(F405)&lt;1,0,IF(OR(LEFT(F405)="/",F405="$"),0,IF(LEFT(F405)="*",1,IF(NOT(ISERR(VALUE(F405))),10,IF(LEFT(F405,4)="PAGE",2,IF(ISNA(VLOOKUP(F405,'PDP8'!$C$6:$C$11,1,0)),IF(ISNA(VLOOKUP(LEFT(F405,3),'PDP8'!$C$17:$C$52,1,0)),IF(ISNA(VLOOKUP(LEFT(F405,3),'PDP8'!$C$56:$C$75,1,0)),IF(ISNA(VLOOKUP(LEFT(F405,IF(OR(LEN(F405)=3,MID(F405,4,1)=" "),3,4)),'PDP8'!$C$80:$C$107,1,0)),IF(ISNA(VLOOKUP(F405,'PDP8'!$I$5:$I$389,1,0)),"???",20),15),14),13),12))))))</f>
        <v>0</v>
      </c>
      <c r="N405" s="119">
        <f>IF(AND(O405="CLA",S405&gt;1),IF(ISNA(VLOOKUP(P405,'PDP8'!$C$17:$C$52,1,0)),IF(ISNA(VLOOKUP(P405,'PDP8'!$C$56:$C$75,1,0)),15,14),13),IF(LEN(F405)=0,0,M405))</f>
        <v>0</v>
      </c>
      <c r="O405" s="119" t="str">
        <f t="shared" ref="O405:O468" si="107">IF(M405=10,IF(RIGHT(F405,1)=".",IF(VALUE(F405)&lt;0,DEC2OCT(_xlfn.BITXOR(-F405,4095)+1,4),DEC2OCT(F405,4)),IF(VALUE(F405)&lt;0,DEC2OCT(_xlfn.BITXOR(OCT2DEC(-F405),4095)+1,4),TEXT(F405,"0000"))),CONCATENATE(LEFT(F405,3),IF(OR(LEN(F405)=3,MID(F405,4,1)=" "),"",MID(F405,4,1))))</f>
        <v/>
      </c>
      <c r="P405" s="119" t="str">
        <f t="shared" ref="P405:P468" si="108">CONCATENATE(MID(F405,LEN(O405)+2,3),IF(OR(LEN(F405)=LEN(O405)+4,MID(F405,LEN(O405)+5,1)=" "),"",MID(F405,LEN(O405)+5,1)))</f>
        <v/>
      </c>
      <c r="Q405" s="119" t="str">
        <f t="shared" ref="Q405:Q468" si="109">CONCATENATE(MID(F405,LEN(O405)+LEN(P405)+3,3),IF(OR(LEN(F405)=LEN(O405)+LEN(P405)+5,MID(F405,LEN(O405)+LEN(P405)+6,1)=" "),"",MID(F405,LEN(O405)+LEN(P405)+6,1)))</f>
        <v/>
      </c>
      <c r="R405" s="119" t="str">
        <f t="shared" ref="R405:R468" si="110">CONCATENATE(MID(F405,LEN(O405)+LEN(P405)+LEN(Q405)+4,3),IF(OR(LEN(F405)=LEN(O405)+LEN(P405)+LEN(Q405)+6,MID(F405,LEN(O405)+LEN(P405)+LEN(Q405)+7,1)=" "),"",MID(F405,LEN(O405)+LEN(P405)+LEN(Q405)+7,1)))</f>
        <v/>
      </c>
      <c r="S405" s="119">
        <f t="shared" ref="S405:S468" si="111">IF(LEN(O405)=0,0,1)+IF(LEN(P405)=0,0,1)+IF(LEN(Q405)=0,0,1)+IF(LEN(R405)=0,0,1)</f>
        <v>0</v>
      </c>
      <c r="T405" s="187" t="str">
        <f t="shared" ref="T405:T468" si="112">IF(OR(LEFT(H405,2)=".-",LEFT(H405,2)=".+"),RIGHT(H405,LEN(H405)-2),IF(LEN(H405)=0,"",H405))</f>
        <v/>
      </c>
      <c r="U405" s="119" t="str">
        <f t="shared" ref="U405:U468" si="113">IF(LEN(T405)=0,"",IF(ISERR(VALUE(T405)),OCT2DEC(INDEX($B$10:$E$262,MATCH(T405,$Y$10:$Y$262,0),1)),IF(RIGHT(T405,1)=".",IF(VALUE(T405)&lt;0,_xlfn.BITXOR(VALUE(-T405),127)+1,T405),IF(VALUE(T405)&lt;0,_xlfn.BITXOR(OCT2DEC(-T405),127)+1,OCT2DEC(T405)))))</f>
        <v/>
      </c>
      <c r="V405" s="120" t="str">
        <f t="shared" ref="V405:V468" si="114">IF(LEFT(H405,2)=".-",OCT2DEC(B405)-U405,IF(LEFT(H405,2)=".+",OCT2DEC(B405)+U405,IF(T405=".",OCT2DEC(B405),U405)))</f>
        <v/>
      </c>
      <c r="W405" s="124" t="str">
        <f t="shared" ref="W405:W468" si="115">IF(LEN(V405)&gt;0,IF(_xlfn.BITAND(V405,3968)=0,0,128),"")</f>
        <v/>
      </c>
      <c r="X405" s="124" t="str">
        <f t="shared" ref="X405:X468" si="116">IF(ISNA(V405),"UNDEFINED",IF(LEN(V405)=0,IF(AND(M405=12,LEN(H405)=0),"UNDEFINED",""),IF(AND($W405=128,_xlfn.BITAND($V405,3968)&lt;&gt;_xlfn.BITAND(OCT2DEC($B405),3968)),"RANGE!","")))</f>
        <v/>
      </c>
      <c r="Y405" s="119" t="str">
        <f t="shared" si="103"/>
        <v/>
      </c>
      <c r="Z405" s="119">
        <f t="shared" si="104"/>
        <v>0</v>
      </c>
      <c r="AA405" s="119" t="str">
        <f>IF(N405=12,VLOOKUP(F405,'PDP8'!$C$6:$F$11,4,0),"")</f>
        <v/>
      </c>
      <c r="AB405" s="119" t="str">
        <f>IF(N405=13,IF(_xlfn.BITAND(OCT2DEC(C405),'PDP8'!$E$17)='PDP8'!$D$17,'PDP8'!$F$17,CONCATENATE(IF(ISNA(MATCH(_xlfn.BITAND(OCT2DEC(C405),'PDP8'!$E$18),'PDP8'!$D$18:$D$20,0)),"",VLOOKUP(_xlfn.BITAND(OCT2DEC(C405),'PDP8'!$E$18),'PDP8'!$D$18:$F$20,3,0)),IF(ISNA(MATCH(_xlfn.BITAND(OCT2DEC(C405),'PDP8'!$E$21),'PDP8'!$D$21:$D$52,0)),"",CONCATENATE(IF(ISNA(MATCH(_xlfn.BITAND(OCT2DEC(C405),'PDP8'!$E$18),'PDP8'!$D$18:$D$20,0)),"",", "),VLOOKUP(_xlfn.BITAND(OCT2DEC(C405),'PDP8'!$E$21),'PDP8'!$D$21:$F$52,3,0))))),"")</f>
        <v/>
      </c>
      <c r="AC405" s="119" t="str">
        <f>IF(N405=14,CONCATENATE(IF(ISNA(MATCH(_xlfn.BITAND(OCT2DEC(C405),'PDP8'!$E$56),'PDP8'!$D$56:$D$70,0)),"",VLOOKUP(_xlfn.BITAND(OCT2DEC(C405),'PDP8'!$E$56),'PDP8'!$D$56:$F$70,3,0)),IF(ISNA(MATCH(_xlfn.BITAND(OCT2DEC(C405),'PDP8'!$E$71),'PDP8'!$D$71:$D$73,0)),"",CONCATENATE(IF(ISNA(MATCH(_xlfn.BITAND(OCT2DEC(C405),'PDP8'!$E$56),'PDP8'!$D$56:$D$70,0)),"",", "),VLOOKUP(_xlfn.BITAND(OCT2DEC(C405),'PDP8'!$E$71),'PDP8'!$D$71:$F$73,3,0))),IF(_xlfn.BITAND(OCT2DEC(C405),'PDP8'!$E$75)='PDP8'!$D$75,CONCATENATE(IF(LEN(F405)&gt;4,", ",""),'PDP8'!$F$75,""),IF(_xlfn.BITAND(OCT2DEC(C405),'PDP8'!$E$74),"",'PDP8'!$F$74))),"")</f>
        <v/>
      </c>
      <c r="AD405" s="119" t="str">
        <f>IF(N405=15,VLOOKUP(Z405,'PDP8'!$D$111:$F$238,3,0),"")</f>
        <v/>
      </c>
      <c r="AE405" s="119" t="str">
        <f>IF(N405=20,CONCATENATE(VLOOKUP(F405,'PDP8'!$I$5:$M$389,3,0),": ",VLOOKUP(F405,'PDP8'!$I$5:$M$389,5,0)),"")</f>
        <v/>
      </c>
      <c r="AF405" s="119" t="str">
        <f t="shared" ref="AF405:AF468" si="117">CONCATENATE(AA405,AB405,AC405,AD405,AE405)</f>
        <v/>
      </c>
      <c r="AG405" s="126"/>
      <c r="AH405" s="126"/>
    </row>
    <row r="406" spans="1:34" x14ac:dyDescent="0.2">
      <c r="A406" s="126"/>
      <c r="B406" s="55" t="str">
        <f t="shared" si="105"/>
        <v>0411</v>
      </c>
      <c r="C406" s="56" t="str">
        <f>IF(N406&lt;10,"",IF(N406=10,O406,IF(N406=12,IF(LEN(X406)&gt;0,X406,DEC2OCT(VLOOKUP(F406,'PDP8'!$C$6:$D$12,2,0)+IF(LEN(G406)&gt;0,256,0)+W406+IF(LEN(V406)=0,0,_xlfn.BITAND(V406,127)),4)),IF(N406=13,DEC2OCT('PDP8'!$D$13+_xlfn.BITOR(VLOOKUP(O406,'PDP8'!$C$17:$D$52,2,0),_xlfn.BITOR(IF(S406&gt;1,VLOOKUP(P406,'PDP8'!$C$17:$D$52,2,0),0),_xlfn.BITOR(IF(S406&gt;2,VLOOKUP(Q406,'PDP8'!$C$17:$D$52,2,0),0),IF(S406&gt;3,VLOOKUP(R406,'PDP8'!$C$17:$D$52,2,0),0)))),4),IF(N406=14,DEC2OCT(_xlfn.BITOR('PDP8'!$D$13+256+VLOOKUP(O406,'PDP8'!$C$56:$D$75,2,0),_xlfn.BITOR(IF(S406&gt;1,VLOOKUP(P406,'PDP8'!$C$56:$D$75,2,0),0),_xlfn.BITOR(IF(S406&gt;2,VLOOKUP(Q406,'PDP8'!$C$56:$D$75,2,0),0),IF(S406&gt;3,VLOOKUP(R406,'PDP8'!$C$56:$D$75,2,0),0)))),4),IF(N406=15,DEC2OCT('PDP8'!$D$13+257+VLOOKUP(O406,'PDP8'!$C$80:$D$107,2,0)+IF(S406&gt;1,VLOOKUP(P406,'PDP8'!$C$80:$D$107,2,0),0)+IF(S406&gt;2,VLOOKUP(Q406,'PDP8'!$C$80:$D$107,2,0),0),4),IF(N406=20,VLOOKUP(F406,'PDP8'!$I$5:$J$389,2,0),"???")))))))</f>
        <v/>
      </c>
      <c r="D406" s="177"/>
      <c r="E406" s="118"/>
      <c r="F406" s="118"/>
      <c r="G406" s="76"/>
      <c r="H406" s="118"/>
      <c r="I406" s="179"/>
      <c r="J406" s="188" t="str">
        <f t="shared" si="106"/>
        <v/>
      </c>
      <c r="K406" s="211"/>
      <c r="L406" s="126"/>
      <c r="M406" s="119">
        <f>IF(LEN(F406)&lt;1,0,IF(OR(LEFT(F406)="/",F406="$"),0,IF(LEFT(F406)="*",1,IF(NOT(ISERR(VALUE(F406))),10,IF(LEFT(F406,4)="PAGE",2,IF(ISNA(VLOOKUP(F406,'PDP8'!$C$6:$C$11,1,0)),IF(ISNA(VLOOKUP(LEFT(F406,3),'PDP8'!$C$17:$C$52,1,0)),IF(ISNA(VLOOKUP(LEFT(F406,3),'PDP8'!$C$56:$C$75,1,0)),IF(ISNA(VLOOKUP(LEFT(F406,IF(OR(LEN(F406)=3,MID(F406,4,1)=" "),3,4)),'PDP8'!$C$80:$C$107,1,0)),IF(ISNA(VLOOKUP(F406,'PDP8'!$I$5:$I$389,1,0)),"???",20),15),14),13),12))))))</f>
        <v>0</v>
      </c>
      <c r="N406" s="119">
        <f>IF(AND(O406="CLA",S406&gt;1),IF(ISNA(VLOOKUP(P406,'PDP8'!$C$17:$C$52,1,0)),IF(ISNA(VLOOKUP(P406,'PDP8'!$C$56:$C$75,1,0)),15,14),13),IF(LEN(F406)=0,0,M406))</f>
        <v>0</v>
      </c>
      <c r="O406" s="119" t="str">
        <f t="shared" si="107"/>
        <v/>
      </c>
      <c r="P406" s="119" t="str">
        <f t="shared" si="108"/>
        <v/>
      </c>
      <c r="Q406" s="119" t="str">
        <f t="shared" si="109"/>
        <v/>
      </c>
      <c r="R406" s="119" t="str">
        <f t="shared" si="110"/>
        <v/>
      </c>
      <c r="S406" s="119">
        <f t="shared" si="111"/>
        <v>0</v>
      </c>
      <c r="T406" s="187" t="str">
        <f t="shared" si="112"/>
        <v/>
      </c>
      <c r="U406" s="119" t="str">
        <f t="shared" si="113"/>
        <v/>
      </c>
      <c r="V406" s="120" t="str">
        <f t="shared" si="114"/>
        <v/>
      </c>
      <c r="W406" s="124" t="str">
        <f t="shared" si="115"/>
        <v/>
      </c>
      <c r="X406" s="124" t="str">
        <f t="shared" si="116"/>
        <v/>
      </c>
      <c r="Y406" s="119" t="str">
        <f t="shared" ref="Y406:Y469" si="118">IF(LEN(E406)=0,"",IF(RIGHT(E406,1)=",",LEFT(E406,LEN(E406)-1),E406))</f>
        <v/>
      </c>
      <c r="Z406" s="119">
        <f t="shared" ref="Z406:Z469" si="119">OCT2DEC(C406)</f>
        <v>0</v>
      </c>
      <c r="AA406" s="119" t="str">
        <f>IF(N406=12,VLOOKUP(F406,'PDP8'!$C$6:$F$11,4,0),"")</f>
        <v/>
      </c>
      <c r="AB406" s="119" t="str">
        <f>IF(N406=13,IF(_xlfn.BITAND(OCT2DEC(C406),'PDP8'!$E$17)='PDP8'!$D$17,'PDP8'!$F$17,CONCATENATE(IF(ISNA(MATCH(_xlfn.BITAND(OCT2DEC(C406),'PDP8'!$E$18),'PDP8'!$D$18:$D$20,0)),"",VLOOKUP(_xlfn.BITAND(OCT2DEC(C406),'PDP8'!$E$18),'PDP8'!$D$18:$F$20,3,0)),IF(ISNA(MATCH(_xlfn.BITAND(OCT2DEC(C406),'PDP8'!$E$21),'PDP8'!$D$21:$D$52,0)),"",CONCATENATE(IF(ISNA(MATCH(_xlfn.BITAND(OCT2DEC(C406),'PDP8'!$E$18),'PDP8'!$D$18:$D$20,0)),"",", "),VLOOKUP(_xlfn.BITAND(OCT2DEC(C406),'PDP8'!$E$21),'PDP8'!$D$21:$F$52,3,0))))),"")</f>
        <v/>
      </c>
      <c r="AC406" s="119" t="str">
        <f>IF(N406=14,CONCATENATE(IF(ISNA(MATCH(_xlfn.BITAND(OCT2DEC(C406),'PDP8'!$E$56),'PDP8'!$D$56:$D$70,0)),"",VLOOKUP(_xlfn.BITAND(OCT2DEC(C406),'PDP8'!$E$56),'PDP8'!$D$56:$F$70,3,0)),IF(ISNA(MATCH(_xlfn.BITAND(OCT2DEC(C406),'PDP8'!$E$71),'PDP8'!$D$71:$D$73,0)),"",CONCATENATE(IF(ISNA(MATCH(_xlfn.BITAND(OCT2DEC(C406),'PDP8'!$E$56),'PDP8'!$D$56:$D$70,0)),"",", "),VLOOKUP(_xlfn.BITAND(OCT2DEC(C406),'PDP8'!$E$71),'PDP8'!$D$71:$F$73,3,0))),IF(_xlfn.BITAND(OCT2DEC(C406),'PDP8'!$E$75)='PDP8'!$D$75,CONCATENATE(IF(LEN(F406)&gt;4,", ",""),'PDP8'!$F$75,""),IF(_xlfn.BITAND(OCT2DEC(C406),'PDP8'!$E$74),"",'PDP8'!$F$74))),"")</f>
        <v/>
      </c>
      <c r="AD406" s="119" t="str">
        <f>IF(N406=15,VLOOKUP(Z406,'PDP8'!$D$111:$F$238,3,0),"")</f>
        <v/>
      </c>
      <c r="AE406" s="119" t="str">
        <f>IF(N406=20,CONCATENATE(VLOOKUP(F406,'PDP8'!$I$5:$M$389,3,0),": ",VLOOKUP(F406,'PDP8'!$I$5:$M$389,5,0)),"")</f>
        <v/>
      </c>
      <c r="AF406" s="119" t="str">
        <f t="shared" si="117"/>
        <v/>
      </c>
      <c r="AG406" s="126"/>
      <c r="AH406" s="126"/>
    </row>
    <row r="407" spans="1:34" x14ac:dyDescent="0.2">
      <c r="A407" s="126"/>
      <c r="B407" s="55" t="str">
        <f t="shared" si="105"/>
        <v>0411</v>
      </c>
      <c r="C407" s="56" t="str">
        <f>IF(N407&lt;10,"",IF(N407=10,O407,IF(N407=12,IF(LEN(X407)&gt;0,X407,DEC2OCT(VLOOKUP(F407,'PDP8'!$C$6:$D$12,2,0)+IF(LEN(G407)&gt;0,256,0)+W407+IF(LEN(V407)=0,0,_xlfn.BITAND(V407,127)),4)),IF(N407=13,DEC2OCT('PDP8'!$D$13+_xlfn.BITOR(VLOOKUP(O407,'PDP8'!$C$17:$D$52,2,0),_xlfn.BITOR(IF(S407&gt;1,VLOOKUP(P407,'PDP8'!$C$17:$D$52,2,0),0),_xlfn.BITOR(IF(S407&gt;2,VLOOKUP(Q407,'PDP8'!$C$17:$D$52,2,0),0),IF(S407&gt;3,VLOOKUP(R407,'PDP8'!$C$17:$D$52,2,0),0)))),4),IF(N407=14,DEC2OCT(_xlfn.BITOR('PDP8'!$D$13+256+VLOOKUP(O407,'PDP8'!$C$56:$D$75,2,0),_xlfn.BITOR(IF(S407&gt;1,VLOOKUP(P407,'PDP8'!$C$56:$D$75,2,0),0),_xlfn.BITOR(IF(S407&gt;2,VLOOKUP(Q407,'PDP8'!$C$56:$D$75,2,0),0),IF(S407&gt;3,VLOOKUP(R407,'PDP8'!$C$56:$D$75,2,0),0)))),4),IF(N407=15,DEC2OCT('PDP8'!$D$13+257+VLOOKUP(O407,'PDP8'!$C$80:$D$107,2,0)+IF(S407&gt;1,VLOOKUP(P407,'PDP8'!$C$80:$D$107,2,0),0)+IF(S407&gt;2,VLOOKUP(Q407,'PDP8'!$C$80:$D$107,2,0),0),4),IF(N407=20,VLOOKUP(F407,'PDP8'!$I$5:$J$389,2,0),"???")))))))</f>
        <v/>
      </c>
      <c r="D407" s="177"/>
      <c r="E407" s="118"/>
      <c r="F407" s="118"/>
      <c r="G407" s="76"/>
      <c r="H407" s="118"/>
      <c r="I407" s="179"/>
      <c r="J407" s="188" t="str">
        <f t="shared" si="106"/>
        <v/>
      </c>
      <c r="K407" s="211"/>
      <c r="L407" s="126"/>
      <c r="M407" s="119">
        <f>IF(LEN(F407)&lt;1,0,IF(OR(LEFT(F407)="/",F407="$"),0,IF(LEFT(F407)="*",1,IF(NOT(ISERR(VALUE(F407))),10,IF(LEFT(F407,4)="PAGE",2,IF(ISNA(VLOOKUP(F407,'PDP8'!$C$6:$C$11,1,0)),IF(ISNA(VLOOKUP(LEFT(F407,3),'PDP8'!$C$17:$C$52,1,0)),IF(ISNA(VLOOKUP(LEFT(F407,3),'PDP8'!$C$56:$C$75,1,0)),IF(ISNA(VLOOKUP(LEFT(F407,IF(OR(LEN(F407)=3,MID(F407,4,1)=" "),3,4)),'PDP8'!$C$80:$C$107,1,0)),IF(ISNA(VLOOKUP(F407,'PDP8'!$I$5:$I$389,1,0)),"???",20),15),14),13),12))))))</f>
        <v>0</v>
      </c>
      <c r="N407" s="119">
        <f>IF(AND(O407="CLA",S407&gt;1),IF(ISNA(VLOOKUP(P407,'PDP8'!$C$17:$C$52,1,0)),IF(ISNA(VLOOKUP(P407,'PDP8'!$C$56:$C$75,1,0)),15,14),13),IF(LEN(F407)=0,0,M407))</f>
        <v>0</v>
      </c>
      <c r="O407" s="119" t="str">
        <f t="shared" si="107"/>
        <v/>
      </c>
      <c r="P407" s="119" t="str">
        <f t="shared" si="108"/>
        <v/>
      </c>
      <c r="Q407" s="119" t="str">
        <f t="shared" si="109"/>
        <v/>
      </c>
      <c r="R407" s="119" t="str">
        <f t="shared" si="110"/>
        <v/>
      </c>
      <c r="S407" s="119">
        <f t="shared" si="111"/>
        <v>0</v>
      </c>
      <c r="T407" s="187" t="str">
        <f t="shared" si="112"/>
        <v/>
      </c>
      <c r="U407" s="119" t="str">
        <f t="shared" si="113"/>
        <v/>
      </c>
      <c r="V407" s="120" t="str">
        <f t="shared" si="114"/>
        <v/>
      </c>
      <c r="W407" s="124" t="str">
        <f t="shared" si="115"/>
        <v/>
      </c>
      <c r="X407" s="124" t="str">
        <f t="shared" si="116"/>
        <v/>
      </c>
      <c r="Y407" s="119" t="str">
        <f t="shared" si="118"/>
        <v/>
      </c>
      <c r="Z407" s="119">
        <f t="shared" si="119"/>
        <v>0</v>
      </c>
      <c r="AA407" s="119" t="str">
        <f>IF(N407=12,VLOOKUP(F407,'PDP8'!$C$6:$F$11,4,0),"")</f>
        <v/>
      </c>
      <c r="AB407" s="119" t="str">
        <f>IF(N407=13,IF(_xlfn.BITAND(OCT2DEC(C407),'PDP8'!$E$17)='PDP8'!$D$17,'PDP8'!$F$17,CONCATENATE(IF(ISNA(MATCH(_xlfn.BITAND(OCT2DEC(C407),'PDP8'!$E$18),'PDP8'!$D$18:$D$20,0)),"",VLOOKUP(_xlfn.BITAND(OCT2DEC(C407),'PDP8'!$E$18),'PDP8'!$D$18:$F$20,3,0)),IF(ISNA(MATCH(_xlfn.BITAND(OCT2DEC(C407),'PDP8'!$E$21),'PDP8'!$D$21:$D$52,0)),"",CONCATENATE(IF(ISNA(MATCH(_xlfn.BITAND(OCT2DEC(C407),'PDP8'!$E$18),'PDP8'!$D$18:$D$20,0)),"",", "),VLOOKUP(_xlfn.BITAND(OCT2DEC(C407),'PDP8'!$E$21),'PDP8'!$D$21:$F$52,3,0))))),"")</f>
        <v/>
      </c>
      <c r="AC407" s="119" t="str">
        <f>IF(N407=14,CONCATENATE(IF(ISNA(MATCH(_xlfn.BITAND(OCT2DEC(C407),'PDP8'!$E$56),'PDP8'!$D$56:$D$70,0)),"",VLOOKUP(_xlfn.BITAND(OCT2DEC(C407),'PDP8'!$E$56),'PDP8'!$D$56:$F$70,3,0)),IF(ISNA(MATCH(_xlfn.BITAND(OCT2DEC(C407),'PDP8'!$E$71),'PDP8'!$D$71:$D$73,0)),"",CONCATENATE(IF(ISNA(MATCH(_xlfn.BITAND(OCT2DEC(C407),'PDP8'!$E$56),'PDP8'!$D$56:$D$70,0)),"",", "),VLOOKUP(_xlfn.BITAND(OCT2DEC(C407),'PDP8'!$E$71),'PDP8'!$D$71:$F$73,3,0))),IF(_xlfn.BITAND(OCT2DEC(C407),'PDP8'!$E$75)='PDP8'!$D$75,CONCATENATE(IF(LEN(F407)&gt;4,", ",""),'PDP8'!$F$75,""),IF(_xlfn.BITAND(OCT2DEC(C407),'PDP8'!$E$74),"",'PDP8'!$F$74))),"")</f>
        <v/>
      </c>
      <c r="AD407" s="119" t="str">
        <f>IF(N407=15,VLOOKUP(Z407,'PDP8'!$D$111:$F$238,3,0),"")</f>
        <v/>
      </c>
      <c r="AE407" s="119" t="str">
        <f>IF(N407=20,CONCATENATE(VLOOKUP(F407,'PDP8'!$I$5:$M$389,3,0),": ",VLOOKUP(F407,'PDP8'!$I$5:$M$389,5,0)),"")</f>
        <v/>
      </c>
      <c r="AF407" s="119" t="str">
        <f t="shared" si="117"/>
        <v/>
      </c>
      <c r="AG407" s="126"/>
      <c r="AH407" s="126"/>
    </row>
    <row r="408" spans="1:34" x14ac:dyDescent="0.2">
      <c r="A408" s="126"/>
      <c r="B408" s="55" t="str">
        <f t="shared" si="105"/>
        <v>0411</v>
      </c>
      <c r="C408" s="56" t="str">
        <f>IF(N408&lt;10,"",IF(N408=10,O408,IF(N408=12,IF(LEN(X408)&gt;0,X408,DEC2OCT(VLOOKUP(F408,'PDP8'!$C$6:$D$12,2,0)+IF(LEN(G408)&gt;0,256,0)+W408+IF(LEN(V408)=0,0,_xlfn.BITAND(V408,127)),4)),IF(N408=13,DEC2OCT('PDP8'!$D$13+_xlfn.BITOR(VLOOKUP(O408,'PDP8'!$C$17:$D$52,2,0),_xlfn.BITOR(IF(S408&gt;1,VLOOKUP(P408,'PDP8'!$C$17:$D$52,2,0),0),_xlfn.BITOR(IF(S408&gt;2,VLOOKUP(Q408,'PDP8'!$C$17:$D$52,2,0),0),IF(S408&gt;3,VLOOKUP(R408,'PDP8'!$C$17:$D$52,2,0),0)))),4),IF(N408=14,DEC2OCT(_xlfn.BITOR('PDP8'!$D$13+256+VLOOKUP(O408,'PDP8'!$C$56:$D$75,2,0),_xlfn.BITOR(IF(S408&gt;1,VLOOKUP(P408,'PDP8'!$C$56:$D$75,2,0),0),_xlfn.BITOR(IF(S408&gt;2,VLOOKUP(Q408,'PDP8'!$C$56:$D$75,2,0),0),IF(S408&gt;3,VLOOKUP(R408,'PDP8'!$C$56:$D$75,2,0),0)))),4),IF(N408=15,DEC2OCT('PDP8'!$D$13+257+VLOOKUP(O408,'PDP8'!$C$80:$D$107,2,0)+IF(S408&gt;1,VLOOKUP(P408,'PDP8'!$C$80:$D$107,2,0),0)+IF(S408&gt;2,VLOOKUP(Q408,'PDP8'!$C$80:$D$107,2,0),0),4),IF(N408=20,VLOOKUP(F408,'PDP8'!$I$5:$J$389,2,0),"???")))))))</f>
        <v/>
      </c>
      <c r="D408" s="177"/>
      <c r="E408" s="118"/>
      <c r="F408" s="118"/>
      <c r="G408" s="76"/>
      <c r="H408" s="118"/>
      <c r="I408" s="179"/>
      <c r="J408" s="188" t="str">
        <f t="shared" si="106"/>
        <v/>
      </c>
      <c r="K408" s="211"/>
      <c r="L408" s="126"/>
      <c r="M408" s="119">
        <f>IF(LEN(F408)&lt;1,0,IF(OR(LEFT(F408)="/",F408="$"),0,IF(LEFT(F408)="*",1,IF(NOT(ISERR(VALUE(F408))),10,IF(LEFT(F408,4)="PAGE",2,IF(ISNA(VLOOKUP(F408,'PDP8'!$C$6:$C$11,1,0)),IF(ISNA(VLOOKUP(LEFT(F408,3),'PDP8'!$C$17:$C$52,1,0)),IF(ISNA(VLOOKUP(LEFT(F408,3),'PDP8'!$C$56:$C$75,1,0)),IF(ISNA(VLOOKUP(LEFT(F408,IF(OR(LEN(F408)=3,MID(F408,4,1)=" "),3,4)),'PDP8'!$C$80:$C$107,1,0)),IF(ISNA(VLOOKUP(F408,'PDP8'!$I$5:$I$389,1,0)),"???",20),15),14),13),12))))))</f>
        <v>0</v>
      </c>
      <c r="N408" s="119">
        <f>IF(AND(O408="CLA",S408&gt;1),IF(ISNA(VLOOKUP(P408,'PDP8'!$C$17:$C$52,1,0)),IF(ISNA(VLOOKUP(P408,'PDP8'!$C$56:$C$75,1,0)),15,14),13),IF(LEN(F408)=0,0,M408))</f>
        <v>0</v>
      </c>
      <c r="O408" s="119" t="str">
        <f t="shared" si="107"/>
        <v/>
      </c>
      <c r="P408" s="119" t="str">
        <f t="shared" si="108"/>
        <v/>
      </c>
      <c r="Q408" s="119" t="str">
        <f t="shared" si="109"/>
        <v/>
      </c>
      <c r="R408" s="119" t="str">
        <f t="shared" si="110"/>
        <v/>
      </c>
      <c r="S408" s="119">
        <f t="shared" si="111"/>
        <v>0</v>
      </c>
      <c r="T408" s="187" t="str">
        <f t="shared" si="112"/>
        <v/>
      </c>
      <c r="U408" s="119" t="str">
        <f t="shared" si="113"/>
        <v/>
      </c>
      <c r="V408" s="120" t="str">
        <f t="shared" si="114"/>
        <v/>
      </c>
      <c r="W408" s="124" t="str">
        <f t="shared" si="115"/>
        <v/>
      </c>
      <c r="X408" s="124" t="str">
        <f t="shared" si="116"/>
        <v/>
      </c>
      <c r="Y408" s="119" t="str">
        <f t="shared" si="118"/>
        <v/>
      </c>
      <c r="Z408" s="119">
        <f t="shared" si="119"/>
        <v>0</v>
      </c>
      <c r="AA408" s="119" t="str">
        <f>IF(N408=12,VLOOKUP(F408,'PDP8'!$C$6:$F$11,4,0),"")</f>
        <v/>
      </c>
      <c r="AB408" s="119" t="str">
        <f>IF(N408=13,IF(_xlfn.BITAND(OCT2DEC(C408),'PDP8'!$E$17)='PDP8'!$D$17,'PDP8'!$F$17,CONCATENATE(IF(ISNA(MATCH(_xlfn.BITAND(OCT2DEC(C408),'PDP8'!$E$18),'PDP8'!$D$18:$D$20,0)),"",VLOOKUP(_xlfn.BITAND(OCT2DEC(C408),'PDP8'!$E$18),'PDP8'!$D$18:$F$20,3,0)),IF(ISNA(MATCH(_xlfn.BITAND(OCT2DEC(C408),'PDP8'!$E$21),'PDP8'!$D$21:$D$52,0)),"",CONCATENATE(IF(ISNA(MATCH(_xlfn.BITAND(OCT2DEC(C408),'PDP8'!$E$18),'PDP8'!$D$18:$D$20,0)),"",", "),VLOOKUP(_xlfn.BITAND(OCT2DEC(C408),'PDP8'!$E$21),'PDP8'!$D$21:$F$52,3,0))))),"")</f>
        <v/>
      </c>
      <c r="AC408" s="119" t="str">
        <f>IF(N408=14,CONCATENATE(IF(ISNA(MATCH(_xlfn.BITAND(OCT2DEC(C408),'PDP8'!$E$56),'PDP8'!$D$56:$D$70,0)),"",VLOOKUP(_xlfn.BITAND(OCT2DEC(C408),'PDP8'!$E$56),'PDP8'!$D$56:$F$70,3,0)),IF(ISNA(MATCH(_xlfn.BITAND(OCT2DEC(C408),'PDP8'!$E$71),'PDP8'!$D$71:$D$73,0)),"",CONCATENATE(IF(ISNA(MATCH(_xlfn.BITAND(OCT2DEC(C408),'PDP8'!$E$56),'PDP8'!$D$56:$D$70,0)),"",", "),VLOOKUP(_xlfn.BITAND(OCT2DEC(C408),'PDP8'!$E$71),'PDP8'!$D$71:$F$73,3,0))),IF(_xlfn.BITAND(OCT2DEC(C408),'PDP8'!$E$75)='PDP8'!$D$75,CONCATENATE(IF(LEN(F408)&gt;4,", ",""),'PDP8'!$F$75,""),IF(_xlfn.BITAND(OCT2DEC(C408),'PDP8'!$E$74),"",'PDP8'!$F$74))),"")</f>
        <v/>
      </c>
      <c r="AD408" s="119" t="str">
        <f>IF(N408=15,VLOOKUP(Z408,'PDP8'!$D$111:$F$238,3,0),"")</f>
        <v/>
      </c>
      <c r="AE408" s="119" t="str">
        <f>IF(N408=20,CONCATENATE(VLOOKUP(F408,'PDP8'!$I$5:$M$389,3,0),": ",VLOOKUP(F408,'PDP8'!$I$5:$M$389,5,0)),"")</f>
        <v/>
      </c>
      <c r="AF408" s="119" t="str">
        <f t="shared" si="117"/>
        <v/>
      </c>
      <c r="AG408" s="126"/>
      <c r="AH408" s="126"/>
    </row>
    <row r="409" spans="1:34" x14ac:dyDescent="0.2">
      <c r="A409" s="126"/>
      <c r="B409" s="55" t="str">
        <f t="shared" si="105"/>
        <v>0411</v>
      </c>
      <c r="C409" s="56" t="str">
        <f>IF(N409&lt;10,"",IF(N409=10,O409,IF(N409=12,IF(LEN(X409)&gt;0,X409,DEC2OCT(VLOOKUP(F409,'PDP8'!$C$6:$D$12,2,0)+IF(LEN(G409)&gt;0,256,0)+W409+IF(LEN(V409)=0,0,_xlfn.BITAND(V409,127)),4)),IF(N409=13,DEC2OCT('PDP8'!$D$13+_xlfn.BITOR(VLOOKUP(O409,'PDP8'!$C$17:$D$52,2,0),_xlfn.BITOR(IF(S409&gt;1,VLOOKUP(P409,'PDP8'!$C$17:$D$52,2,0),0),_xlfn.BITOR(IF(S409&gt;2,VLOOKUP(Q409,'PDP8'!$C$17:$D$52,2,0),0),IF(S409&gt;3,VLOOKUP(R409,'PDP8'!$C$17:$D$52,2,0),0)))),4),IF(N409=14,DEC2OCT(_xlfn.BITOR('PDP8'!$D$13+256+VLOOKUP(O409,'PDP8'!$C$56:$D$75,2,0),_xlfn.BITOR(IF(S409&gt;1,VLOOKUP(P409,'PDP8'!$C$56:$D$75,2,0),0),_xlfn.BITOR(IF(S409&gt;2,VLOOKUP(Q409,'PDP8'!$C$56:$D$75,2,0),0),IF(S409&gt;3,VLOOKUP(R409,'PDP8'!$C$56:$D$75,2,0),0)))),4),IF(N409=15,DEC2OCT('PDP8'!$D$13+257+VLOOKUP(O409,'PDP8'!$C$80:$D$107,2,0)+IF(S409&gt;1,VLOOKUP(P409,'PDP8'!$C$80:$D$107,2,0),0)+IF(S409&gt;2,VLOOKUP(Q409,'PDP8'!$C$80:$D$107,2,0),0),4),IF(N409=20,VLOOKUP(F409,'PDP8'!$I$5:$J$389,2,0),"???")))))))</f>
        <v/>
      </c>
      <c r="D409" s="177"/>
      <c r="E409" s="118"/>
      <c r="F409" s="118"/>
      <c r="G409" s="76"/>
      <c r="H409" s="118"/>
      <c r="I409" s="179"/>
      <c r="J409" s="188" t="str">
        <f t="shared" si="106"/>
        <v/>
      </c>
      <c r="K409" s="211"/>
      <c r="L409" s="126"/>
      <c r="M409" s="119">
        <f>IF(LEN(F409)&lt;1,0,IF(OR(LEFT(F409)="/",F409="$"),0,IF(LEFT(F409)="*",1,IF(NOT(ISERR(VALUE(F409))),10,IF(LEFT(F409,4)="PAGE",2,IF(ISNA(VLOOKUP(F409,'PDP8'!$C$6:$C$11,1,0)),IF(ISNA(VLOOKUP(LEFT(F409,3),'PDP8'!$C$17:$C$52,1,0)),IF(ISNA(VLOOKUP(LEFT(F409,3),'PDP8'!$C$56:$C$75,1,0)),IF(ISNA(VLOOKUP(LEFT(F409,IF(OR(LEN(F409)=3,MID(F409,4,1)=" "),3,4)),'PDP8'!$C$80:$C$107,1,0)),IF(ISNA(VLOOKUP(F409,'PDP8'!$I$5:$I$389,1,0)),"???",20),15),14),13),12))))))</f>
        <v>0</v>
      </c>
      <c r="N409" s="119">
        <f>IF(AND(O409="CLA",S409&gt;1),IF(ISNA(VLOOKUP(P409,'PDP8'!$C$17:$C$52,1,0)),IF(ISNA(VLOOKUP(P409,'PDP8'!$C$56:$C$75,1,0)),15,14),13),IF(LEN(F409)=0,0,M409))</f>
        <v>0</v>
      </c>
      <c r="O409" s="119" t="str">
        <f t="shared" si="107"/>
        <v/>
      </c>
      <c r="P409" s="119" t="str">
        <f t="shared" si="108"/>
        <v/>
      </c>
      <c r="Q409" s="119" t="str">
        <f t="shared" si="109"/>
        <v/>
      </c>
      <c r="R409" s="119" t="str">
        <f t="shared" si="110"/>
        <v/>
      </c>
      <c r="S409" s="119">
        <f t="shared" si="111"/>
        <v>0</v>
      </c>
      <c r="T409" s="187" t="str">
        <f t="shared" si="112"/>
        <v/>
      </c>
      <c r="U409" s="119" t="str">
        <f t="shared" si="113"/>
        <v/>
      </c>
      <c r="V409" s="120" t="str">
        <f t="shared" si="114"/>
        <v/>
      </c>
      <c r="W409" s="124" t="str">
        <f t="shared" si="115"/>
        <v/>
      </c>
      <c r="X409" s="124" t="str">
        <f t="shared" si="116"/>
        <v/>
      </c>
      <c r="Y409" s="119" t="str">
        <f t="shared" si="118"/>
        <v/>
      </c>
      <c r="Z409" s="119">
        <f t="shared" si="119"/>
        <v>0</v>
      </c>
      <c r="AA409" s="119" t="str">
        <f>IF(N409=12,VLOOKUP(F409,'PDP8'!$C$6:$F$11,4,0),"")</f>
        <v/>
      </c>
      <c r="AB409" s="119" t="str">
        <f>IF(N409=13,IF(_xlfn.BITAND(OCT2DEC(C409),'PDP8'!$E$17)='PDP8'!$D$17,'PDP8'!$F$17,CONCATENATE(IF(ISNA(MATCH(_xlfn.BITAND(OCT2DEC(C409),'PDP8'!$E$18),'PDP8'!$D$18:$D$20,0)),"",VLOOKUP(_xlfn.BITAND(OCT2DEC(C409),'PDP8'!$E$18),'PDP8'!$D$18:$F$20,3,0)),IF(ISNA(MATCH(_xlfn.BITAND(OCT2DEC(C409),'PDP8'!$E$21),'PDP8'!$D$21:$D$52,0)),"",CONCATENATE(IF(ISNA(MATCH(_xlfn.BITAND(OCT2DEC(C409),'PDP8'!$E$18),'PDP8'!$D$18:$D$20,0)),"",", "),VLOOKUP(_xlfn.BITAND(OCT2DEC(C409),'PDP8'!$E$21),'PDP8'!$D$21:$F$52,3,0))))),"")</f>
        <v/>
      </c>
      <c r="AC409" s="119" t="str">
        <f>IF(N409=14,CONCATENATE(IF(ISNA(MATCH(_xlfn.BITAND(OCT2DEC(C409),'PDP8'!$E$56),'PDP8'!$D$56:$D$70,0)),"",VLOOKUP(_xlfn.BITAND(OCT2DEC(C409),'PDP8'!$E$56),'PDP8'!$D$56:$F$70,3,0)),IF(ISNA(MATCH(_xlfn.BITAND(OCT2DEC(C409),'PDP8'!$E$71),'PDP8'!$D$71:$D$73,0)),"",CONCATENATE(IF(ISNA(MATCH(_xlfn.BITAND(OCT2DEC(C409),'PDP8'!$E$56),'PDP8'!$D$56:$D$70,0)),"",", "),VLOOKUP(_xlfn.BITAND(OCT2DEC(C409),'PDP8'!$E$71),'PDP8'!$D$71:$F$73,3,0))),IF(_xlfn.BITAND(OCT2DEC(C409),'PDP8'!$E$75)='PDP8'!$D$75,CONCATENATE(IF(LEN(F409)&gt;4,", ",""),'PDP8'!$F$75,""),IF(_xlfn.BITAND(OCT2DEC(C409),'PDP8'!$E$74),"",'PDP8'!$F$74))),"")</f>
        <v/>
      </c>
      <c r="AD409" s="119" t="str">
        <f>IF(N409=15,VLOOKUP(Z409,'PDP8'!$D$111:$F$238,3,0),"")</f>
        <v/>
      </c>
      <c r="AE409" s="119" t="str">
        <f>IF(N409=20,CONCATENATE(VLOOKUP(F409,'PDP8'!$I$5:$M$389,3,0),": ",VLOOKUP(F409,'PDP8'!$I$5:$M$389,5,0)),"")</f>
        <v/>
      </c>
      <c r="AF409" s="119" t="str">
        <f t="shared" si="117"/>
        <v/>
      </c>
      <c r="AG409" s="126"/>
      <c r="AH409" s="126"/>
    </row>
    <row r="410" spans="1:34" x14ac:dyDescent="0.2">
      <c r="A410" s="126"/>
      <c r="B410" s="55" t="str">
        <f t="shared" si="105"/>
        <v>0411</v>
      </c>
      <c r="C410" s="56" t="str">
        <f>IF(N410&lt;10,"",IF(N410=10,O410,IF(N410=12,IF(LEN(X410)&gt;0,X410,DEC2OCT(VLOOKUP(F410,'PDP8'!$C$6:$D$12,2,0)+IF(LEN(G410)&gt;0,256,0)+W410+IF(LEN(V410)=0,0,_xlfn.BITAND(V410,127)),4)),IF(N410=13,DEC2OCT('PDP8'!$D$13+_xlfn.BITOR(VLOOKUP(O410,'PDP8'!$C$17:$D$52,2,0),_xlfn.BITOR(IF(S410&gt;1,VLOOKUP(P410,'PDP8'!$C$17:$D$52,2,0),0),_xlfn.BITOR(IF(S410&gt;2,VLOOKUP(Q410,'PDP8'!$C$17:$D$52,2,0),0),IF(S410&gt;3,VLOOKUP(R410,'PDP8'!$C$17:$D$52,2,0),0)))),4),IF(N410=14,DEC2OCT(_xlfn.BITOR('PDP8'!$D$13+256+VLOOKUP(O410,'PDP8'!$C$56:$D$75,2,0),_xlfn.BITOR(IF(S410&gt;1,VLOOKUP(P410,'PDP8'!$C$56:$D$75,2,0),0),_xlfn.BITOR(IF(S410&gt;2,VLOOKUP(Q410,'PDP8'!$C$56:$D$75,2,0),0),IF(S410&gt;3,VLOOKUP(R410,'PDP8'!$C$56:$D$75,2,0),0)))),4),IF(N410=15,DEC2OCT('PDP8'!$D$13+257+VLOOKUP(O410,'PDP8'!$C$80:$D$107,2,0)+IF(S410&gt;1,VLOOKUP(P410,'PDP8'!$C$80:$D$107,2,0),0)+IF(S410&gt;2,VLOOKUP(Q410,'PDP8'!$C$80:$D$107,2,0),0),4),IF(N410=20,VLOOKUP(F410,'PDP8'!$I$5:$J$389,2,0),"???")))))))</f>
        <v/>
      </c>
      <c r="D410" s="177"/>
      <c r="E410" s="118"/>
      <c r="F410" s="118"/>
      <c r="G410" s="76"/>
      <c r="H410" s="118"/>
      <c r="I410" s="179"/>
      <c r="J410" s="188" t="str">
        <f t="shared" si="106"/>
        <v/>
      </c>
      <c r="K410" s="211"/>
      <c r="L410" s="126"/>
      <c r="M410" s="119">
        <f>IF(LEN(F410)&lt;1,0,IF(OR(LEFT(F410)="/",F410="$"),0,IF(LEFT(F410)="*",1,IF(NOT(ISERR(VALUE(F410))),10,IF(LEFT(F410,4)="PAGE",2,IF(ISNA(VLOOKUP(F410,'PDP8'!$C$6:$C$11,1,0)),IF(ISNA(VLOOKUP(LEFT(F410,3),'PDP8'!$C$17:$C$52,1,0)),IF(ISNA(VLOOKUP(LEFT(F410,3),'PDP8'!$C$56:$C$75,1,0)),IF(ISNA(VLOOKUP(LEFT(F410,IF(OR(LEN(F410)=3,MID(F410,4,1)=" "),3,4)),'PDP8'!$C$80:$C$107,1,0)),IF(ISNA(VLOOKUP(F410,'PDP8'!$I$5:$I$389,1,0)),"???",20),15),14),13),12))))))</f>
        <v>0</v>
      </c>
      <c r="N410" s="119">
        <f>IF(AND(O410="CLA",S410&gt;1),IF(ISNA(VLOOKUP(P410,'PDP8'!$C$17:$C$52,1,0)),IF(ISNA(VLOOKUP(P410,'PDP8'!$C$56:$C$75,1,0)),15,14),13),IF(LEN(F410)=0,0,M410))</f>
        <v>0</v>
      </c>
      <c r="O410" s="119" t="str">
        <f t="shared" si="107"/>
        <v/>
      </c>
      <c r="P410" s="119" t="str">
        <f t="shared" si="108"/>
        <v/>
      </c>
      <c r="Q410" s="119" t="str">
        <f t="shared" si="109"/>
        <v/>
      </c>
      <c r="R410" s="119" t="str">
        <f t="shared" si="110"/>
        <v/>
      </c>
      <c r="S410" s="119">
        <f t="shared" si="111"/>
        <v>0</v>
      </c>
      <c r="T410" s="187" t="str">
        <f t="shared" si="112"/>
        <v/>
      </c>
      <c r="U410" s="119" t="str">
        <f t="shared" si="113"/>
        <v/>
      </c>
      <c r="V410" s="120" t="str">
        <f t="shared" si="114"/>
        <v/>
      </c>
      <c r="W410" s="124" t="str">
        <f t="shared" si="115"/>
        <v/>
      </c>
      <c r="X410" s="124" t="str">
        <f t="shared" si="116"/>
        <v/>
      </c>
      <c r="Y410" s="119" t="str">
        <f t="shared" si="118"/>
        <v/>
      </c>
      <c r="Z410" s="119">
        <f t="shared" si="119"/>
        <v>0</v>
      </c>
      <c r="AA410" s="119" t="str">
        <f>IF(N410=12,VLOOKUP(F410,'PDP8'!$C$6:$F$11,4,0),"")</f>
        <v/>
      </c>
      <c r="AB410" s="119" t="str">
        <f>IF(N410=13,IF(_xlfn.BITAND(OCT2DEC(C410),'PDP8'!$E$17)='PDP8'!$D$17,'PDP8'!$F$17,CONCATENATE(IF(ISNA(MATCH(_xlfn.BITAND(OCT2DEC(C410),'PDP8'!$E$18),'PDP8'!$D$18:$D$20,0)),"",VLOOKUP(_xlfn.BITAND(OCT2DEC(C410),'PDP8'!$E$18),'PDP8'!$D$18:$F$20,3,0)),IF(ISNA(MATCH(_xlfn.BITAND(OCT2DEC(C410),'PDP8'!$E$21),'PDP8'!$D$21:$D$52,0)),"",CONCATENATE(IF(ISNA(MATCH(_xlfn.BITAND(OCT2DEC(C410),'PDP8'!$E$18),'PDP8'!$D$18:$D$20,0)),"",", "),VLOOKUP(_xlfn.BITAND(OCT2DEC(C410),'PDP8'!$E$21),'PDP8'!$D$21:$F$52,3,0))))),"")</f>
        <v/>
      </c>
      <c r="AC410" s="119" t="str">
        <f>IF(N410=14,CONCATENATE(IF(ISNA(MATCH(_xlfn.BITAND(OCT2DEC(C410),'PDP8'!$E$56),'PDP8'!$D$56:$D$70,0)),"",VLOOKUP(_xlfn.BITAND(OCT2DEC(C410),'PDP8'!$E$56),'PDP8'!$D$56:$F$70,3,0)),IF(ISNA(MATCH(_xlfn.BITAND(OCT2DEC(C410),'PDP8'!$E$71),'PDP8'!$D$71:$D$73,0)),"",CONCATENATE(IF(ISNA(MATCH(_xlfn.BITAND(OCT2DEC(C410),'PDP8'!$E$56),'PDP8'!$D$56:$D$70,0)),"",", "),VLOOKUP(_xlfn.BITAND(OCT2DEC(C410),'PDP8'!$E$71),'PDP8'!$D$71:$F$73,3,0))),IF(_xlfn.BITAND(OCT2DEC(C410),'PDP8'!$E$75)='PDP8'!$D$75,CONCATENATE(IF(LEN(F410)&gt;4,", ",""),'PDP8'!$F$75,""),IF(_xlfn.BITAND(OCT2DEC(C410),'PDP8'!$E$74),"",'PDP8'!$F$74))),"")</f>
        <v/>
      </c>
      <c r="AD410" s="119" t="str">
        <f>IF(N410=15,VLOOKUP(Z410,'PDP8'!$D$111:$F$238,3,0),"")</f>
        <v/>
      </c>
      <c r="AE410" s="119" t="str">
        <f>IF(N410=20,CONCATENATE(VLOOKUP(F410,'PDP8'!$I$5:$M$389,3,0),": ",VLOOKUP(F410,'PDP8'!$I$5:$M$389,5,0)),"")</f>
        <v/>
      </c>
      <c r="AF410" s="119" t="str">
        <f t="shared" si="117"/>
        <v/>
      </c>
      <c r="AG410" s="126"/>
      <c r="AH410" s="126"/>
    </row>
    <row r="411" spans="1:34" x14ac:dyDescent="0.2">
      <c r="A411" s="126"/>
      <c r="B411" s="55" t="str">
        <f t="shared" si="105"/>
        <v>0411</v>
      </c>
      <c r="C411" s="56" t="str">
        <f>IF(N411&lt;10,"",IF(N411=10,O411,IF(N411=12,IF(LEN(X411)&gt;0,X411,DEC2OCT(VLOOKUP(F411,'PDP8'!$C$6:$D$12,2,0)+IF(LEN(G411)&gt;0,256,0)+W411+IF(LEN(V411)=0,0,_xlfn.BITAND(V411,127)),4)),IF(N411=13,DEC2OCT('PDP8'!$D$13+_xlfn.BITOR(VLOOKUP(O411,'PDP8'!$C$17:$D$52,2,0),_xlfn.BITOR(IF(S411&gt;1,VLOOKUP(P411,'PDP8'!$C$17:$D$52,2,0),0),_xlfn.BITOR(IF(S411&gt;2,VLOOKUP(Q411,'PDP8'!$C$17:$D$52,2,0),0),IF(S411&gt;3,VLOOKUP(R411,'PDP8'!$C$17:$D$52,2,0),0)))),4),IF(N411=14,DEC2OCT(_xlfn.BITOR('PDP8'!$D$13+256+VLOOKUP(O411,'PDP8'!$C$56:$D$75,2,0),_xlfn.BITOR(IF(S411&gt;1,VLOOKUP(P411,'PDP8'!$C$56:$D$75,2,0),0),_xlfn.BITOR(IF(S411&gt;2,VLOOKUP(Q411,'PDP8'!$C$56:$D$75,2,0),0),IF(S411&gt;3,VLOOKUP(R411,'PDP8'!$C$56:$D$75,2,0),0)))),4),IF(N411=15,DEC2OCT('PDP8'!$D$13+257+VLOOKUP(O411,'PDP8'!$C$80:$D$107,2,0)+IF(S411&gt;1,VLOOKUP(P411,'PDP8'!$C$80:$D$107,2,0),0)+IF(S411&gt;2,VLOOKUP(Q411,'PDP8'!$C$80:$D$107,2,0),0),4),IF(N411=20,VLOOKUP(F411,'PDP8'!$I$5:$J$389,2,0),"???")))))))</f>
        <v/>
      </c>
      <c r="D411" s="177"/>
      <c r="E411" s="118"/>
      <c r="F411" s="118"/>
      <c r="G411" s="76"/>
      <c r="H411" s="118"/>
      <c r="I411" s="179"/>
      <c r="J411" s="188" t="str">
        <f t="shared" si="106"/>
        <v/>
      </c>
      <c r="K411" s="211"/>
      <c r="L411" s="126"/>
      <c r="M411" s="119">
        <f>IF(LEN(F411)&lt;1,0,IF(OR(LEFT(F411)="/",F411="$"),0,IF(LEFT(F411)="*",1,IF(NOT(ISERR(VALUE(F411))),10,IF(LEFT(F411,4)="PAGE",2,IF(ISNA(VLOOKUP(F411,'PDP8'!$C$6:$C$11,1,0)),IF(ISNA(VLOOKUP(LEFT(F411,3),'PDP8'!$C$17:$C$52,1,0)),IF(ISNA(VLOOKUP(LEFT(F411,3),'PDP8'!$C$56:$C$75,1,0)),IF(ISNA(VLOOKUP(LEFT(F411,IF(OR(LEN(F411)=3,MID(F411,4,1)=" "),3,4)),'PDP8'!$C$80:$C$107,1,0)),IF(ISNA(VLOOKUP(F411,'PDP8'!$I$5:$I$389,1,0)),"???",20),15),14),13),12))))))</f>
        <v>0</v>
      </c>
      <c r="N411" s="119">
        <f>IF(AND(O411="CLA",S411&gt;1),IF(ISNA(VLOOKUP(P411,'PDP8'!$C$17:$C$52,1,0)),IF(ISNA(VLOOKUP(P411,'PDP8'!$C$56:$C$75,1,0)),15,14),13),IF(LEN(F411)=0,0,M411))</f>
        <v>0</v>
      </c>
      <c r="O411" s="119" t="str">
        <f t="shared" si="107"/>
        <v/>
      </c>
      <c r="P411" s="119" t="str">
        <f t="shared" si="108"/>
        <v/>
      </c>
      <c r="Q411" s="119" t="str">
        <f t="shared" si="109"/>
        <v/>
      </c>
      <c r="R411" s="119" t="str">
        <f t="shared" si="110"/>
        <v/>
      </c>
      <c r="S411" s="119">
        <f t="shared" si="111"/>
        <v>0</v>
      </c>
      <c r="T411" s="187" t="str">
        <f t="shared" si="112"/>
        <v/>
      </c>
      <c r="U411" s="119" t="str">
        <f t="shared" si="113"/>
        <v/>
      </c>
      <c r="V411" s="120" t="str">
        <f t="shared" si="114"/>
        <v/>
      </c>
      <c r="W411" s="124" t="str">
        <f t="shared" si="115"/>
        <v/>
      </c>
      <c r="X411" s="124" t="str">
        <f t="shared" si="116"/>
        <v/>
      </c>
      <c r="Y411" s="119" t="str">
        <f t="shared" si="118"/>
        <v/>
      </c>
      <c r="Z411" s="119">
        <f t="shared" si="119"/>
        <v>0</v>
      </c>
      <c r="AA411" s="119" t="str">
        <f>IF(N411=12,VLOOKUP(F411,'PDP8'!$C$6:$F$11,4,0),"")</f>
        <v/>
      </c>
      <c r="AB411" s="119" t="str">
        <f>IF(N411=13,IF(_xlfn.BITAND(OCT2DEC(C411),'PDP8'!$E$17)='PDP8'!$D$17,'PDP8'!$F$17,CONCATENATE(IF(ISNA(MATCH(_xlfn.BITAND(OCT2DEC(C411),'PDP8'!$E$18),'PDP8'!$D$18:$D$20,0)),"",VLOOKUP(_xlfn.BITAND(OCT2DEC(C411),'PDP8'!$E$18),'PDP8'!$D$18:$F$20,3,0)),IF(ISNA(MATCH(_xlfn.BITAND(OCT2DEC(C411),'PDP8'!$E$21),'PDP8'!$D$21:$D$52,0)),"",CONCATENATE(IF(ISNA(MATCH(_xlfn.BITAND(OCT2DEC(C411),'PDP8'!$E$18),'PDP8'!$D$18:$D$20,0)),"",", "),VLOOKUP(_xlfn.BITAND(OCT2DEC(C411),'PDP8'!$E$21),'PDP8'!$D$21:$F$52,3,0))))),"")</f>
        <v/>
      </c>
      <c r="AC411" s="119" t="str">
        <f>IF(N411=14,CONCATENATE(IF(ISNA(MATCH(_xlfn.BITAND(OCT2DEC(C411),'PDP8'!$E$56),'PDP8'!$D$56:$D$70,0)),"",VLOOKUP(_xlfn.BITAND(OCT2DEC(C411),'PDP8'!$E$56),'PDP8'!$D$56:$F$70,3,0)),IF(ISNA(MATCH(_xlfn.BITAND(OCT2DEC(C411),'PDP8'!$E$71),'PDP8'!$D$71:$D$73,0)),"",CONCATENATE(IF(ISNA(MATCH(_xlfn.BITAND(OCT2DEC(C411),'PDP8'!$E$56),'PDP8'!$D$56:$D$70,0)),"",", "),VLOOKUP(_xlfn.BITAND(OCT2DEC(C411),'PDP8'!$E$71),'PDP8'!$D$71:$F$73,3,0))),IF(_xlfn.BITAND(OCT2DEC(C411),'PDP8'!$E$75)='PDP8'!$D$75,CONCATENATE(IF(LEN(F411)&gt;4,", ",""),'PDP8'!$F$75,""),IF(_xlfn.BITAND(OCT2DEC(C411),'PDP8'!$E$74),"",'PDP8'!$F$74))),"")</f>
        <v/>
      </c>
      <c r="AD411" s="119" t="str">
        <f>IF(N411=15,VLOOKUP(Z411,'PDP8'!$D$111:$F$238,3,0),"")</f>
        <v/>
      </c>
      <c r="AE411" s="119" t="str">
        <f>IF(N411=20,CONCATENATE(VLOOKUP(F411,'PDP8'!$I$5:$M$389,3,0),": ",VLOOKUP(F411,'PDP8'!$I$5:$M$389,5,0)),"")</f>
        <v/>
      </c>
      <c r="AF411" s="119" t="str">
        <f t="shared" si="117"/>
        <v/>
      </c>
      <c r="AG411" s="126"/>
      <c r="AH411" s="126"/>
    </row>
    <row r="412" spans="1:34" x14ac:dyDescent="0.2">
      <c r="A412" s="126"/>
      <c r="B412" s="55" t="str">
        <f t="shared" si="105"/>
        <v>0411</v>
      </c>
      <c r="C412" s="56" t="str">
        <f>IF(N412&lt;10,"",IF(N412=10,O412,IF(N412=12,IF(LEN(X412)&gt;0,X412,DEC2OCT(VLOOKUP(F412,'PDP8'!$C$6:$D$12,2,0)+IF(LEN(G412)&gt;0,256,0)+W412+IF(LEN(V412)=0,0,_xlfn.BITAND(V412,127)),4)),IF(N412=13,DEC2OCT('PDP8'!$D$13+_xlfn.BITOR(VLOOKUP(O412,'PDP8'!$C$17:$D$52,2,0),_xlfn.BITOR(IF(S412&gt;1,VLOOKUP(P412,'PDP8'!$C$17:$D$52,2,0),0),_xlfn.BITOR(IF(S412&gt;2,VLOOKUP(Q412,'PDP8'!$C$17:$D$52,2,0),0),IF(S412&gt;3,VLOOKUP(R412,'PDP8'!$C$17:$D$52,2,0),0)))),4),IF(N412=14,DEC2OCT(_xlfn.BITOR('PDP8'!$D$13+256+VLOOKUP(O412,'PDP8'!$C$56:$D$75,2,0),_xlfn.BITOR(IF(S412&gt;1,VLOOKUP(P412,'PDP8'!$C$56:$D$75,2,0),0),_xlfn.BITOR(IF(S412&gt;2,VLOOKUP(Q412,'PDP8'!$C$56:$D$75,2,0),0),IF(S412&gt;3,VLOOKUP(R412,'PDP8'!$C$56:$D$75,2,0),0)))),4),IF(N412=15,DEC2OCT('PDP8'!$D$13+257+VLOOKUP(O412,'PDP8'!$C$80:$D$107,2,0)+IF(S412&gt;1,VLOOKUP(P412,'PDP8'!$C$80:$D$107,2,0),0)+IF(S412&gt;2,VLOOKUP(Q412,'PDP8'!$C$80:$D$107,2,0),0),4),IF(N412=20,VLOOKUP(F412,'PDP8'!$I$5:$J$389,2,0),"???")))))))</f>
        <v/>
      </c>
      <c r="D412" s="177"/>
      <c r="E412" s="118"/>
      <c r="F412" s="118"/>
      <c r="G412" s="76"/>
      <c r="H412" s="118"/>
      <c r="I412" s="179"/>
      <c r="J412" s="188" t="str">
        <f t="shared" si="106"/>
        <v/>
      </c>
      <c r="K412" s="211"/>
      <c r="L412" s="126"/>
      <c r="M412" s="119">
        <f>IF(LEN(F412)&lt;1,0,IF(OR(LEFT(F412)="/",F412="$"),0,IF(LEFT(F412)="*",1,IF(NOT(ISERR(VALUE(F412))),10,IF(LEFT(F412,4)="PAGE",2,IF(ISNA(VLOOKUP(F412,'PDP8'!$C$6:$C$11,1,0)),IF(ISNA(VLOOKUP(LEFT(F412,3),'PDP8'!$C$17:$C$52,1,0)),IF(ISNA(VLOOKUP(LEFT(F412,3),'PDP8'!$C$56:$C$75,1,0)),IF(ISNA(VLOOKUP(LEFT(F412,IF(OR(LEN(F412)=3,MID(F412,4,1)=" "),3,4)),'PDP8'!$C$80:$C$107,1,0)),IF(ISNA(VLOOKUP(F412,'PDP8'!$I$5:$I$389,1,0)),"???",20),15),14),13),12))))))</f>
        <v>0</v>
      </c>
      <c r="N412" s="119">
        <f>IF(AND(O412="CLA",S412&gt;1),IF(ISNA(VLOOKUP(P412,'PDP8'!$C$17:$C$52,1,0)),IF(ISNA(VLOOKUP(P412,'PDP8'!$C$56:$C$75,1,0)),15,14),13),IF(LEN(F412)=0,0,M412))</f>
        <v>0</v>
      </c>
      <c r="O412" s="119" t="str">
        <f t="shared" si="107"/>
        <v/>
      </c>
      <c r="P412" s="119" t="str">
        <f t="shared" si="108"/>
        <v/>
      </c>
      <c r="Q412" s="119" t="str">
        <f t="shared" si="109"/>
        <v/>
      </c>
      <c r="R412" s="119" t="str">
        <f t="shared" si="110"/>
        <v/>
      </c>
      <c r="S412" s="119">
        <f t="shared" si="111"/>
        <v>0</v>
      </c>
      <c r="T412" s="187" t="str">
        <f t="shared" si="112"/>
        <v/>
      </c>
      <c r="U412" s="119" t="str">
        <f t="shared" si="113"/>
        <v/>
      </c>
      <c r="V412" s="120" t="str">
        <f t="shared" si="114"/>
        <v/>
      </c>
      <c r="W412" s="124" t="str">
        <f t="shared" si="115"/>
        <v/>
      </c>
      <c r="X412" s="124" t="str">
        <f t="shared" si="116"/>
        <v/>
      </c>
      <c r="Y412" s="119" t="str">
        <f t="shared" si="118"/>
        <v/>
      </c>
      <c r="Z412" s="119">
        <f t="shared" si="119"/>
        <v>0</v>
      </c>
      <c r="AA412" s="119" t="str">
        <f>IF(N412=12,VLOOKUP(F412,'PDP8'!$C$6:$F$11,4,0),"")</f>
        <v/>
      </c>
      <c r="AB412" s="119" t="str">
        <f>IF(N412=13,IF(_xlfn.BITAND(OCT2DEC(C412),'PDP8'!$E$17)='PDP8'!$D$17,'PDP8'!$F$17,CONCATENATE(IF(ISNA(MATCH(_xlfn.BITAND(OCT2DEC(C412),'PDP8'!$E$18),'PDP8'!$D$18:$D$20,0)),"",VLOOKUP(_xlfn.BITAND(OCT2DEC(C412),'PDP8'!$E$18),'PDP8'!$D$18:$F$20,3,0)),IF(ISNA(MATCH(_xlfn.BITAND(OCT2DEC(C412),'PDP8'!$E$21),'PDP8'!$D$21:$D$52,0)),"",CONCATENATE(IF(ISNA(MATCH(_xlfn.BITAND(OCT2DEC(C412),'PDP8'!$E$18),'PDP8'!$D$18:$D$20,0)),"",", "),VLOOKUP(_xlfn.BITAND(OCT2DEC(C412),'PDP8'!$E$21),'PDP8'!$D$21:$F$52,3,0))))),"")</f>
        <v/>
      </c>
      <c r="AC412" s="119" t="str">
        <f>IF(N412=14,CONCATENATE(IF(ISNA(MATCH(_xlfn.BITAND(OCT2DEC(C412),'PDP8'!$E$56),'PDP8'!$D$56:$D$70,0)),"",VLOOKUP(_xlfn.BITAND(OCT2DEC(C412),'PDP8'!$E$56),'PDP8'!$D$56:$F$70,3,0)),IF(ISNA(MATCH(_xlfn.BITAND(OCT2DEC(C412),'PDP8'!$E$71),'PDP8'!$D$71:$D$73,0)),"",CONCATENATE(IF(ISNA(MATCH(_xlfn.BITAND(OCT2DEC(C412),'PDP8'!$E$56),'PDP8'!$D$56:$D$70,0)),"",", "),VLOOKUP(_xlfn.BITAND(OCT2DEC(C412),'PDP8'!$E$71),'PDP8'!$D$71:$F$73,3,0))),IF(_xlfn.BITAND(OCT2DEC(C412),'PDP8'!$E$75)='PDP8'!$D$75,CONCATENATE(IF(LEN(F412)&gt;4,", ",""),'PDP8'!$F$75,""),IF(_xlfn.BITAND(OCT2DEC(C412),'PDP8'!$E$74),"",'PDP8'!$F$74))),"")</f>
        <v/>
      </c>
      <c r="AD412" s="119" t="str">
        <f>IF(N412=15,VLOOKUP(Z412,'PDP8'!$D$111:$F$238,3,0),"")</f>
        <v/>
      </c>
      <c r="AE412" s="119" t="str">
        <f>IF(N412=20,CONCATENATE(VLOOKUP(F412,'PDP8'!$I$5:$M$389,3,0),": ",VLOOKUP(F412,'PDP8'!$I$5:$M$389,5,0)),"")</f>
        <v/>
      </c>
      <c r="AF412" s="119" t="str">
        <f t="shared" si="117"/>
        <v/>
      </c>
      <c r="AG412" s="126"/>
      <c r="AH412" s="126"/>
    </row>
    <row r="413" spans="1:34" x14ac:dyDescent="0.2">
      <c r="A413" s="126"/>
      <c r="B413" s="55" t="str">
        <f t="shared" si="105"/>
        <v>0411</v>
      </c>
      <c r="C413" s="56" t="str">
        <f>IF(N413&lt;10,"",IF(N413=10,O413,IF(N413=12,IF(LEN(X413)&gt;0,X413,DEC2OCT(VLOOKUP(F413,'PDP8'!$C$6:$D$12,2,0)+IF(LEN(G413)&gt;0,256,0)+W413+IF(LEN(V413)=0,0,_xlfn.BITAND(V413,127)),4)),IF(N413=13,DEC2OCT('PDP8'!$D$13+_xlfn.BITOR(VLOOKUP(O413,'PDP8'!$C$17:$D$52,2,0),_xlfn.BITOR(IF(S413&gt;1,VLOOKUP(P413,'PDP8'!$C$17:$D$52,2,0),0),_xlfn.BITOR(IF(S413&gt;2,VLOOKUP(Q413,'PDP8'!$C$17:$D$52,2,0),0),IF(S413&gt;3,VLOOKUP(R413,'PDP8'!$C$17:$D$52,2,0),0)))),4),IF(N413=14,DEC2OCT(_xlfn.BITOR('PDP8'!$D$13+256+VLOOKUP(O413,'PDP8'!$C$56:$D$75,2,0),_xlfn.BITOR(IF(S413&gt;1,VLOOKUP(P413,'PDP8'!$C$56:$D$75,2,0),0),_xlfn.BITOR(IF(S413&gt;2,VLOOKUP(Q413,'PDP8'!$C$56:$D$75,2,0),0),IF(S413&gt;3,VLOOKUP(R413,'PDP8'!$C$56:$D$75,2,0),0)))),4),IF(N413=15,DEC2OCT('PDP8'!$D$13+257+VLOOKUP(O413,'PDP8'!$C$80:$D$107,2,0)+IF(S413&gt;1,VLOOKUP(P413,'PDP8'!$C$80:$D$107,2,0),0)+IF(S413&gt;2,VLOOKUP(Q413,'PDP8'!$C$80:$D$107,2,0),0),4),IF(N413=20,VLOOKUP(F413,'PDP8'!$I$5:$J$389,2,0),"???")))))))</f>
        <v/>
      </c>
      <c r="D413" s="177"/>
      <c r="E413" s="118"/>
      <c r="F413" s="118"/>
      <c r="G413" s="76"/>
      <c r="H413" s="118"/>
      <c r="I413" s="179"/>
      <c r="J413" s="188" t="str">
        <f t="shared" si="106"/>
        <v/>
      </c>
      <c r="K413" s="211"/>
      <c r="L413" s="126"/>
      <c r="M413" s="119">
        <f>IF(LEN(F413)&lt;1,0,IF(OR(LEFT(F413)="/",F413="$"),0,IF(LEFT(F413)="*",1,IF(NOT(ISERR(VALUE(F413))),10,IF(LEFT(F413,4)="PAGE",2,IF(ISNA(VLOOKUP(F413,'PDP8'!$C$6:$C$11,1,0)),IF(ISNA(VLOOKUP(LEFT(F413,3),'PDP8'!$C$17:$C$52,1,0)),IF(ISNA(VLOOKUP(LEFT(F413,3),'PDP8'!$C$56:$C$75,1,0)),IF(ISNA(VLOOKUP(LEFT(F413,IF(OR(LEN(F413)=3,MID(F413,4,1)=" "),3,4)),'PDP8'!$C$80:$C$107,1,0)),IF(ISNA(VLOOKUP(F413,'PDP8'!$I$5:$I$389,1,0)),"???",20),15),14),13),12))))))</f>
        <v>0</v>
      </c>
      <c r="N413" s="119">
        <f>IF(AND(O413="CLA",S413&gt;1),IF(ISNA(VLOOKUP(P413,'PDP8'!$C$17:$C$52,1,0)),IF(ISNA(VLOOKUP(P413,'PDP8'!$C$56:$C$75,1,0)),15,14),13),IF(LEN(F413)=0,0,M413))</f>
        <v>0</v>
      </c>
      <c r="O413" s="119" t="str">
        <f t="shared" si="107"/>
        <v/>
      </c>
      <c r="P413" s="119" t="str">
        <f t="shared" si="108"/>
        <v/>
      </c>
      <c r="Q413" s="119" t="str">
        <f t="shared" si="109"/>
        <v/>
      </c>
      <c r="R413" s="119" t="str">
        <f t="shared" si="110"/>
        <v/>
      </c>
      <c r="S413" s="119">
        <f t="shared" si="111"/>
        <v>0</v>
      </c>
      <c r="T413" s="187" t="str">
        <f t="shared" si="112"/>
        <v/>
      </c>
      <c r="U413" s="119" t="str">
        <f t="shared" si="113"/>
        <v/>
      </c>
      <c r="V413" s="120" t="str">
        <f t="shared" si="114"/>
        <v/>
      </c>
      <c r="W413" s="124" t="str">
        <f t="shared" si="115"/>
        <v/>
      </c>
      <c r="X413" s="124" t="str">
        <f t="shared" si="116"/>
        <v/>
      </c>
      <c r="Y413" s="119" t="str">
        <f t="shared" si="118"/>
        <v/>
      </c>
      <c r="Z413" s="119">
        <f t="shared" si="119"/>
        <v>0</v>
      </c>
      <c r="AA413" s="119" t="str">
        <f>IF(N413=12,VLOOKUP(F413,'PDP8'!$C$6:$F$11,4,0),"")</f>
        <v/>
      </c>
      <c r="AB413" s="119" t="str">
        <f>IF(N413=13,IF(_xlfn.BITAND(OCT2DEC(C413),'PDP8'!$E$17)='PDP8'!$D$17,'PDP8'!$F$17,CONCATENATE(IF(ISNA(MATCH(_xlfn.BITAND(OCT2DEC(C413),'PDP8'!$E$18),'PDP8'!$D$18:$D$20,0)),"",VLOOKUP(_xlfn.BITAND(OCT2DEC(C413),'PDP8'!$E$18),'PDP8'!$D$18:$F$20,3,0)),IF(ISNA(MATCH(_xlfn.BITAND(OCT2DEC(C413),'PDP8'!$E$21),'PDP8'!$D$21:$D$52,0)),"",CONCATENATE(IF(ISNA(MATCH(_xlfn.BITAND(OCT2DEC(C413),'PDP8'!$E$18),'PDP8'!$D$18:$D$20,0)),"",", "),VLOOKUP(_xlfn.BITAND(OCT2DEC(C413),'PDP8'!$E$21),'PDP8'!$D$21:$F$52,3,0))))),"")</f>
        <v/>
      </c>
      <c r="AC413" s="119" t="str">
        <f>IF(N413=14,CONCATENATE(IF(ISNA(MATCH(_xlfn.BITAND(OCT2DEC(C413),'PDP8'!$E$56),'PDP8'!$D$56:$D$70,0)),"",VLOOKUP(_xlfn.BITAND(OCT2DEC(C413),'PDP8'!$E$56),'PDP8'!$D$56:$F$70,3,0)),IF(ISNA(MATCH(_xlfn.BITAND(OCT2DEC(C413),'PDP8'!$E$71),'PDP8'!$D$71:$D$73,0)),"",CONCATENATE(IF(ISNA(MATCH(_xlfn.BITAND(OCT2DEC(C413),'PDP8'!$E$56),'PDP8'!$D$56:$D$70,0)),"",", "),VLOOKUP(_xlfn.BITAND(OCT2DEC(C413),'PDP8'!$E$71),'PDP8'!$D$71:$F$73,3,0))),IF(_xlfn.BITAND(OCT2DEC(C413),'PDP8'!$E$75)='PDP8'!$D$75,CONCATENATE(IF(LEN(F413)&gt;4,", ",""),'PDP8'!$F$75,""),IF(_xlfn.BITAND(OCT2DEC(C413),'PDP8'!$E$74),"",'PDP8'!$F$74))),"")</f>
        <v/>
      </c>
      <c r="AD413" s="119" t="str">
        <f>IF(N413=15,VLOOKUP(Z413,'PDP8'!$D$111:$F$238,3,0),"")</f>
        <v/>
      </c>
      <c r="AE413" s="119" t="str">
        <f>IF(N413=20,CONCATENATE(VLOOKUP(F413,'PDP8'!$I$5:$M$389,3,0),": ",VLOOKUP(F413,'PDP8'!$I$5:$M$389,5,0)),"")</f>
        <v/>
      </c>
      <c r="AF413" s="119" t="str">
        <f t="shared" si="117"/>
        <v/>
      </c>
      <c r="AG413" s="126"/>
      <c r="AH413" s="126"/>
    </row>
    <row r="414" spans="1:34" x14ac:dyDescent="0.2">
      <c r="A414" s="126"/>
      <c r="B414" s="55" t="str">
        <f t="shared" si="105"/>
        <v>0411</v>
      </c>
      <c r="C414" s="56" t="str">
        <f>IF(N414&lt;10,"",IF(N414=10,O414,IF(N414=12,IF(LEN(X414)&gt;0,X414,DEC2OCT(VLOOKUP(F414,'PDP8'!$C$6:$D$12,2,0)+IF(LEN(G414)&gt;0,256,0)+W414+IF(LEN(V414)=0,0,_xlfn.BITAND(V414,127)),4)),IF(N414=13,DEC2OCT('PDP8'!$D$13+_xlfn.BITOR(VLOOKUP(O414,'PDP8'!$C$17:$D$52,2,0),_xlfn.BITOR(IF(S414&gt;1,VLOOKUP(P414,'PDP8'!$C$17:$D$52,2,0),0),_xlfn.BITOR(IF(S414&gt;2,VLOOKUP(Q414,'PDP8'!$C$17:$D$52,2,0),0),IF(S414&gt;3,VLOOKUP(R414,'PDP8'!$C$17:$D$52,2,0),0)))),4),IF(N414=14,DEC2OCT(_xlfn.BITOR('PDP8'!$D$13+256+VLOOKUP(O414,'PDP8'!$C$56:$D$75,2,0),_xlfn.BITOR(IF(S414&gt;1,VLOOKUP(P414,'PDP8'!$C$56:$D$75,2,0),0),_xlfn.BITOR(IF(S414&gt;2,VLOOKUP(Q414,'PDP8'!$C$56:$D$75,2,0),0),IF(S414&gt;3,VLOOKUP(R414,'PDP8'!$C$56:$D$75,2,0),0)))),4),IF(N414=15,DEC2OCT('PDP8'!$D$13+257+VLOOKUP(O414,'PDP8'!$C$80:$D$107,2,0)+IF(S414&gt;1,VLOOKUP(P414,'PDP8'!$C$80:$D$107,2,0),0)+IF(S414&gt;2,VLOOKUP(Q414,'PDP8'!$C$80:$D$107,2,0),0),4),IF(N414=20,VLOOKUP(F414,'PDP8'!$I$5:$J$389,2,0),"???")))))))</f>
        <v/>
      </c>
      <c r="D414" s="177"/>
      <c r="E414" s="118"/>
      <c r="F414" s="118"/>
      <c r="G414" s="76"/>
      <c r="H414" s="118"/>
      <c r="I414" s="179"/>
      <c r="J414" s="188" t="str">
        <f t="shared" si="106"/>
        <v/>
      </c>
      <c r="K414" s="211"/>
      <c r="L414" s="126"/>
      <c r="M414" s="119">
        <f>IF(LEN(F414)&lt;1,0,IF(OR(LEFT(F414)="/",F414="$"),0,IF(LEFT(F414)="*",1,IF(NOT(ISERR(VALUE(F414))),10,IF(LEFT(F414,4)="PAGE",2,IF(ISNA(VLOOKUP(F414,'PDP8'!$C$6:$C$11,1,0)),IF(ISNA(VLOOKUP(LEFT(F414,3),'PDP8'!$C$17:$C$52,1,0)),IF(ISNA(VLOOKUP(LEFT(F414,3),'PDP8'!$C$56:$C$75,1,0)),IF(ISNA(VLOOKUP(LEFT(F414,IF(OR(LEN(F414)=3,MID(F414,4,1)=" "),3,4)),'PDP8'!$C$80:$C$107,1,0)),IF(ISNA(VLOOKUP(F414,'PDP8'!$I$5:$I$389,1,0)),"???",20),15),14),13),12))))))</f>
        <v>0</v>
      </c>
      <c r="N414" s="119">
        <f>IF(AND(O414="CLA",S414&gt;1),IF(ISNA(VLOOKUP(P414,'PDP8'!$C$17:$C$52,1,0)),IF(ISNA(VLOOKUP(P414,'PDP8'!$C$56:$C$75,1,0)),15,14),13),IF(LEN(F414)=0,0,M414))</f>
        <v>0</v>
      </c>
      <c r="O414" s="119" t="str">
        <f t="shared" si="107"/>
        <v/>
      </c>
      <c r="P414" s="119" t="str">
        <f t="shared" si="108"/>
        <v/>
      </c>
      <c r="Q414" s="119" t="str">
        <f t="shared" si="109"/>
        <v/>
      </c>
      <c r="R414" s="119" t="str">
        <f t="shared" si="110"/>
        <v/>
      </c>
      <c r="S414" s="119">
        <f t="shared" si="111"/>
        <v>0</v>
      </c>
      <c r="T414" s="187" t="str">
        <f t="shared" si="112"/>
        <v/>
      </c>
      <c r="U414" s="119" t="str">
        <f t="shared" si="113"/>
        <v/>
      </c>
      <c r="V414" s="120" t="str">
        <f t="shared" si="114"/>
        <v/>
      </c>
      <c r="W414" s="124" t="str">
        <f t="shared" si="115"/>
        <v/>
      </c>
      <c r="X414" s="124" t="str">
        <f t="shared" si="116"/>
        <v/>
      </c>
      <c r="Y414" s="119" t="str">
        <f t="shared" si="118"/>
        <v/>
      </c>
      <c r="Z414" s="119">
        <f t="shared" si="119"/>
        <v>0</v>
      </c>
      <c r="AA414" s="119" t="str">
        <f>IF(N414=12,VLOOKUP(F414,'PDP8'!$C$6:$F$11,4,0),"")</f>
        <v/>
      </c>
      <c r="AB414" s="119" t="str">
        <f>IF(N414=13,IF(_xlfn.BITAND(OCT2DEC(C414),'PDP8'!$E$17)='PDP8'!$D$17,'PDP8'!$F$17,CONCATENATE(IF(ISNA(MATCH(_xlfn.BITAND(OCT2DEC(C414),'PDP8'!$E$18),'PDP8'!$D$18:$D$20,0)),"",VLOOKUP(_xlfn.BITAND(OCT2DEC(C414),'PDP8'!$E$18),'PDP8'!$D$18:$F$20,3,0)),IF(ISNA(MATCH(_xlfn.BITAND(OCT2DEC(C414),'PDP8'!$E$21),'PDP8'!$D$21:$D$52,0)),"",CONCATENATE(IF(ISNA(MATCH(_xlfn.BITAND(OCT2DEC(C414),'PDP8'!$E$18),'PDP8'!$D$18:$D$20,0)),"",", "),VLOOKUP(_xlfn.BITAND(OCT2DEC(C414),'PDP8'!$E$21),'PDP8'!$D$21:$F$52,3,0))))),"")</f>
        <v/>
      </c>
      <c r="AC414" s="119" t="str">
        <f>IF(N414=14,CONCATENATE(IF(ISNA(MATCH(_xlfn.BITAND(OCT2DEC(C414),'PDP8'!$E$56),'PDP8'!$D$56:$D$70,0)),"",VLOOKUP(_xlfn.BITAND(OCT2DEC(C414),'PDP8'!$E$56),'PDP8'!$D$56:$F$70,3,0)),IF(ISNA(MATCH(_xlfn.BITAND(OCT2DEC(C414),'PDP8'!$E$71),'PDP8'!$D$71:$D$73,0)),"",CONCATENATE(IF(ISNA(MATCH(_xlfn.BITAND(OCT2DEC(C414),'PDP8'!$E$56),'PDP8'!$D$56:$D$70,0)),"",", "),VLOOKUP(_xlfn.BITAND(OCT2DEC(C414),'PDP8'!$E$71),'PDP8'!$D$71:$F$73,3,0))),IF(_xlfn.BITAND(OCT2DEC(C414),'PDP8'!$E$75)='PDP8'!$D$75,CONCATENATE(IF(LEN(F414)&gt;4,", ",""),'PDP8'!$F$75,""),IF(_xlfn.BITAND(OCT2DEC(C414),'PDP8'!$E$74),"",'PDP8'!$F$74))),"")</f>
        <v/>
      </c>
      <c r="AD414" s="119" t="str">
        <f>IF(N414=15,VLOOKUP(Z414,'PDP8'!$D$111:$F$238,3,0),"")</f>
        <v/>
      </c>
      <c r="AE414" s="119" t="str">
        <f>IF(N414=20,CONCATENATE(VLOOKUP(F414,'PDP8'!$I$5:$M$389,3,0),": ",VLOOKUP(F414,'PDP8'!$I$5:$M$389,5,0)),"")</f>
        <v/>
      </c>
      <c r="AF414" s="119" t="str">
        <f t="shared" si="117"/>
        <v/>
      </c>
      <c r="AG414" s="126"/>
      <c r="AH414" s="126"/>
    </row>
    <row r="415" spans="1:34" x14ac:dyDescent="0.2">
      <c r="A415" s="126"/>
      <c r="B415" s="55" t="str">
        <f t="shared" si="105"/>
        <v>0411</v>
      </c>
      <c r="C415" s="56" t="str">
        <f>IF(N415&lt;10,"",IF(N415=10,O415,IF(N415=12,IF(LEN(X415)&gt;0,X415,DEC2OCT(VLOOKUP(F415,'PDP8'!$C$6:$D$12,2,0)+IF(LEN(G415)&gt;0,256,0)+W415+IF(LEN(V415)=0,0,_xlfn.BITAND(V415,127)),4)),IF(N415=13,DEC2OCT('PDP8'!$D$13+_xlfn.BITOR(VLOOKUP(O415,'PDP8'!$C$17:$D$52,2,0),_xlfn.BITOR(IF(S415&gt;1,VLOOKUP(P415,'PDP8'!$C$17:$D$52,2,0),0),_xlfn.BITOR(IF(S415&gt;2,VLOOKUP(Q415,'PDP8'!$C$17:$D$52,2,0),0),IF(S415&gt;3,VLOOKUP(R415,'PDP8'!$C$17:$D$52,2,0),0)))),4),IF(N415=14,DEC2OCT(_xlfn.BITOR('PDP8'!$D$13+256+VLOOKUP(O415,'PDP8'!$C$56:$D$75,2,0),_xlfn.BITOR(IF(S415&gt;1,VLOOKUP(P415,'PDP8'!$C$56:$D$75,2,0),0),_xlfn.BITOR(IF(S415&gt;2,VLOOKUP(Q415,'PDP8'!$C$56:$D$75,2,0),0),IF(S415&gt;3,VLOOKUP(R415,'PDP8'!$C$56:$D$75,2,0),0)))),4),IF(N415=15,DEC2OCT('PDP8'!$D$13+257+VLOOKUP(O415,'PDP8'!$C$80:$D$107,2,0)+IF(S415&gt;1,VLOOKUP(P415,'PDP8'!$C$80:$D$107,2,0),0)+IF(S415&gt;2,VLOOKUP(Q415,'PDP8'!$C$80:$D$107,2,0),0),4),IF(N415=20,VLOOKUP(F415,'PDP8'!$I$5:$J$389,2,0),"???")))))))</f>
        <v/>
      </c>
      <c r="D415" s="177"/>
      <c r="E415" s="118"/>
      <c r="F415" s="118"/>
      <c r="G415" s="76"/>
      <c r="H415" s="118"/>
      <c r="I415" s="179"/>
      <c r="J415" s="188" t="str">
        <f t="shared" si="106"/>
        <v/>
      </c>
      <c r="K415" s="211"/>
      <c r="L415" s="126"/>
      <c r="M415" s="119">
        <f>IF(LEN(F415)&lt;1,0,IF(OR(LEFT(F415)="/",F415="$"),0,IF(LEFT(F415)="*",1,IF(NOT(ISERR(VALUE(F415))),10,IF(LEFT(F415,4)="PAGE",2,IF(ISNA(VLOOKUP(F415,'PDP8'!$C$6:$C$11,1,0)),IF(ISNA(VLOOKUP(LEFT(F415,3),'PDP8'!$C$17:$C$52,1,0)),IF(ISNA(VLOOKUP(LEFT(F415,3),'PDP8'!$C$56:$C$75,1,0)),IF(ISNA(VLOOKUP(LEFT(F415,IF(OR(LEN(F415)=3,MID(F415,4,1)=" "),3,4)),'PDP8'!$C$80:$C$107,1,0)),IF(ISNA(VLOOKUP(F415,'PDP8'!$I$5:$I$389,1,0)),"???",20),15),14),13),12))))))</f>
        <v>0</v>
      </c>
      <c r="N415" s="119">
        <f>IF(AND(O415="CLA",S415&gt;1),IF(ISNA(VLOOKUP(P415,'PDP8'!$C$17:$C$52,1,0)),IF(ISNA(VLOOKUP(P415,'PDP8'!$C$56:$C$75,1,0)),15,14),13),IF(LEN(F415)=0,0,M415))</f>
        <v>0</v>
      </c>
      <c r="O415" s="119" t="str">
        <f t="shared" si="107"/>
        <v/>
      </c>
      <c r="P415" s="119" t="str">
        <f t="shared" si="108"/>
        <v/>
      </c>
      <c r="Q415" s="119" t="str">
        <f t="shared" si="109"/>
        <v/>
      </c>
      <c r="R415" s="119" t="str">
        <f t="shared" si="110"/>
        <v/>
      </c>
      <c r="S415" s="119">
        <f t="shared" si="111"/>
        <v>0</v>
      </c>
      <c r="T415" s="187" t="str">
        <f t="shared" si="112"/>
        <v/>
      </c>
      <c r="U415" s="119" t="str">
        <f t="shared" si="113"/>
        <v/>
      </c>
      <c r="V415" s="120" t="str">
        <f t="shared" si="114"/>
        <v/>
      </c>
      <c r="W415" s="124" t="str">
        <f t="shared" si="115"/>
        <v/>
      </c>
      <c r="X415" s="124" t="str">
        <f t="shared" si="116"/>
        <v/>
      </c>
      <c r="Y415" s="119" t="str">
        <f t="shared" si="118"/>
        <v/>
      </c>
      <c r="Z415" s="119">
        <f t="shared" si="119"/>
        <v>0</v>
      </c>
      <c r="AA415" s="119" t="str">
        <f>IF(N415=12,VLOOKUP(F415,'PDP8'!$C$6:$F$11,4,0),"")</f>
        <v/>
      </c>
      <c r="AB415" s="119" t="str">
        <f>IF(N415=13,IF(_xlfn.BITAND(OCT2DEC(C415),'PDP8'!$E$17)='PDP8'!$D$17,'PDP8'!$F$17,CONCATENATE(IF(ISNA(MATCH(_xlfn.BITAND(OCT2DEC(C415),'PDP8'!$E$18),'PDP8'!$D$18:$D$20,0)),"",VLOOKUP(_xlfn.BITAND(OCT2DEC(C415),'PDP8'!$E$18),'PDP8'!$D$18:$F$20,3,0)),IF(ISNA(MATCH(_xlfn.BITAND(OCT2DEC(C415),'PDP8'!$E$21),'PDP8'!$D$21:$D$52,0)),"",CONCATENATE(IF(ISNA(MATCH(_xlfn.BITAND(OCT2DEC(C415),'PDP8'!$E$18),'PDP8'!$D$18:$D$20,0)),"",", "),VLOOKUP(_xlfn.BITAND(OCT2DEC(C415),'PDP8'!$E$21),'PDP8'!$D$21:$F$52,3,0))))),"")</f>
        <v/>
      </c>
      <c r="AC415" s="119" t="str">
        <f>IF(N415=14,CONCATENATE(IF(ISNA(MATCH(_xlfn.BITAND(OCT2DEC(C415),'PDP8'!$E$56),'PDP8'!$D$56:$D$70,0)),"",VLOOKUP(_xlfn.BITAND(OCT2DEC(C415),'PDP8'!$E$56),'PDP8'!$D$56:$F$70,3,0)),IF(ISNA(MATCH(_xlfn.BITAND(OCT2DEC(C415),'PDP8'!$E$71),'PDP8'!$D$71:$D$73,0)),"",CONCATENATE(IF(ISNA(MATCH(_xlfn.BITAND(OCT2DEC(C415),'PDP8'!$E$56),'PDP8'!$D$56:$D$70,0)),"",", "),VLOOKUP(_xlfn.BITAND(OCT2DEC(C415),'PDP8'!$E$71),'PDP8'!$D$71:$F$73,3,0))),IF(_xlfn.BITAND(OCT2DEC(C415),'PDP8'!$E$75)='PDP8'!$D$75,CONCATENATE(IF(LEN(F415)&gt;4,", ",""),'PDP8'!$F$75,""),IF(_xlfn.BITAND(OCT2DEC(C415),'PDP8'!$E$74),"",'PDP8'!$F$74))),"")</f>
        <v/>
      </c>
      <c r="AD415" s="119" t="str">
        <f>IF(N415=15,VLOOKUP(Z415,'PDP8'!$D$111:$F$238,3,0),"")</f>
        <v/>
      </c>
      <c r="AE415" s="119" t="str">
        <f>IF(N415=20,CONCATENATE(VLOOKUP(F415,'PDP8'!$I$5:$M$389,3,0),": ",VLOOKUP(F415,'PDP8'!$I$5:$M$389,5,0)),"")</f>
        <v/>
      </c>
      <c r="AF415" s="119" t="str">
        <f t="shared" si="117"/>
        <v/>
      </c>
      <c r="AG415" s="126"/>
      <c r="AH415" s="126"/>
    </row>
    <row r="416" spans="1:34" x14ac:dyDescent="0.2">
      <c r="A416" s="126"/>
      <c r="B416" s="55" t="str">
        <f t="shared" si="105"/>
        <v>0411</v>
      </c>
      <c r="C416" s="56" t="str">
        <f>IF(N416&lt;10,"",IF(N416=10,O416,IF(N416=12,IF(LEN(X416)&gt;0,X416,DEC2OCT(VLOOKUP(F416,'PDP8'!$C$6:$D$12,2,0)+IF(LEN(G416)&gt;0,256,0)+W416+IF(LEN(V416)=0,0,_xlfn.BITAND(V416,127)),4)),IF(N416=13,DEC2OCT('PDP8'!$D$13+_xlfn.BITOR(VLOOKUP(O416,'PDP8'!$C$17:$D$52,2,0),_xlfn.BITOR(IF(S416&gt;1,VLOOKUP(P416,'PDP8'!$C$17:$D$52,2,0),0),_xlfn.BITOR(IF(S416&gt;2,VLOOKUP(Q416,'PDP8'!$C$17:$D$52,2,0),0),IF(S416&gt;3,VLOOKUP(R416,'PDP8'!$C$17:$D$52,2,0),0)))),4),IF(N416=14,DEC2OCT(_xlfn.BITOR('PDP8'!$D$13+256+VLOOKUP(O416,'PDP8'!$C$56:$D$75,2,0),_xlfn.BITOR(IF(S416&gt;1,VLOOKUP(P416,'PDP8'!$C$56:$D$75,2,0),0),_xlfn.BITOR(IF(S416&gt;2,VLOOKUP(Q416,'PDP8'!$C$56:$D$75,2,0),0),IF(S416&gt;3,VLOOKUP(R416,'PDP8'!$C$56:$D$75,2,0),0)))),4),IF(N416=15,DEC2OCT('PDP8'!$D$13+257+VLOOKUP(O416,'PDP8'!$C$80:$D$107,2,0)+IF(S416&gt;1,VLOOKUP(P416,'PDP8'!$C$80:$D$107,2,0),0)+IF(S416&gt;2,VLOOKUP(Q416,'PDP8'!$C$80:$D$107,2,0),0),4),IF(N416=20,VLOOKUP(F416,'PDP8'!$I$5:$J$389,2,0),"???")))))))</f>
        <v/>
      </c>
      <c r="D416" s="177"/>
      <c r="E416" s="118"/>
      <c r="F416" s="118"/>
      <c r="G416" s="76"/>
      <c r="H416" s="118"/>
      <c r="I416" s="179"/>
      <c r="J416" s="188" t="str">
        <f t="shared" si="106"/>
        <v/>
      </c>
      <c r="K416" s="211"/>
      <c r="L416" s="126"/>
      <c r="M416" s="119">
        <f>IF(LEN(F416)&lt;1,0,IF(OR(LEFT(F416)="/",F416="$"),0,IF(LEFT(F416)="*",1,IF(NOT(ISERR(VALUE(F416))),10,IF(LEFT(F416,4)="PAGE",2,IF(ISNA(VLOOKUP(F416,'PDP8'!$C$6:$C$11,1,0)),IF(ISNA(VLOOKUP(LEFT(F416,3),'PDP8'!$C$17:$C$52,1,0)),IF(ISNA(VLOOKUP(LEFT(F416,3),'PDP8'!$C$56:$C$75,1,0)),IF(ISNA(VLOOKUP(LEFT(F416,IF(OR(LEN(F416)=3,MID(F416,4,1)=" "),3,4)),'PDP8'!$C$80:$C$107,1,0)),IF(ISNA(VLOOKUP(F416,'PDP8'!$I$5:$I$389,1,0)),"???",20),15),14),13),12))))))</f>
        <v>0</v>
      </c>
      <c r="N416" s="119">
        <f>IF(AND(O416="CLA",S416&gt;1),IF(ISNA(VLOOKUP(P416,'PDP8'!$C$17:$C$52,1,0)),IF(ISNA(VLOOKUP(P416,'PDP8'!$C$56:$C$75,1,0)),15,14),13),IF(LEN(F416)=0,0,M416))</f>
        <v>0</v>
      </c>
      <c r="O416" s="119" t="str">
        <f t="shared" si="107"/>
        <v/>
      </c>
      <c r="P416" s="119" t="str">
        <f t="shared" si="108"/>
        <v/>
      </c>
      <c r="Q416" s="119" t="str">
        <f t="shared" si="109"/>
        <v/>
      </c>
      <c r="R416" s="119" t="str">
        <f t="shared" si="110"/>
        <v/>
      </c>
      <c r="S416" s="119">
        <f t="shared" si="111"/>
        <v>0</v>
      </c>
      <c r="T416" s="187" t="str">
        <f t="shared" si="112"/>
        <v/>
      </c>
      <c r="U416" s="119" t="str">
        <f t="shared" si="113"/>
        <v/>
      </c>
      <c r="V416" s="120" t="str">
        <f t="shared" si="114"/>
        <v/>
      </c>
      <c r="W416" s="124" t="str">
        <f t="shared" si="115"/>
        <v/>
      </c>
      <c r="X416" s="124" t="str">
        <f t="shared" si="116"/>
        <v/>
      </c>
      <c r="Y416" s="119" t="str">
        <f t="shared" si="118"/>
        <v/>
      </c>
      <c r="Z416" s="119">
        <f t="shared" si="119"/>
        <v>0</v>
      </c>
      <c r="AA416" s="119" t="str">
        <f>IF(N416=12,VLOOKUP(F416,'PDP8'!$C$6:$F$11,4,0),"")</f>
        <v/>
      </c>
      <c r="AB416" s="119" t="str">
        <f>IF(N416=13,IF(_xlfn.BITAND(OCT2DEC(C416),'PDP8'!$E$17)='PDP8'!$D$17,'PDP8'!$F$17,CONCATENATE(IF(ISNA(MATCH(_xlfn.BITAND(OCT2DEC(C416),'PDP8'!$E$18),'PDP8'!$D$18:$D$20,0)),"",VLOOKUP(_xlfn.BITAND(OCT2DEC(C416),'PDP8'!$E$18),'PDP8'!$D$18:$F$20,3,0)),IF(ISNA(MATCH(_xlfn.BITAND(OCT2DEC(C416),'PDP8'!$E$21),'PDP8'!$D$21:$D$52,0)),"",CONCATENATE(IF(ISNA(MATCH(_xlfn.BITAND(OCT2DEC(C416),'PDP8'!$E$18),'PDP8'!$D$18:$D$20,0)),"",", "),VLOOKUP(_xlfn.BITAND(OCT2DEC(C416),'PDP8'!$E$21),'PDP8'!$D$21:$F$52,3,0))))),"")</f>
        <v/>
      </c>
      <c r="AC416" s="119" t="str">
        <f>IF(N416=14,CONCATENATE(IF(ISNA(MATCH(_xlfn.BITAND(OCT2DEC(C416),'PDP8'!$E$56),'PDP8'!$D$56:$D$70,0)),"",VLOOKUP(_xlfn.BITAND(OCT2DEC(C416),'PDP8'!$E$56),'PDP8'!$D$56:$F$70,3,0)),IF(ISNA(MATCH(_xlfn.BITAND(OCT2DEC(C416),'PDP8'!$E$71),'PDP8'!$D$71:$D$73,0)),"",CONCATENATE(IF(ISNA(MATCH(_xlfn.BITAND(OCT2DEC(C416),'PDP8'!$E$56),'PDP8'!$D$56:$D$70,0)),"",", "),VLOOKUP(_xlfn.BITAND(OCT2DEC(C416),'PDP8'!$E$71),'PDP8'!$D$71:$F$73,3,0))),IF(_xlfn.BITAND(OCT2DEC(C416),'PDP8'!$E$75)='PDP8'!$D$75,CONCATENATE(IF(LEN(F416)&gt;4,", ",""),'PDP8'!$F$75,""),IF(_xlfn.BITAND(OCT2DEC(C416),'PDP8'!$E$74),"",'PDP8'!$F$74))),"")</f>
        <v/>
      </c>
      <c r="AD416" s="119" t="str">
        <f>IF(N416=15,VLOOKUP(Z416,'PDP8'!$D$111:$F$238,3,0),"")</f>
        <v/>
      </c>
      <c r="AE416" s="119" t="str">
        <f>IF(N416=20,CONCATENATE(VLOOKUP(F416,'PDP8'!$I$5:$M$389,3,0),": ",VLOOKUP(F416,'PDP8'!$I$5:$M$389,5,0)),"")</f>
        <v/>
      </c>
      <c r="AF416" s="119" t="str">
        <f t="shared" si="117"/>
        <v/>
      </c>
      <c r="AG416" s="126"/>
      <c r="AH416" s="126"/>
    </row>
    <row r="417" spans="1:34" x14ac:dyDescent="0.2">
      <c r="A417" s="126"/>
      <c r="B417" s="55" t="str">
        <f t="shared" si="105"/>
        <v>0411</v>
      </c>
      <c r="C417" s="56" t="str">
        <f>IF(N417&lt;10,"",IF(N417=10,O417,IF(N417=12,IF(LEN(X417)&gt;0,X417,DEC2OCT(VLOOKUP(F417,'PDP8'!$C$6:$D$12,2,0)+IF(LEN(G417)&gt;0,256,0)+W417+IF(LEN(V417)=0,0,_xlfn.BITAND(V417,127)),4)),IF(N417=13,DEC2OCT('PDP8'!$D$13+_xlfn.BITOR(VLOOKUP(O417,'PDP8'!$C$17:$D$52,2,0),_xlfn.BITOR(IF(S417&gt;1,VLOOKUP(P417,'PDP8'!$C$17:$D$52,2,0),0),_xlfn.BITOR(IF(S417&gt;2,VLOOKUP(Q417,'PDP8'!$C$17:$D$52,2,0),0),IF(S417&gt;3,VLOOKUP(R417,'PDP8'!$C$17:$D$52,2,0),0)))),4),IF(N417=14,DEC2OCT(_xlfn.BITOR('PDP8'!$D$13+256+VLOOKUP(O417,'PDP8'!$C$56:$D$75,2,0),_xlfn.BITOR(IF(S417&gt;1,VLOOKUP(P417,'PDP8'!$C$56:$D$75,2,0),0),_xlfn.BITOR(IF(S417&gt;2,VLOOKUP(Q417,'PDP8'!$C$56:$D$75,2,0),0),IF(S417&gt;3,VLOOKUP(R417,'PDP8'!$C$56:$D$75,2,0),0)))),4),IF(N417=15,DEC2OCT('PDP8'!$D$13+257+VLOOKUP(O417,'PDP8'!$C$80:$D$107,2,0)+IF(S417&gt;1,VLOOKUP(P417,'PDP8'!$C$80:$D$107,2,0),0)+IF(S417&gt;2,VLOOKUP(Q417,'PDP8'!$C$80:$D$107,2,0),0),4),IF(N417=20,VLOOKUP(F417,'PDP8'!$I$5:$J$389,2,0),"???")))))))</f>
        <v/>
      </c>
      <c r="D417" s="177"/>
      <c r="E417" s="118"/>
      <c r="F417" s="118"/>
      <c r="G417" s="76"/>
      <c r="H417" s="118"/>
      <c r="I417" s="179"/>
      <c r="J417" s="188" t="str">
        <f t="shared" si="106"/>
        <v/>
      </c>
      <c r="K417" s="211"/>
      <c r="L417" s="126"/>
      <c r="M417" s="119">
        <f>IF(LEN(F417)&lt;1,0,IF(OR(LEFT(F417)="/",F417="$"),0,IF(LEFT(F417)="*",1,IF(NOT(ISERR(VALUE(F417))),10,IF(LEFT(F417,4)="PAGE",2,IF(ISNA(VLOOKUP(F417,'PDP8'!$C$6:$C$11,1,0)),IF(ISNA(VLOOKUP(LEFT(F417,3),'PDP8'!$C$17:$C$52,1,0)),IF(ISNA(VLOOKUP(LEFT(F417,3),'PDP8'!$C$56:$C$75,1,0)),IF(ISNA(VLOOKUP(LEFT(F417,IF(OR(LEN(F417)=3,MID(F417,4,1)=" "),3,4)),'PDP8'!$C$80:$C$107,1,0)),IF(ISNA(VLOOKUP(F417,'PDP8'!$I$5:$I$389,1,0)),"???",20),15),14),13),12))))))</f>
        <v>0</v>
      </c>
      <c r="N417" s="119">
        <f>IF(AND(O417="CLA",S417&gt;1),IF(ISNA(VLOOKUP(P417,'PDP8'!$C$17:$C$52,1,0)),IF(ISNA(VLOOKUP(P417,'PDP8'!$C$56:$C$75,1,0)),15,14),13),IF(LEN(F417)=0,0,M417))</f>
        <v>0</v>
      </c>
      <c r="O417" s="119" t="str">
        <f t="shared" si="107"/>
        <v/>
      </c>
      <c r="P417" s="119" t="str">
        <f t="shared" si="108"/>
        <v/>
      </c>
      <c r="Q417" s="119" t="str">
        <f t="shared" si="109"/>
        <v/>
      </c>
      <c r="R417" s="119" t="str">
        <f t="shared" si="110"/>
        <v/>
      </c>
      <c r="S417" s="119">
        <f t="shared" si="111"/>
        <v>0</v>
      </c>
      <c r="T417" s="187" t="str">
        <f t="shared" si="112"/>
        <v/>
      </c>
      <c r="U417" s="119" t="str">
        <f t="shared" si="113"/>
        <v/>
      </c>
      <c r="V417" s="120" t="str">
        <f t="shared" si="114"/>
        <v/>
      </c>
      <c r="W417" s="124" t="str">
        <f t="shared" si="115"/>
        <v/>
      </c>
      <c r="X417" s="124" t="str">
        <f t="shared" si="116"/>
        <v/>
      </c>
      <c r="Y417" s="119" t="str">
        <f t="shared" si="118"/>
        <v/>
      </c>
      <c r="Z417" s="119">
        <f t="shared" si="119"/>
        <v>0</v>
      </c>
      <c r="AA417" s="119" t="str">
        <f>IF(N417=12,VLOOKUP(F417,'PDP8'!$C$6:$F$11,4,0),"")</f>
        <v/>
      </c>
      <c r="AB417" s="119" t="str">
        <f>IF(N417=13,IF(_xlfn.BITAND(OCT2DEC(C417),'PDP8'!$E$17)='PDP8'!$D$17,'PDP8'!$F$17,CONCATENATE(IF(ISNA(MATCH(_xlfn.BITAND(OCT2DEC(C417),'PDP8'!$E$18),'PDP8'!$D$18:$D$20,0)),"",VLOOKUP(_xlfn.BITAND(OCT2DEC(C417),'PDP8'!$E$18),'PDP8'!$D$18:$F$20,3,0)),IF(ISNA(MATCH(_xlfn.BITAND(OCT2DEC(C417),'PDP8'!$E$21),'PDP8'!$D$21:$D$52,0)),"",CONCATENATE(IF(ISNA(MATCH(_xlfn.BITAND(OCT2DEC(C417),'PDP8'!$E$18),'PDP8'!$D$18:$D$20,0)),"",", "),VLOOKUP(_xlfn.BITAND(OCT2DEC(C417),'PDP8'!$E$21),'PDP8'!$D$21:$F$52,3,0))))),"")</f>
        <v/>
      </c>
      <c r="AC417" s="119" t="str">
        <f>IF(N417=14,CONCATENATE(IF(ISNA(MATCH(_xlfn.BITAND(OCT2DEC(C417),'PDP8'!$E$56),'PDP8'!$D$56:$D$70,0)),"",VLOOKUP(_xlfn.BITAND(OCT2DEC(C417),'PDP8'!$E$56),'PDP8'!$D$56:$F$70,3,0)),IF(ISNA(MATCH(_xlfn.BITAND(OCT2DEC(C417),'PDP8'!$E$71),'PDP8'!$D$71:$D$73,0)),"",CONCATENATE(IF(ISNA(MATCH(_xlfn.BITAND(OCT2DEC(C417),'PDP8'!$E$56),'PDP8'!$D$56:$D$70,0)),"",", "),VLOOKUP(_xlfn.BITAND(OCT2DEC(C417),'PDP8'!$E$71),'PDP8'!$D$71:$F$73,3,0))),IF(_xlfn.BITAND(OCT2DEC(C417),'PDP8'!$E$75)='PDP8'!$D$75,CONCATENATE(IF(LEN(F417)&gt;4,", ",""),'PDP8'!$F$75,""),IF(_xlfn.BITAND(OCT2DEC(C417),'PDP8'!$E$74),"",'PDP8'!$F$74))),"")</f>
        <v/>
      </c>
      <c r="AD417" s="119" t="str">
        <f>IF(N417=15,VLOOKUP(Z417,'PDP8'!$D$111:$F$238,3,0),"")</f>
        <v/>
      </c>
      <c r="AE417" s="119" t="str">
        <f>IF(N417=20,CONCATENATE(VLOOKUP(F417,'PDP8'!$I$5:$M$389,3,0),": ",VLOOKUP(F417,'PDP8'!$I$5:$M$389,5,0)),"")</f>
        <v/>
      </c>
      <c r="AF417" s="119" t="str">
        <f t="shared" si="117"/>
        <v/>
      </c>
      <c r="AG417" s="126"/>
      <c r="AH417" s="126"/>
    </row>
    <row r="418" spans="1:34" x14ac:dyDescent="0.2">
      <c r="A418" s="126"/>
      <c r="B418" s="55" t="str">
        <f t="shared" si="105"/>
        <v>0411</v>
      </c>
      <c r="C418" s="56" t="str">
        <f>IF(N418&lt;10,"",IF(N418=10,O418,IF(N418=12,IF(LEN(X418)&gt;0,X418,DEC2OCT(VLOOKUP(F418,'PDP8'!$C$6:$D$12,2,0)+IF(LEN(G418)&gt;0,256,0)+W418+IF(LEN(V418)=0,0,_xlfn.BITAND(V418,127)),4)),IF(N418=13,DEC2OCT('PDP8'!$D$13+_xlfn.BITOR(VLOOKUP(O418,'PDP8'!$C$17:$D$52,2,0),_xlfn.BITOR(IF(S418&gt;1,VLOOKUP(P418,'PDP8'!$C$17:$D$52,2,0),0),_xlfn.BITOR(IF(S418&gt;2,VLOOKUP(Q418,'PDP8'!$C$17:$D$52,2,0),0),IF(S418&gt;3,VLOOKUP(R418,'PDP8'!$C$17:$D$52,2,0),0)))),4),IF(N418=14,DEC2OCT(_xlfn.BITOR('PDP8'!$D$13+256+VLOOKUP(O418,'PDP8'!$C$56:$D$75,2,0),_xlfn.BITOR(IF(S418&gt;1,VLOOKUP(P418,'PDP8'!$C$56:$D$75,2,0),0),_xlfn.BITOR(IF(S418&gt;2,VLOOKUP(Q418,'PDP8'!$C$56:$D$75,2,0),0),IF(S418&gt;3,VLOOKUP(R418,'PDP8'!$C$56:$D$75,2,0),0)))),4),IF(N418=15,DEC2OCT('PDP8'!$D$13+257+VLOOKUP(O418,'PDP8'!$C$80:$D$107,2,0)+IF(S418&gt;1,VLOOKUP(P418,'PDP8'!$C$80:$D$107,2,0),0)+IF(S418&gt;2,VLOOKUP(Q418,'PDP8'!$C$80:$D$107,2,0),0),4),IF(N418=20,VLOOKUP(F418,'PDP8'!$I$5:$J$389,2,0),"???")))))))</f>
        <v/>
      </c>
      <c r="D418" s="177"/>
      <c r="E418" s="118"/>
      <c r="F418" s="118"/>
      <c r="G418" s="76"/>
      <c r="H418" s="118"/>
      <c r="I418" s="179"/>
      <c r="J418" s="188" t="str">
        <f t="shared" si="106"/>
        <v/>
      </c>
      <c r="K418" s="211"/>
      <c r="L418" s="126"/>
      <c r="M418" s="119">
        <f>IF(LEN(F418)&lt;1,0,IF(OR(LEFT(F418)="/",F418="$"),0,IF(LEFT(F418)="*",1,IF(NOT(ISERR(VALUE(F418))),10,IF(LEFT(F418,4)="PAGE",2,IF(ISNA(VLOOKUP(F418,'PDP8'!$C$6:$C$11,1,0)),IF(ISNA(VLOOKUP(LEFT(F418,3),'PDP8'!$C$17:$C$52,1,0)),IF(ISNA(VLOOKUP(LEFT(F418,3),'PDP8'!$C$56:$C$75,1,0)),IF(ISNA(VLOOKUP(LEFT(F418,IF(OR(LEN(F418)=3,MID(F418,4,1)=" "),3,4)),'PDP8'!$C$80:$C$107,1,0)),IF(ISNA(VLOOKUP(F418,'PDP8'!$I$5:$I$389,1,0)),"???",20),15),14),13),12))))))</f>
        <v>0</v>
      </c>
      <c r="N418" s="119">
        <f>IF(AND(O418="CLA",S418&gt;1),IF(ISNA(VLOOKUP(P418,'PDP8'!$C$17:$C$52,1,0)),IF(ISNA(VLOOKUP(P418,'PDP8'!$C$56:$C$75,1,0)),15,14),13),IF(LEN(F418)=0,0,M418))</f>
        <v>0</v>
      </c>
      <c r="O418" s="119" t="str">
        <f t="shared" si="107"/>
        <v/>
      </c>
      <c r="P418" s="119" t="str">
        <f t="shared" si="108"/>
        <v/>
      </c>
      <c r="Q418" s="119" t="str">
        <f t="shared" si="109"/>
        <v/>
      </c>
      <c r="R418" s="119" t="str">
        <f t="shared" si="110"/>
        <v/>
      </c>
      <c r="S418" s="119">
        <f t="shared" si="111"/>
        <v>0</v>
      </c>
      <c r="T418" s="187" t="str">
        <f t="shared" si="112"/>
        <v/>
      </c>
      <c r="U418" s="119" t="str">
        <f t="shared" si="113"/>
        <v/>
      </c>
      <c r="V418" s="120" t="str">
        <f t="shared" si="114"/>
        <v/>
      </c>
      <c r="W418" s="124" t="str">
        <f t="shared" si="115"/>
        <v/>
      </c>
      <c r="X418" s="124" t="str">
        <f t="shared" si="116"/>
        <v/>
      </c>
      <c r="Y418" s="119" t="str">
        <f t="shared" si="118"/>
        <v/>
      </c>
      <c r="Z418" s="119">
        <f t="shared" si="119"/>
        <v>0</v>
      </c>
      <c r="AA418" s="119" t="str">
        <f>IF(N418=12,VLOOKUP(F418,'PDP8'!$C$6:$F$11,4,0),"")</f>
        <v/>
      </c>
      <c r="AB418" s="119" t="str">
        <f>IF(N418=13,IF(_xlfn.BITAND(OCT2DEC(C418),'PDP8'!$E$17)='PDP8'!$D$17,'PDP8'!$F$17,CONCATENATE(IF(ISNA(MATCH(_xlfn.BITAND(OCT2DEC(C418),'PDP8'!$E$18),'PDP8'!$D$18:$D$20,0)),"",VLOOKUP(_xlfn.BITAND(OCT2DEC(C418),'PDP8'!$E$18),'PDP8'!$D$18:$F$20,3,0)),IF(ISNA(MATCH(_xlfn.BITAND(OCT2DEC(C418),'PDP8'!$E$21),'PDP8'!$D$21:$D$52,0)),"",CONCATENATE(IF(ISNA(MATCH(_xlfn.BITAND(OCT2DEC(C418),'PDP8'!$E$18),'PDP8'!$D$18:$D$20,0)),"",", "),VLOOKUP(_xlfn.BITAND(OCT2DEC(C418),'PDP8'!$E$21),'PDP8'!$D$21:$F$52,3,0))))),"")</f>
        <v/>
      </c>
      <c r="AC418" s="119" t="str">
        <f>IF(N418=14,CONCATENATE(IF(ISNA(MATCH(_xlfn.BITAND(OCT2DEC(C418),'PDP8'!$E$56),'PDP8'!$D$56:$D$70,0)),"",VLOOKUP(_xlfn.BITAND(OCT2DEC(C418),'PDP8'!$E$56),'PDP8'!$D$56:$F$70,3,0)),IF(ISNA(MATCH(_xlfn.BITAND(OCT2DEC(C418),'PDP8'!$E$71),'PDP8'!$D$71:$D$73,0)),"",CONCATENATE(IF(ISNA(MATCH(_xlfn.BITAND(OCT2DEC(C418),'PDP8'!$E$56),'PDP8'!$D$56:$D$70,0)),"",", "),VLOOKUP(_xlfn.BITAND(OCT2DEC(C418),'PDP8'!$E$71),'PDP8'!$D$71:$F$73,3,0))),IF(_xlfn.BITAND(OCT2DEC(C418),'PDP8'!$E$75)='PDP8'!$D$75,CONCATENATE(IF(LEN(F418)&gt;4,", ",""),'PDP8'!$F$75,""),IF(_xlfn.BITAND(OCT2DEC(C418),'PDP8'!$E$74),"",'PDP8'!$F$74))),"")</f>
        <v/>
      </c>
      <c r="AD418" s="119" t="str">
        <f>IF(N418=15,VLOOKUP(Z418,'PDP8'!$D$111:$F$238,3,0),"")</f>
        <v/>
      </c>
      <c r="AE418" s="119" t="str">
        <f>IF(N418=20,CONCATENATE(VLOOKUP(F418,'PDP8'!$I$5:$M$389,3,0),": ",VLOOKUP(F418,'PDP8'!$I$5:$M$389,5,0)),"")</f>
        <v/>
      </c>
      <c r="AF418" s="119" t="str">
        <f t="shared" si="117"/>
        <v/>
      </c>
      <c r="AG418" s="126"/>
      <c r="AH418" s="126"/>
    </row>
    <row r="419" spans="1:34" x14ac:dyDescent="0.2">
      <c r="A419" s="126"/>
      <c r="B419" s="55" t="str">
        <f t="shared" si="105"/>
        <v>0411</v>
      </c>
      <c r="C419" s="56" t="str">
        <f>IF(N419&lt;10,"",IF(N419=10,O419,IF(N419=12,IF(LEN(X419)&gt;0,X419,DEC2OCT(VLOOKUP(F419,'PDP8'!$C$6:$D$12,2,0)+IF(LEN(G419)&gt;0,256,0)+W419+IF(LEN(V419)=0,0,_xlfn.BITAND(V419,127)),4)),IF(N419=13,DEC2OCT('PDP8'!$D$13+_xlfn.BITOR(VLOOKUP(O419,'PDP8'!$C$17:$D$52,2,0),_xlfn.BITOR(IF(S419&gt;1,VLOOKUP(P419,'PDP8'!$C$17:$D$52,2,0),0),_xlfn.BITOR(IF(S419&gt;2,VLOOKUP(Q419,'PDP8'!$C$17:$D$52,2,0),0),IF(S419&gt;3,VLOOKUP(R419,'PDP8'!$C$17:$D$52,2,0),0)))),4),IF(N419=14,DEC2OCT(_xlfn.BITOR('PDP8'!$D$13+256+VLOOKUP(O419,'PDP8'!$C$56:$D$75,2,0),_xlfn.BITOR(IF(S419&gt;1,VLOOKUP(P419,'PDP8'!$C$56:$D$75,2,0),0),_xlfn.BITOR(IF(S419&gt;2,VLOOKUP(Q419,'PDP8'!$C$56:$D$75,2,0),0),IF(S419&gt;3,VLOOKUP(R419,'PDP8'!$C$56:$D$75,2,0),0)))),4),IF(N419=15,DEC2OCT('PDP8'!$D$13+257+VLOOKUP(O419,'PDP8'!$C$80:$D$107,2,0)+IF(S419&gt;1,VLOOKUP(P419,'PDP8'!$C$80:$D$107,2,0),0)+IF(S419&gt;2,VLOOKUP(Q419,'PDP8'!$C$80:$D$107,2,0),0),4),IF(N419=20,VLOOKUP(F419,'PDP8'!$I$5:$J$389,2,0),"???")))))))</f>
        <v/>
      </c>
      <c r="D419" s="177"/>
      <c r="E419" s="118"/>
      <c r="F419" s="118"/>
      <c r="G419" s="76"/>
      <c r="H419" s="118"/>
      <c r="I419" s="179"/>
      <c r="J419" s="188" t="str">
        <f t="shared" si="106"/>
        <v/>
      </c>
      <c r="K419" s="211"/>
      <c r="L419" s="126"/>
      <c r="M419" s="119">
        <f>IF(LEN(F419)&lt;1,0,IF(OR(LEFT(F419)="/",F419="$"),0,IF(LEFT(F419)="*",1,IF(NOT(ISERR(VALUE(F419))),10,IF(LEFT(F419,4)="PAGE",2,IF(ISNA(VLOOKUP(F419,'PDP8'!$C$6:$C$11,1,0)),IF(ISNA(VLOOKUP(LEFT(F419,3),'PDP8'!$C$17:$C$52,1,0)),IF(ISNA(VLOOKUP(LEFT(F419,3),'PDP8'!$C$56:$C$75,1,0)),IF(ISNA(VLOOKUP(LEFT(F419,IF(OR(LEN(F419)=3,MID(F419,4,1)=" "),3,4)),'PDP8'!$C$80:$C$107,1,0)),IF(ISNA(VLOOKUP(F419,'PDP8'!$I$5:$I$389,1,0)),"???",20),15),14),13),12))))))</f>
        <v>0</v>
      </c>
      <c r="N419" s="119">
        <f>IF(AND(O419="CLA",S419&gt;1),IF(ISNA(VLOOKUP(P419,'PDP8'!$C$17:$C$52,1,0)),IF(ISNA(VLOOKUP(P419,'PDP8'!$C$56:$C$75,1,0)),15,14),13),IF(LEN(F419)=0,0,M419))</f>
        <v>0</v>
      </c>
      <c r="O419" s="119" t="str">
        <f t="shared" si="107"/>
        <v/>
      </c>
      <c r="P419" s="119" t="str">
        <f t="shared" si="108"/>
        <v/>
      </c>
      <c r="Q419" s="119" t="str">
        <f t="shared" si="109"/>
        <v/>
      </c>
      <c r="R419" s="119" t="str">
        <f t="shared" si="110"/>
        <v/>
      </c>
      <c r="S419" s="119">
        <f t="shared" si="111"/>
        <v>0</v>
      </c>
      <c r="T419" s="187" t="str">
        <f t="shared" si="112"/>
        <v/>
      </c>
      <c r="U419" s="119" t="str">
        <f t="shared" si="113"/>
        <v/>
      </c>
      <c r="V419" s="120" t="str">
        <f t="shared" si="114"/>
        <v/>
      </c>
      <c r="W419" s="124" t="str">
        <f t="shared" si="115"/>
        <v/>
      </c>
      <c r="X419" s="124" t="str">
        <f t="shared" si="116"/>
        <v/>
      </c>
      <c r="Y419" s="119" t="str">
        <f t="shared" si="118"/>
        <v/>
      </c>
      <c r="Z419" s="119">
        <f t="shared" si="119"/>
        <v>0</v>
      </c>
      <c r="AA419" s="119" t="str">
        <f>IF(N419=12,VLOOKUP(F419,'PDP8'!$C$6:$F$11,4,0),"")</f>
        <v/>
      </c>
      <c r="AB419" s="119" t="str">
        <f>IF(N419=13,IF(_xlfn.BITAND(OCT2DEC(C419),'PDP8'!$E$17)='PDP8'!$D$17,'PDP8'!$F$17,CONCATENATE(IF(ISNA(MATCH(_xlfn.BITAND(OCT2DEC(C419),'PDP8'!$E$18),'PDP8'!$D$18:$D$20,0)),"",VLOOKUP(_xlfn.BITAND(OCT2DEC(C419),'PDP8'!$E$18),'PDP8'!$D$18:$F$20,3,0)),IF(ISNA(MATCH(_xlfn.BITAND(OCT2DEC(C419),'PDP8'!$E$21),'PDP8'!$D$21:$D$52,0)),"",CONCATENATE(IF(ISNA(MATCH(_xlfn.BITAND(OCT2DEC(C419),'PDP8'!$E$18),'PDP8'!$D$18:$D$20,0)),"",", "),VLOOKUP(_xlfn.BITAND(OCT2DEC(C419),'PDP8'!$E$21),'PDP8'!$D$21:$F$52,3,0))))),"")</f>
        <v/>
      </c>
      <c r="AC419" s="119" t="str">
        <f>IF(N419=14,CONCATENATE(IF(ISNA(MATCH(_xlfn.BITAND(OCT2DEC(C419),'PDP8'!$E$56),'PDP8'!$D$56:$D$70,0)),"",VLOOKUP(_xlfn.BITAND(OCT2DEC(C419),'PDP8'!$E$56),'PDP8'!$D$56:$F$70,3,0)),IF(ISNA(MATCH(_xlfn.BITAND(OCT2DEC(C419),'PDP8'!$E$71),'PDP8'!$D$71:$D$73,0)),"",CONCATENATE(IF(ISNA(MATCH(_xlfn.BITAND(OCT2DEC(C419),'PDP8'!$E$56),'PDP8'!$D$56:$D$70,0)),"",", "),VLOOKUP(_xlfn.BITAND(OCT2DEC(C419),'PDP8'!$E$71),'PDP8'!$D$71:$F$73,3,0))),IF(_xlfn.BITAND(OCT2DEC(C419),'PDP8'!$E$75)='PDP8'!$D$75,CONCATENATE(IF(LEN(F419)&gt;4,", ",""),'PDP8'!$F$75,""),IF(_xlfn.BITAND(OCT2DEC(C419),'PDP8'!$E$74),"",'PDP8'!$F$74))),"")</f>
        <v/>
      </c>
      <c r="AD419" s="119" t="str">
        <f>IF(N419=15,VLOOKUP(Z419,'PDP8'!$D$111:$F$238,3,0),"")</f>
        <v/>
      </c>
      <c r="AE419" s="119" t="str">
        <f>IF(N419=20,CONCATENATE(VLOOKUP(F419,'PDP8'!$I$5:$M$389,3,0),": ",VLOOKUP(F419,'PDP8'!$I$5:$M$389,5,0)),"")</f>
        <v/>
      </c>
      <c r="AF419" s="119" t="str">
        <f t="shared" si="117"/>
        <v/>
      </c>
      <c r="AG419" s="126"/>
      <c r="AH419" s="126"/>
    </row>
    <row r="420" spans="1:34" x14ac:dyDescent="0.2">
      <c r="A420" s="126"/>
      <c r="B420" s="55" t="str">
        <f t="shared" si="105"/>
        <v>0411</v>
      </c>
      <c r="C420" s="56" t="str">
        <f>IF(N420&lt;10,"",IF(N420=10,O420,IF(N420=12,IF(LEN(X420)&gt;0,X420,DEC2OCT(VLOOKUP(F420,'PDP8'!$C$6:$D$12,2,0)+IF(LEN(G420)&gt;0,256,0)+W420+IF(LEN(V420)=0,0,_xlfn.BITAND(V420,127)),4)),IF(N420=13,DEC2OCT('PDP8'!$D$13+_xlfn.BITOR(VLOOKUP(O420,'PDP8'!$C$17:$D$52,2,0),_xlfn.BITOR(IF(S420&gt;1,VLOOKUP(P420,'PDP8'!$C$17:$D$52,2,0),0),_xlfn.BITOR(IF(S420&gt;2,VLOOKUP(Q420,'PDP8'!$C$17:$D$52,2,0),0),IF(S420&gt;3,VLOOKUP(R420,'PDP8'!$C$17:$D$52,2,0),0)))),4),IF(N420=14,DEC2OCT(_xlfn.BITOR('PDP8'!$D$13+256+VLOOKUP(O420,'PDP8'!$C$56:$D$75,2,0),_xlfn.BITOR(IF(S420&gt;1,VLOOKUP(P420,'PDP8'!$C$56:$D$75,2,0),0),_xlfn.BITOR(IF(S420&gt;2,VLOOKUP(Q420,'PDP8'!$C$56:$D$75,2,0),0),IF(S420&gt;3,VLOOKUP(R420,'PDP8'!$C$56:$D$75,2,0),0)))),4),IF(N420=15,DEC2OCT('PDP8'!$D$13+257+VLOOKUP(O420,'PDP8'!$C$80:$D$107,2,0)+IF(S420&gt;1,VLOOKUP(P420,'PDP8'!$C$80:$D$107,2,0),0)+IF(S420&gt;2,VLOOKUP(Q420,'PDP8'!$C$80:$D$107,2,0),0),4),IF(N420=20,VLOOKUP(F420,'PDP8'!$I$5:$J$389,2,0),"???")))))))</f>
        <v/>
      </c>
      <c r="D420" s="177"/>
      <c r="E420" s="118"/>
      <c r="F420" s="118"/>
      <c r="G420" s="76"/>
      <c r="H420" s="118"/>
      <c r="I420" s="179"/>
      <c r="J420" s="188" t="str">
        <f t="shared" si="106"/>
        <v/>
      </c>
      <c r="K420" s="211"/>
      <c r="L420" s="126"/>
      <c r="M420" s="119">
        <f>IF(LEN(F420)&lt;1,0,IF(OR(LEFT(F420)="/",F420="$"),0,IF(LEFT(F420)="*",1,IF(NOT(ISERR(VALUE(F420))),10,IF(LEFT(F420,4)="PAGE",2,IF(ISNA(VLOOKUP(F420,'PDP8'!$C$6:$C$11,1,0)),IF(ISNA(VLOOKUP(LEFT(F420,3),'PDP8'!$C$17:$C$52,1,0)),IF(ISNA(VLOOKUP(LEFT(F420,3),'PDP8'!$C$56:$C$75,1,0)),IF(ISNA(VLOOKUP(LEFT(F420,IF(OR(LEN(F420)=3,MID(F420,4,1)=" "),3,4)),'PDP8'!$C$80:$C$107,1,0)),IF(ISNA(VLOOKUP(F420,'PDP8'!$I$5:$I$389,1,0)),"???",20),15),14),13),12))))))</f>
        <v>0</v>
      </c>
      <c r="N420" s="119">
        <f>IF(AND(O420="CLA",S420&gt;1),IF(ISNA(VLOOKUP(P420,'PDP8'!$C$17:$C$52,1,0)),IF(ISNA(VLOOKUP(P420,'PDP8'!$C$56:$C$75,1,0)),15,14),13),IF(LEN(F420)=0,0,M420))</f>
        <v>0</v>
      </c>
      <c r="O420" s="119" t="str">
        <f t="shared" si="107"/>
        <v/>
      </c>
      <c r="P420" s="119" t="str">
        <f t="shared" si="108"/>
        <v/>
      </c>
      <c r="Q420" s="119" t="str">
        <f t="shared" si="109"/>
        <v/>
      </c>
      <c r="R420" s="119" t="str">
        <f t="shared" si="110"/>
        <v/>
      </c>
      <c r="S420" s="119">
        <f t="shared" si="111"/>
        <v>0</v>
      </c>
      <c r="T420" s="187" t="str">
        <f t="shared" si="112"/>
        <v/>
      </c>
      <c r="U420" s="119" t="str">
        <f t="shared" si="113"/>
        <v/>
      </c>
      <c r="V420" s="120" t="str">
        <f t="shared" si="114"/>
        <v/>
      </c>
      <c r="W420" s="124" t="str">
        <f t="shared" si="115"/>
        <v/>
      </c>
      <c r="X420" s="124" t="str">
        <f t="shared" si="116"/>
        <v/>
      </c>
      <c r="Y420" s="119" t="str">
        <f t="shared" si="118"/>
        <v/>
      </c>
      <c r="Z420" s="119">
        <f t="shared" si="119"/>
        <v>0</v>
      </c>
      <c r="AA420" s="119" t="str">
        <f>IF(N420=12,VLOOKUP(F420,'PDP8'!$C$6:$F$11,4,0),"")</f>
        <v/>
      </c>
      <c r="AB420" s="119" t="str">
        <f>IF(N420=13,IF(_xlfn.BITAND(OCT2DEC(C420),'PDP8'!$E$17)='PDP8'!$D$17,'PDP8'!$F$17,CONCATENATE(IF(ISNA(MATCH(_xlfn.BITAND(OCT2DEC(C420),'PDP8'!$E$18),'PDP8'!$D$18:$D$20,0)),"",VLOOKUP(_xlfn.BITAND(OCT2DEC(C420),'PDP8'!$E$18),'PDP8'!$D$18:$F$20,3,0)),IF(ISNA(MATCH(_xlfn.BITAND(OCT2DEC(C420),'PDP8'!$E$21),'PDP8'!$D$21:$D$52,0)),"",CONCATENATE(IF(ISNA(MATCH(_xlfn.BITAND(OCT2DEC(C420),'PDP8'!$E$18),'PDP8'!$D$18:$D$20,0)),"",", "),VLOOKUP(_xlfn.BITAND(OCT2DEC(C420),'PDP8'!$E$21),'PDP8'!$D$21:$F$52,3,0))))),"")</f>
        <v/>
      </c>
      <c r="AC420" s="119" t="str">
        <f>IF(N420=14,CONCATENATE(IF(ISNA(MATCH(_xlfn.BITAND(OCT2DEC(C420),'PDP8'!$E$56),'PDP8'!$D$56:$D$70,0)),"",VLOOKUP(_xlfn.BITAND(OCT2DEC(C420),'PDP8'!$E$56),'PDP8'!$D$56:$F$70,3,0)),IF(ISNA(MATCH(_xlfn.BITAND(OCT2DEC(C420),'PDP8'!$E$71),'PDP8'!$D$71:$D$73,0)),"",CONCATENATE(IF(ISNA(MATCH(_xlfn.BITAND(OCT2DEC(C420),'PDP8'!$E$56),'PDP8'!$D$56:$D$70,0)),"",", "),VLOOKUP(_xlfn.BITAND(OCT2DEC(C420),'PDP8'!$E$71),'PDP8'!$D$71:$F$73,3,0))),IF(_xlfn.BITAND(OCT2DEC(C420),'PDP8'!$E$75)='PDP8'!$D$75,CONCATENATE(IF(LEN(F420)&gt;4,", ",""),'PDP8'!$F$75,""),IF(_xlfn.BITAND(OCT2DEC(C420),'PDP8'!$E$74),"",'PDP8'!$F$74))),"")</f>
        <v/>
      </c>
      <c r="AD420" s="119" t="str">
        <f>IF(N420=15,VLOOKUP(Z420,'PDP8'!$D$111:$F$238,3,0),"")</f>
        <v/>
      </c>
      <c r="AE420" s="119" t="str">
        <f>IF(N420=20,CONCATENATE(VLOOKUP(F420,'PDP8'!$I$5:$M$389,3,0),": ",VLOOKUP(F420,'PDP8'!$I$5:$M$389,5,0)),"")</f>
        <v/>
      </c>
      <c r="AF420" s="119" t="str">
        <f t="shared" si="117"/>
        <v/>
      </c>
      <c r="AG420" s="126"/>
      <c r="AH420" s="126"/>
    </row>
    <row r="421" spans="1:34" x14ac:dyDescent="0.2">
      <c r="A421" s="126"/>
      <c r="B421" s="55" t="str">
        <f t="shared" si="105"/>
        <v>0411</v>
      </c>
      <c r="C421" s="56" t="str">
        <f>IF(N421&lt;10,"",IF(N421=10,O421,IF(N421=12,IF(LEN(X421)&gt;0,X421,DEC2OCT(VLOOKUP(F421,'PDP8'!$C$6:$D$12,2,0)+IF(LEN(G421)&gt;0,256,0)+W421+IF(LEN(V421)=0,0,_xlfn.BITAND(V421,127)),4)),IF(N421=13,DEC2OCT('PDP8'!$D$13+_xlfn.BITOR(VLOOKUP(O421,'PDP8'!$C$17:$D$52,2,0),_xlfn.BITOR(IF(S421&gt;1,VLOOKUP(P421,'PDP8'!$C$17:$D$52,2,0),0),_xlfn.BITOR(IF(S421&gt;2,VLOOKUP(Q421,'PDP8'!$C$17:$D$52,2,0),0),IF(S421&gt;3,VLOOKUP(R421,'PDP8'!$C$17:$D$52,2,0),0)))),4),IF(N421=14,DEC2OCT(_xlfn.BITOR('PDP8'!$D$13+256+VLOOKUP(O421,'PDP8'!$C$56:$D$75,2,0),_xlfn.BITOR(IF(S421&gt;1,VLOOKUP(P421,'PDP8'!$C$56:$D$75,2,0),0),_xlfn.BITOR(IF(S421&gt;2,VLOOKUP(Q421,'PDP8'!$C$56:$D$75,2,0),0),IF(S421&gt;3,VLOOKUP(R421,'PDP8'!$C$56:$D$75,2,0),0)))),4),IF(N421=15,DEC2OCT('PDP8'!$D$13+257+VLOOKUP(O421,'PDP8'!$C$80:$D$107,2,0)+IF(S421&gt;1,VLOOKUP(P421,'PDP8'!$C$80:$D$107,2,0),0)+IF(S421&gt;2,VLOOKUP(Q421,'PDP8'!$C$80:$D$107,2,0),0),4),IF(N421=20,VLOOKUP(F421,'PDP8'!$I$5:$J$389,2,0),"???")))))))</f>
        <v/>
      </c>
      <c r="D421" s="177"/>
      <c r="E421" s="118"/>
      <c r="F421" s="118"/>
      <c r="G421" s="76"/>
      <c r="H421" s="118"/>
      <c r="I421" s="179"/>
      <c r="J421" s="188" t="str">
        <f t="shared" si="106"/>
        <v/>
      </c>
      <c r="K421" s="211"/>
      <c r="L421" s="126"/>
      <c r="M421" s="119">
        <f>IF(LEN(F421)&lt;1,0,IF(OR(LEFT(F421)="/",F421="$"),0,IF(LEFT(F421)="*",1,IF(NOT(ISERR(VALUE(F421))),10,IF(LEFT(F421,4)="PAGE",2,IF(ISNA(VLOOKUP(F421,'PDP8'!$C$6:$C$11,1,0)),IF(ISNA(VLOOKUP(LEFT(F421,3),'PDP8'!$C$17:$C$52,1,0)),IF(ISNA(VLOOKUP(LEFT(F421,3),'PDP8'!$C$56:$C$75,1,0)),IF(ISNA(VLOOKUP(LEFT(F421,IF(OR(LEN(F421)=3,MID(F421,4,1)=" "),3,4)),'PDP8'!$C$80:$C$107,1,0)),IF(ISNA(VLOOKUP(F421,'PDP8'!$I$5:$I$389,1,0)),"???",20),15),14),13),12))))))</f>
        <v>0</v>
      </c>
      <c r="N421" s="119">
        <f>IF(AND(O421="CLA",S421&gt;1),IF(ISNA(VLOOKUP(P421,'PDP8'!$C$17:$C$52,1,0)),IF(ISNA(VLOOKUP(P421,'PDP8'!$C$56:$C$75,1,0)),15,14),13),IF(LEN(F421)=0,0,M421))</f>
        <v>0</v>
      </c>
      <c r="O421" s="119" t="str">
        <f t="shared" si="107"/>
        <v/>
      </c>
      <c r="P421" s="119" t="str">
        <f t="shared" si="108"/>
        <v/>
      </c>
      <c r="Q421" s="119" t="str">
        <f t="shared" si="109"/>
        <v/>
      </c>
      <c r="R421" s="119" t="str">
        <f t="shared" si="110"/>
        <v/>
      </c>
      <c r="S421" s="119">
        <f t="shared" si="111"/>
        <v>0</v>
      </c>
      <c r="T421" s="187" t="str">
        <f t="shared" si="112"/>
        <v/>
      </c>
      <c r="U421" s="119" t="str">
        <f t="shared" si="113"/>
        <v/>
      </c>
      <c r="V421" s="120" t="str">
        <f t="shared" si="114"/>
        <v/>
      </c>
      <c r="W421" s="124" t="str">
        <f t="shared" si="115"/>
        <v/>
      </c>
      <c r="X421" s="124" t="str">
        <f t="shared" si="116"/>
        <v/>
      </c>
      <c r="Y421" s="119" t="str">
        <f t="shared" si="118"/>
        <v/>
      </c>
      <c r="Z421" s="119">
        <f t="shared" si="119"/>
        <v>0</v>
      </c>
      <c r="AA421" s="119" t="str">
        <f>IF(N421=12,VLOOKUP(F421,'PDP8'!$C$6:$F$11,4,0),"")</f>
        <v/>
      </c>
      <c r="AB421" s="119" t="str">
        <f>IF(N421=13,IF(_xlfn.BITAND(OCT2DEC(C421),'PDP8'!$E$17)='PDP8'!$D$17,'PDP8'!$F$17,CONCATENATE(IF(ISNA(MATCH(_xlfn.BITAND(OCT2DEC(C421),'PDP8'!$E$18),'PDP8'!$D$18:$D$20,0)),"",VLOOKUP(_xlfn.BITAND(OCT2DEC(C421),'PDP8'!$E$18),'PDP8'!$D$18:$F$20,3,0)),IF(ISNA(MATCH(_xlfn.BITAND(OCT2DEC(C421),'PDP8'!$E$21),'PDP8'!$D$21:$D$52,0)),"",CONCATENATE(IF(ISNA(MATCH(_xlfn.BITAND(OCT2DEC(C421),'PDP8'!$E$18),'PDP8'!$D$18:$D$20,0)),"",", "),VLOOKUP(_xlfn.BITAND(OCT2DEC(C421),'PDP8'!$E$21),'PDP8'!$D$21:$F$52,3,0))))),"")</f>
        <v/>
      </c>
      <c r="AC421" s="119" t="str">
        <f>IF(N421=14,CONCATENATE(IF(ISNA(MATCH(_xlfn.BITAND(OCT2DEC(C421),'PDP8'!$E$56),'PDP8'!$D$56:$D$70,0)),"",VLOOKUP(_xlfn.BITAND(OCT2DEC(C421),'PDP8'!$E$56),'PDP8'!$D$56:$F$70,3,0)),IF(ISNA(MATCH(_xlfn.BITAND(OCT2DEC(C421),'PDP8'!$E$71),'PDP8'!$D$71:$D$73,0)),"",CONCATENATE(IF(ISNA(MATCH(_xlfn.BITAND(OCT2DEC(C421),'PDP8'!$E$56),'PDP8'!$D$56:$D$70,0)),"",", "),VLOOKUP(_xlfn.BITAND(OCT2DEC(C421),'PDP8'!$E$71),'PDP8'!$D$71:$F$73,3,0))),IF(_xlfn.BITAND(OCT2DEC(C421),'PDP8'!$E$75)='PDP8'!$D$75,CONCATENATE(IF(LEN(F421)&gt;4,", ",""),'PDP8'!$F$75,""),IF(_xlfn.BITAND(OCT2DEC(C421),'PDP8'!$E$74),"",'PDP8'!$F$74))),"")</f>
        <v/>
      </c>
      <c r="AD421" s="119" t="str">
        <f>IF(N421=15,VLOOKUP(Z421,'PDP8'!$D$111:$F$238,3,0),"")</f>
        <v/>
      </c>
      <c r="AE421" s="119" t="str">
        <f>IF(N421=20,CONCATENATE(VLOOKUP(F421,'PDP8'!$I$5:$M$389,3,0),": ",VLOOKUP(F421,'PDP8'!$I$5:$M$389,5,0)),"")</f>
        <v/>
      </c>
      <c r="AF421" s="119" t="str">
        <f t="shared" si="117"/>
        <v/>
      </c>
      <c r="AG421" s="126"/>
      <c r="AH421" s="126"/>
    </row>
    <row r="422" spans="1:34" x14ac:dyDescent="0.2">
      <c r="A422" s="126"/>
      <c r="B422" s="55" t="str">
        <f t="shared" si="105"/>
        <v>0411</v>
      </c>
      <c r="C422" s="56" t="str">
        <f>IF(N422&lt;10,"",IF(N422=10,O422,IF(N422=12,IF(LEN(X422)&gt;0,X422,DEC2OCT(VLOOKUP(F422,'PDP8'!$C$6:$D$12,2,0)+IF(LEN(G422)&gt;0,256,0)+W422+IF(LEN(V422)=0,0,_xlfn.BITAND(V422,127)),4)),IF(N422=13,DEC2OCT('PDP8'!$D$13+_xlfn.BITOR(VLOOKUP(O422,'PDP8'!$C$17:$D$52,2,0),_xlfn.BITOR(IF(S422&gt;1,VLOOKUP(P422,'PDP8'!$C$17:$D$52,2,0),0),_xlfn.BITOR(IF(S422&gt;2,VLOOKUP(Q422,'PDP8'!$C$17:$D$52,2,0),0),IF(S422&gt;3,VLOOKUP(R422,'PDP8'!$C$17:$D$52,2,0),0)))),4),IF(N422=14,DEC2OCT(_xlfn.BITOR('PDP8'!$D$13+256+VLOOKUP(O422,'PDP8'!$C$56:$D$75,2,0),_xlfn.BITOR(IF(S422&gt;1,VLOOKUP(P422,'PDP8'!$C$56:$D$75,2,0),0),_xlfn.BITOR(IF(S422&gt;2,VLOOKUP(Q422,'PDP8'!$C$56:$D$75,2,0),0),IF(S422&gt;3,VLOOKUP(R422,'PDP8'!$C$56:$D$75,2,0),0)))),4),IF(N422=15,DEC2OCT('PDP8'!$D$13+257+VLOOKUP(O422,'PDP8'!$C$80:$D$107,2,0)+IF(S422&gt;1,VLOOKUP(P422,'PDP8'!$C$80:$D$107,2,0),0)+IF(S422&gt;2,VLOOKUP(Q422,'PDP8'!$C$80:$D$107,2,0),0),4),IF(N422=20,VLOOKUP(F422,'PDP8'!$I$5:$J$389,2,0),"???")))))))</f>
        <v/>
      </c>
      <c r="D422" s="177"/>
      <c r="E422" s="118"/>
      <c r="F422" s="118"/>
      <c r="G422" s="76"/>
      <c r="H422" s="118"/>
      <c r="I422" s="179"/>
      <c r="J422" s="188" t="str">
        <f t="shared" si="106"/>
        <v/>
      </c>
      <c r="K422" s="211"/>
      <c r="L422" s="126"/>
      <c r="M422" s="119">
        <f>IF(LEN(F422)&lt;1,0,IF(OR(LEFT(F422)="/",F422="$"),0,IF(LEFT(F422)="*",1,IF(NOT(ISERR(VALUE(F422))),10,IF(LEFT(F422,4)="PAGE",2,IF(ISNA(VLOOKUP(F422,'PDP8'!$C$6:$C$11,1,0)),IF(ISNA(VLOOKUP(LEFT(F422,3),'PDP8'!$C$17:$C$52,1,0)),IF(ISNA(VLOOKUP(LEFT(F422,3),'PDP8'!$C$56:$C$75,1,0)),IF(ISNA(VLOOKUP(LEFT(F422,IF(OR(LEN(F422)=3,MID(F422,4,1)=" "),3,4)),'PDP8'!$C$80:$C$107,1,0)),IF(ISNA(VLOOKUP(F422,'PDP8'!$I$5:$I$389,1,0)),"???",20),15),14),13),12))))))</f>
        <v>0</v>
      </c>
      <c r="N422" s="119">
        <f>IF(AND(O422="CLA",S422&gt;1),IF(ISNA(VLOOKUP(P422,'PDP8'!$C$17:$C$52,1,0)),IF(ISNA(VLOOKUP(P422,'PDP8'!$C$56:$C$75,1,0)),15,14),13),IF(LEN(F422)=0,0,M422))</f>
        <v>0</v>
      </c>
      <c r="O422" s="119" t="str">
        <f t="shared" si="107"/>
        <v/>
      </c>
      <c r="P422" s="119" t="str">
        <f t="shared" si="108"/>
        <v/>
      </c>
      <c r="Q422" s="119" t="str">
        <f t="shared" si="109"/>
        <v/>
      </c>
      <c r="R422" s="119" t="str">
        <f t="shared" si="110"/>
        <v/>
      </c>
      <c r="S422" s="119">
        <f t="shared" si="111"/>
        <v>0</v>
      </c>
      <c r="T422" s="187" t="str">
        <f t="shared" si="112"/>
        <v/>
      </c>
      <c r="U422" s="119" t="str">
        <f t="shared" si="113"/>
        <v/>
      </c>
      <c r="V422" s="120" t="str">
        <f t="shared" si="114"/>
        <v/>
      </c>
      <c r="W422" s="124" t="str">
        <f t="shared" si="115"/>
        <v/>
      </c>
      <c r="X422" s="124" t="str">
        <f t="shared" si="116"/>
        <v/>
      </c>
      <c r="Y422" s="119" t="str">
        <f t="shared" si="118"/>
        <v/>
      </c>
      <c r="Z422" s="119">
        <f t="shared" si="119"/>
        <v>0</v>
      </c>
      <c r="AA422" s="119" t="str">
        <f>IF(N422=12,VLOOKUP(F422,'PDP8'!$C$6:$F$11,4,0),"")</f>
        <v/>
      </c>
      <c r="AB422" s="119" t="str">
        <f>IF(N422=13,IF(_xlfn.BITAND(OCT2DEC(C422),'PDP8'!$E$17)='PDP8'!$D$17,'PDP8'!$F$17,CONCATENATE(IF(ISNA(MATCH(_xlfn.BITAND(OCT2DEC(C422),'PDP8'!$E$18),'PDP8'!$D$18:$D$20,0)),"",VLOOKUP(_xlfn.BITAND(OCT2DEC(C422),'PDP8'!$E$18),'PDP8'!$D$18:$F$20,3,0)),IF(ISNA(MATCH(_xlfn.BITAND(OCT2DEC(C422),'PDP8'!$E$21),'PDP8'!$D$21:$D$52,0)),"",CONCATENATE(IF(ISNA(MATCH(_xlfn.BITAND(OCT2DEC(C422),'PDP8'!$E$18),'PDP8'!$D$18:$D$20,0)),"",", "),VLOOKUP(_xlfn.BITAND(OCT2DEC(C422),'PDP8'!$E$21),'PDP8'!$D$21:$F$52,3,0))))),"")</f>
        <v/>
      </c>
      <c r="AC422" s="119" t="str">
        <f>IF(N422=14,CONCATENATE(IF(ISNA(MATCH(_xlfn.BITAND(OCT2DEC(C422),'PDP8'!$E$56),'PDP8'!$D$56:$D$70,0)),"",VLOOKUP(_xlfn.BITAND(OCT2DEC(C422),'PDP8'!$E$56),'PDP8'!$D$56:$F$70,3,0)),IF(ISNA(MATCH(_xlfn.BITAND(OCT2DEC(C422),'PDP8'!$E$71),'PDP8'!$D$71:$D$73,0)),"",CONCATENATE(IF(ISNA(MATCH(_xlfn.BITAND(OCT2DEC(C422),'PDP8'!$E$56),'PDP8'!$D$56:$D$70,0)),"",", "),VLOOKUP(_xlfn.BITAND(OCT2DEC(C422),'PDP8'!$E$71),'PDP8'!$D$71:$F$73,3,0))),IF(_xlfn.BITAND(OCT2DEC(C422),'PDP8'!$E$75)='PDP8'!$D$75,CONCATENATE(IF(LEN(F422)&gt;4,", ",""),'PDP8'!$F$75,""),IF(_xlfn.BITAND(OCT2DEC(C422),'PDP8'!$E$74),"",'PDP8'!$F$74))),"")</f>
        <v/>
      </c>
      <c r="AD422" s="119" t="str">
        <f>IF(N422=15,VLOOKUP(Z422,'PDP8'!$D$111:$F$238,3,0),"")</f>
        <v/>
      </c>
      <c r="AE422" s="119" t="str">
        <f>IF(N422=20,CONCATENATE(VLOOKUP(F422,'PDP8'!$I$5:$M$389,3,0),": ",VLOOKUP(F422,'PDP8'!$I$5:$M$389,5,0)),"")</f>
        <v/>
      </c>
      <c r="AF422" s="119" t="str">
        <f t="shared" si="117"/>
        <v/>
      </c>
      <c r="AG422" s="126"/>
      <c r="AH422" s="126"/>
    </row>
    <row r="423" spans="1:34" x14ac:dyDescent="0.2">
      <c r="A423" s="126"/>
      <c r="B423" s="55" t="str">
        <f t="shared" si="105"/>
        <v>0411</v>
      </c>
      <c r="C423" s="56" t="str">
        <f>IF(N423&lt;10,"",IF(N423=10,O423,IF(N423=12,IF(LEN(X423)&gt;0,X423,DEC2OCT(VLOOKUP(F423,'PDP8'!$C$6:$D$12,2,0)+IF(LEN(G423)&gt;0,256,0)+W423+IF(LEN(V423)=0,0,_xlfn.BITAND(V423,127)),4)),IF(N423=13,DEC2OCT('PDP8'!$D$13+_xlfn.BITOR(VLOOKUP(O423,'PDP8'!$C$17:$D$52,2,0),_xlfn.BITOR(IF(S423&gt;1,VLOOKUP(P423,'PDP8'!$C$17:$D$52,2,0),0),_xlfn.BITOR(IF(S423&gt;2,VLOOKUP(Q423,'PDP8'!$C$17:$D$52,2,0),0),IF(S423&gt;3,VLOOKUP(R423,'PDP8'!$C$17:$D$52,2,0),0)))),4),IF(N423=14,DEC2OCT(_xlfn.BITOR('PDP8'!$D$13+256+VLOOKUP(O423,'PDP8'!$C$56:$D$75,2,0),_xlfn.BITOR(IF(S423&gt;1,VLOOKUP(P423,'PDP8'!$C$56:$D$75,2,0),0),_xlfn.BITOR(IF(S423&gt;2,VLOOKUP(Q423,'PDP8'!$C$56:$D$75,2,0),0),IF(S423&gt;3,VLOOKUP(R423,'PDP8'!$C$56:$D$75,2,0),0)))),4),IF(N423=15,DEC2OCT('PDP8'!$D$13+257+VLOOKUP(O423,'PDP8'!$C$80:$D$107,2,0)+IF(S423&gt;1,VLOOKUP(P423,'PDP8'!$C$80:$D$107,2,0),0)+IF(S423&gt;2,VLOOKUP(Q423,'PDP8'!$C$80:$D$107,2,0),0),4),IF(N423=20,VLOOKUP(F423,'PDP8'!$I$5:$J$389,2,0),"???")))))))</f>
        <v/>
      </c>
      <c r="D423" s="177"/>
      <c r="E423" s="118"/>
      <c r="F423" s="118"/>
      <c r="G423" s="76"/>
      <c r="H423" s="118"/>
      <c r="I423" s="179"/>
      <c r="J423" s="188" t="str">
        <f t="shared" si="106"/>
        <v/>
      </c>
      <c r="K423" s="211"/>
      <c r="L423" s="126"/>
      <c r="M423" s="119">
        <f>IF(LEN(F423)&lt;1,0,IF(OR(LEFT(F423)="/",F423="$"),0,IF(LEFT(F423)="*",1,IF(NOT(ISERR(VALUE(F423))),10,IF(LEFT(F423,4)="PAGE",2,IF(ISNA(VLOOKUP(F423,'PDP8'!$C$6:$C$11,1,0)),IF(ISNA(VLOOKUP(LEFT(F423,3),'PDP8'!$C$17:$C$52,1,0)),IF(ISNA(VLOOKUP(LEFT(F423,3),'PDP8'!$C$56:$C$75,1,0)),IF(ISNA(VLOOKUP(LEFT(F423,IF(OR(LEN(F423)=3,MID(F423,4,1)=" "),3,4)),'PDP8'!$C$80:$C$107,1,0)),IF(ISNA(VLOOKUP(F423,'PDP8'!$I$5:$I$389,1,0)),"???",20),15),14),13),12))))))</f>
        <v>0</v>
      </c>
      <c r="N423" s="119">
        <f>IF(AND(O423="CLA",S423&gt;1),IF(ISNA(VLOOKUP(P423,'PDP8'!$C$17:$C$52,1,0)),IF(ISNA(VLOOKUP(P423,'PDP8'!$C$56:$C$75,1,0)),15,14),13),IF(LEN(F423)=0,0,M423))</f>
        <v>0</v>
      </c>
      <c r="O423" s="119" t="str">
        <f t="shared" si="107"/>
        <v/>
      </c>
      <c r="P423" s="119" t="str">
        <f t="shared" si="108"/>
        <v/>
      </c>
      <c r="Q423" s="119" t="str">
        <f t="shared" si="109"/>
        <v/>
      </c>
      <c r="R423" s="119" t="str">
        <f t="shared" si="110"/>
        <v/>
      </c>
      <c r="S423" s="119">
        <f t="shared" si="111"/>
        <v>0</v>
      </c>
      <c r="T423" s="187" t="str">
        <f t="shared" si="112"/>
        <v/>
      </c>
      <c r="U423" s="119" t="str">
        <f t="shared" si="113"/>
        <v/>
      </c>
      <c r="V423" s="120" t="str">
        <f t="shared" si="114"/>
        <v/>
      </c>
      <c r="W423" s="124" t="str">
        <f t="shared" si="115"/>
        <v/>
      </c>
      <c r="X423" s="124" t="str">
        <f t="shared" si="116"/>
        <v/>
      </c>
      <c r="Y423" s="119" t="str">
        <f t="shared" si="118"/>
        <v/>
      </c>
      <c r="Z423" s="119">
        <f t="shared" si="119"/>
        <v>0</v>
      </c>
      <c r="AA423" s="119" t="str">
        <f>IF(N423=12,VLOOKUP(F423,'PDP8'!$C$6:$F$11,4,0),"")</f>
        <v/>
      </c>
      <c r="AB423" s="119" t="str">
        <f>IF(N423=13,IF(_xlfn.BITAND(OCT2DEC(C423),'PDP8'!$E$17)='PDP8'!$D$17,'PDP8'!$F$17,CONCATENATE(IF(ISNA(MATCH(_xlfn.BITAND(OCT2DEC(C423),'PDP8'!$E$18),'PDP8'!$D$18:$D$20,0)),"",VLOOKUP(_xlfn.BITAND(OCT2DEC(C423),'PDP8'!$E$18),'PDP8'!$D$18:$F$20,3,0)),IF(ISNA(MATCH(_xlfn.BITAND(OCT2DEC(C423),'PDP8'!$E$21),'PDP8'!$D$21:$D$52,0)),"",CONCATENATE(IF(ISNA(MATCH(_xlfn.BITAND(OCT2DEC(C423),'PDP8'!$E$18),'PDP8'!$D$18:$D$20,0)),"",", "),VLOOKUP(_xlfn.BITAND(OCT2DEC(C423),'PDP8'!$E$21),'PDP8'!$D$21:$F$52,3,0))))),"")</f>
        <v/>
      </c>
      <c r="AC423" s="119" t="str">
        <f>IF(N423=14,CONCATENATE(IF(ISNA(MATCH(_xlfn.BITAND(OCT2DEC(C423),'PDP8'!$E$56),'PDP8'!$D$56:$D$70,0)),"",VLOOKUP(_xlfn.BITAND(OCT2DEC(C423),'PDP8'!$E$56),'PDP8'!$D$56:$F$70,3,0)),IF(ISNA(MATCH(_xlfn.BITAND(OCT2DEC(C423),'PDP8'!$E$71),'PDP8'!$D$71:$D$73,0)),"",CONCATENATE(IF(ISNA(MATCH(_xlfn.BITAND(OCT2DEC(C423),'PDP8'!$E$56),'PDP8'!$D$56:$D$70,0)),"",", "),VLOOKUP(_xlfn.BITAND(OCT2DEC(C423),'PDP8'!$E$71),'PDP8'!$D$71:$F$73,3,0))),IF(_xlfn.BITAND(OCT2DEC(C423),'PDP8'!$E$75)='PDP8'!$D$75,CONCATENATE(IF(LEN(F423)&gt;4,", ",""),'PDP8'!$F$75,""),IF(_xlfn.BITAND(OCT2DEC(C423),'PDP8'!$E$74),"",'PDP8'!$F$74))),"")</f>
        <v/>
      </c>
      <c r="AD423" s="119" t="str">
        <f>IF(N423=15,VLOOKUP(Z423,'PDP8'!$D$111:$F$238,3,0),"")</f>
        <v/>
      </c>
      <c r="AE423" s="119" t="str">
        <f>IF(N423=20,CONCATENATE(VLOOKUP(F423,'PDP8'!$I$5:$M$389,3,0),": ",VLOOKUP(F423,'PDP8'!$I$5:$M$389,5,0)),"")</f>
        <v/>
      </c>
      <c r="AF423" s="119" t="str">
        <f t="shared" si="117"/>
        <v/>
      </c>
      <c r="AG423" s="126"/>
      <c r="AH423" s="126"/>
    </row>
    <row r="424" spans="1:34" x14ac:dyDescent="0.2">
      <c r="A424" s="126"/>
      <c r="B424" s="55" t="str">
        <f t="shared" si="105"/>
        <v>0411</v>
      </c>
      <c r="C424" s="56" t="str">
        <f>IF(N424&lt;10,"",IF(N424=10,O424,IF(N424=12,IF(LEN(X424)&gt;0,X424,DEC2OCT(VLOOKUP(F424,'PDP8'!$C$6:$D$12,2,0)+IF(LEN(G424)&gt;0,256,0)+W424+IF(LEN(V424)=0,0,_xlfn.BITAND(V424,127)),4)),IF(N424=13,DEC2OCT('PDP8'!$D$13+_xlfn.BITOR(VLOOKUP(O424,'PDP8'!$C$17:$D$52,2,0),_xlfn.BITOR(IF(S424&gt;1,VLOOKUP(P424,'PDP8'!$C$17:$D$52,2,0),0),_xlfn.BITOR(IF(S424&gt;2,VLOOKUP(Q424,'PDP8'!$C$17:$D$52,2,0),0),IF(S424&gt;3,VLOOKUP(R424,'PDP8'!$C$17:$D$52,2,0),0)))),4),IF(N424=14,DEC2OCT(_xlfn.BITOR('PDP8'!$D$13+256+VLOOKUP(O424,'PDP8'!$C$56:$D$75,2,0),_xlfn.BITOR(IF(S424&gt;1,VLOOKUP(P424,'PDP8'!$C$56:$D$75,2,0),0),_xlfn.BITOR(IF(S424&gt;2,VLOOKUP(Q424,'PDP8'!$C$56:$D$75,2,0),0),IF(S424&gt;3,VLOOKUP(R424,'PDP8'!$C$56:$D$75,2,0),0)))),4),IF(N424=15,DEC2OCT('PDP8'!$D$13+257+VLOOKUP(O424,'PDP8'!$C$80:$D$107,2,0)+IF(S424&gt;1,VLOOKUP(P424,'PDP8'!$C$80:$D$107,2,0),0)+IF(S424&gt;2,VLOOKUP(Q424,'PDP8'!$C$80:$D$107,2,0),0),4),IF(N424=20,VLOOKUP(F424,'PDP8'!$I$5:$J$389,2,0),"???")))))))</f>
        <v/>
      </c>
      <c r="D424" s="177"/>
      <c r="E424" s="118"/>
      <c r="F424" s="118"/>
      <c r="G424" s="76"/>
      <c r="H424" s="118"/>
      <c r="I424" s="179"/>
      <c r="J424" s="188" t="str">
        <f t="shared" si="106"/>
        <v/>
      </c>
      <c r="K424" s="211"/>
      <c r="L424" s="126"/>
      <c r="M424" s="119">
        <f>IF(LEN(F424)&lt;1,0,IF(OR(LEFT(F424)="/",F424="$"),0,IF(LEFT(F424)="*",1,IF(NOT(ISERR(VALUE(F424))),10,IF(LEFT(F424,4)="PAGE",2,IF(ISNA(VLOOKUP(F424,'PDP8'!$C$6:$C$11,1,0)),IF(ISNA(VLOOKUP(LEFT(F424,3),'PDP8'!$C$17:$C$52,1,0)),IF(ISNA(VLOOKUP(LEFT(F424,3),'PDP8'!$C$56:$C$75,1,0)),IF(ISNA(VLOOKUP(LEFT(F424,IF(OR(LEN(F424)=3,MID(F424,4,1)=" "),3,4)),'PDP8'!$C$80:$C$107,1,0)),IF(ISNA(VLOOKUP(F424,'PDP8'!$I$5:$I$389,1,0)),"???",20),15),14),13),12))))))</f>
        <v>0</v>
      </c>
      <c r="N424" s="119">
        <f>IF(AND(O424="CLA",S424&gt;1),IF(ISNA(VLOOKUP(P424,'PDP8'!$C$17:$C$52,1,0)),IF(ISNA(VLOOKUP(P424,'PDP8'!$C$56:$C$75,1,0)),15,14),13),IF(LEN(F424)=0,0,M424))</f>
        <v>0</v>
      </c>
      <c r="O424" s="119" t="str">
        <f t="shared" si="107"/>
        <v/>
      </c>
      <c r="P424" s="119" t="str">
        <f t="shared" si="108"/>
        <v/>
      </c>
      <c r="Q424" s="119" t="str">
        <f t="shared" si="109"/>
        <v/>
      </c>
      <c r="R424" s="119" t="str">
        <f t="shared" si="110"/>
        <v/>
      </c>
      <c r="S424" s="119">
        <f t="shared" si="111"/>
        <v>0</v>
      </c>
      <c r="T424" s="187" t="str">
        <f t="shared" si="112"/>
        <v/>
      </c>
      <c r="U424" s="119" t="str">
        <f t="shared" si="113"/>
        <v/>
      </c>
      <c r="V424" s="120" t="str">
        <f t="shared" si="114"/>
        <v/>
      </c>
      <c r="W424" s="124" t="str">
        <f t="shared" si="115"/>
        <v/>
      </c>
      <c r="X424" s="124" t="str">
        <f t="shared" si="116"/>
        <v/>
      </c>
      <c r="Y424" s="119" t="str">
        <f t="shared" si="118"/>
        <v/>
      </c>
      <c r="Z424" s="119">
        <f t="shared" si="119"/>
        <v>0</v>
      </c>
      <c r="AA424" s="119" t="str">
        <f>IF(N424=12,VLOOKUP(F424,'PDP8'!$C$6:$F$11,4,0),"")</f>
        <v/>
      </c>
      <c r="AB424" s="119" t="str">
        <f>IF(N424=13,IF(_xlfn.BITAND(OCT2DEC(C424),'PDP8'!$E$17)='PDP8'!$D$17,'PDP8'!$F$17,CONCATENATE(IF(ISNA(MATCH(_xlfn.BITAND(OCT2DEC(C424),'PDP8'!$E$18),'PDP8'!$D$18:$D$20,0)),"",VLOOKUP(_xlfn.BITAND(OCT2DEC(C424),'PDP8'!$E$18),'PDP8'!$D$18:$F$20,3,0)),IF(ISNA(MATCH(_xlfn.BITAND(OCT2DEC(C424),'PDP8'!$E$21),'PDP8'!$D$21:$D$52,0)),"",CONCATENATE(IF(ISNA(MATCH(_xlfn.BITAND(OCT2DEC(C424),'PDP8'!$E$18),'PDP8'!$D$18:$D$20,0)),"",", "),VLOOKUP(_xlfn.BITAND(OCT2DEC(C424),'PDP8'!$E$21),'PDP8'!$D$21:$F$52,3,0))))),"")</f>
        <v/>
      </c>
      <c r="AC424" s="119" t="str">
        <f>IF(N424=14,CONCATENATE(IF(ISNA(MATCH(_xlfn.BITAND(OCT2DEC(C424),'PDP8'!$E$56),'PDP8'!$D$56:$D$70,0)),"",VLOOKUP(_xlfn.BITAND(OCT2DEC(C424),'PDP8'!$E$56),'PDP8'!$D$56:$F$70,3,0)),IF(ISNA(MATCH(_xlfn.BITAND(OCT2DEC(C424),'PDP8'!$E$71),'PDP8'!$D$71:$D$73,0)),"",CONCATENATE(IF(ISNA(MATCH(_xlfn.BITAND(OCT2DEC(C424),'PDP8'!$E$56),'PDP8'!$D$56:$D$70,0)),"",", "),VLOOKUP(_xlfn.BITAND(OCT2DEC(C424),'PDP8'!$E$71),'PDP8'!$D$71:$F$73,3,0))),IF(_xlfn.BITAND(OCT2DEC(C424),'PDP8'!$E$75)='PDP8'!$D$75,CONCATENATE(IF(LEN(F424)&gt;4,", ",""),'PDP8'!$F$75,""),IF(_xlfn.BITAND(OCT2DEC(C424),'PDP8'!$E$74),"",'PDP8'!$F$74))),"")</f>
        <v/>
      </c>
      <c r="AD424" s="119" t="str">
        <f>IF(N424=15,VLOOKUP(Z424,'PDP8'!$D$111:$F$238,3,0),"")</f>
        <v/>
      </c>
      <c r="AE424" s="119" t="str">
        <f>IF(N424=20,CONCATENATE(VLOOKUP(F424,'PDP8'!$I$5:$M$389,3,0),": ",VLOOKUP(F424,'PDP8'!$I$5:$M$389,5,0)),"")</f>
        <v/>
      </c>
      <c r="AF424" s="119" t="str">
        <f t="shared" si="117"/>
        <v/>
      </c>
      <c r="AG424" s="126"/>
      <c r="AH424" s="126"/>
    </row>
    <row r="425" spans="1:34" x14ac:dyDescent="0.2">
      <c r="A425" s="126"/>
      <c r="B425" s="55" t="str">
        <f t="shared" si="105"/>
        <v>0411</v>
      </c>
      <c r="C425" s="56" t="str">
        <f>IF(N425&lt;10,"",IF(N425=10,O425,IF(N425=12,IF(LEN(X425)&gt;0,X425,DEC2OCT(VLOOKUP(F425,'PDP8'!$C$6:$D$12,2,0)+IF(LEN(G425)&gt;0,256,0)+W425+IF(LEN(V425)=0,0,_xlfn.BITAND(V425,127)),4)),IF(N425=13,DEC2OCT('PDP8'!$D$13+_xlfn.BITOR(VLOOKUP(O425,'PDP8'!$C$17:$D$52,2,0),_xlfn.BITOR(IF(S425&gt;1,VLOOKUP(P425,'PDP8'!$C$17:$D$52,2,0),0),_xlfn.BITOR(IF(S425&gt;2,VLOOKUP(Q425,'PDP8'!$C$17:$D$52,2,0),0),IF(S425&gt;3,VLOOKUP(R425,'PDP8'!$C$17:$D$52,2,0),0)))),4),IF(N425=14,DEC2OCT(_xlfn.BITOR('PDP8'!$D$13+256+VLOOKUP(O425,'PDP8'!$C$56:$D$75,2,0),_xlfn.BITOR(IF(S425&gt;1,VLOOKUP(P425,'PDP8'!$C$56:$D$75,2,0),0),_xlfn.BITOR(IF(S425&gt;2,VLOOKUP(Q425,'PDP8'!$C$56:$D$75,2,0),0),IF(S425&gt;3,VLOOKUP(R425,'PDP8'!$C$56:$D$75,2,0),0)))),4),IF(N425=15,DEC2OCT('PDP8'!$D$13+257+VLOOKUP(O425,'PDP8'!$C$80:$D$107,2,0)+IF(S425&gt;1,VLOOKUP(P425,'PDP8'!$C$80:$D$107,2,0),0)+IF(S425&gt;2,VLOOKUP(Q425,'PDP8'!$C$80:$D$107,2,0),0),4),IF(N425=20,VLOOKUP(F425,'PDP8'!$I$5:$J$389,2,0),"???")))))))</f>
        <v/>
      </c>
      <c r="D425" s="177"/>
      <c r="E425" s="118"/>
      <c r="F425" s="118"/>
      <c r="G425" s="76"/>
      <c r="H425" s="118"/>
      <c r="I425" s="179"/>
      <c r="J425" s="188" t="str">
        <f t="shared" si="106"/>
        <v/>
      </c>
      <c r="K425" s="211"/>
      <c r="L425" s="126"/>
      <c r="M425" s="119">
        <f>IF(LEN(F425)&lt;1,0,IF(OR(LEFT(F425)="/",F425="$"),0,IF(LEFT(F425)="*",1,IF(NOT(ISERR(VALUE(F425))),10,IF(LEFT(F425,4)="PAGE",2,IF(ISNA(VLOOKUP(F425,'PDP8'!$C$6:$C$11,1,0)),IF(ISNA(VLOOKUP(LEFT(F425,3),'PDP8'!$C$17:$C$52,1,0)),IF(ISNA(VLOOKUP(LEFT(F425,3),'PDP8'!$C$56:$C$75,1,0)),IF(ISNA(VLOOKUP(LEFT(F425,IF(OR(LEN(F425)=3,MID(F425,4,1)=" "),3,4)),'PDP8'!$C$80:$C$107,1,0)),IF(ISNA(VLOOKUP(F425,'PDP8'!$I$5:$I$389,1,0)),"???",20),15),14),13),12))))))</f>
        <v>0</v>
      </c>
      <c r="N425" s="119">
        <f>IF(AND(O425="CLA",S425&gt;1),IF(ISNA(VLOOKUP(P425,'PDP8'!$C$17:$C$52,1,0)),IF(ISNA(VLOOKUP(P425,'PDP8'!$C$56:$C$75,1,0)),15,14),13),IF(LEN(F425)=0,0,M425))</f>
        <v>0</v>
      </c>
      <c r="O425" s="119" t="str">
        <f t="shared" si="107"/>
        <v/>
      </c>
      <c r="P425" s="119" t="str">
        <f t="shared" si="108"/>
        <v/>
      </c>
      <c r="Q425" s="119" t="str">
        <f t="shared" si="109"/>
        <v/>
      </c>
      <c r="R425" s="119" t="str">
        <f t="shared" si="110"/>
        <v/>
      </c>
      <c r="S425" s="119">
        <f t="shared" si="111"/>
        <v>0</v>
      </c>
      <c r="T425" s="187" t="str">
        <f t="shared" si="112"/>
        <v/>
      </c>
      <c r="U425" s="119" t="str">
        <f t="shared" si="113"/>
        <v/>
      </c>
      <c r="V425" s="120" t="str">
        <f t="shared" si="114"/>
        <v/>
      </c>
      <c r="W425" s="124" t="str">
        <f t="shared" si="115"/>
        <v/>
      </c>
      <c r="X425" s="124" t="str">
        <f t="shared" si="116"/>
        <v/>
      </c>
      <c r="Y425" s="119" t="str">
        <f t="shared" si="118"/>
        <v/>
      </c>
      <c r="Z425" s="119">
        <f t="shared" si="119"/>
        <v>0</v>
      </c>
      <c r="AA425" s="119" t="str">
        <f>IF(N425=12,VLOOKUP(F425,'PDP8'!$C$6:$F$11,4,0),"")</f>
        <v/>
      </c>
      <c r="AB425" s="119" t="str">
        <f>IF(N425=13,IF(_xlfn.BITAND(OCT2DEC(C425),'PDP8'!$E$17)='PDP8'!$D$17,'PDP8'!$F$17,CONCATENATE(IF(ISNA(MATCH(_xlfn.BITAND(OCT2DEC(C425),'PDP8'!$E$18),'PDP8'!$D$18:$D$20,0)),"",VLOOKUP(_xlfn.BITAND(OCT2DEC(C425),'PDP8'!$E$18),'PDP8'!$D$18:$F$20,3,0)),IF(ISNA(MATCH(_xlfn.BITAND(OCT2DEC(C425),'PDP8'!$E$21),'PDP8'!$D$21:$D$52,0)),"",CONCATENATE(IF(ISNA(MATCH(_xlfn.BITAND(OCT2DEC(C425),'PDP8'!$E$18),'PDP8'!$D$18:$D$20,0)),"",", "),VLOOKUP(_xlfn.BITAND(OCT2DEC(C425),'PDP8'!$E$21),'PDP8'!$D$21:$F$52,3,0))))),"")</f>
        <v/>
      </c>
      <c r="AC425" s="119" t="str">
        <f>IF(N425=14,CONCATENATE(IF(ISNA(MATCH(_xlfn.BITAND(OCT2DEC(C425),'PDP8'!$E$56),'PDP8'!$D$56:$D$70,0)),"",VLOOKUP(_xlfn.BITAND(OCT2DEC(C425),'PDP8'!$E$56),'PDP8'!$D$56:$F$70,3,0)),IF(ISNA(MATCH(_xlfn.BITAND(OCT2DEC(C425),'PDP8'!$E$71),'PDP8'!$D$71:$D$73,0)),"",CONCATENATE(IF(ISNA(MATCH(_xlfn.BITAND(OCT2DEC(C425),'PDP8'!$E$56),'PDP8'!$D$56:$D$70,0)),"",", "),VLOOKUP(_xlfn.BITAND(OCT2DEC(C425),'PDP8'!$E$71),'PDP8'!$D$71:$F$73,3,0))),IF(_xlfn.BITAND(OCT2DEC(C425),'PDP8'!$E$75)='PDP8'!$D$75,CONCATENATE(IF(LEN(F425)&gt;4,", ",""),'PDP8'!$F$75,""),IF(_xlfn.BITAND(OCT2DEC(C425),'PDP8'!$E$74),"",'PDP8'!$F$74))),"")</f>
        <v/>
      </c>
      <c r="AD425" s="119" t="str">
        <f>IF(N425=15,VLOOKUP(Z425,'PDP8'!$D$111:$F$238,3,0),"")</f>
        <v/>
      </c>
      <c r="AE425" s="119" t="str">
        <f>IF(N425=20,CONCATENATE(VLOOKUP(F425,'PDP8'!$I$5:$M$389,3,0),": ",VLOOKUP(F425,'PDP8'!$I$5:$M$389,5,0)),"")</f>
        <v/>
      </c>
      <c r="AF425" s="119" t="str">
        <f t="shared" si="117"/>
        <v/>
      </c>
      <c r="AG425" s="126"/>
      <c r="AH425" s="126"/>
    </row>
    <row r="426" spans="1:34" x14ac:dyDescent="0.2">
      <c r="A426" s="126"/>
      <c r="B426" s="55" t="str">
        <f t="shared" si="105"/>
        <v>0411</v>
      </c>
      <c r="C426" s="56" t="str">
        <f>IF(N426&lt;10,"",IF(N426=10,O426,IF(N426=12,IF(LEN(X426)&gt;0,X426,DEC2OCT(VLOOKUP(F426,'PDP8'!$C$6:$D$12,2,0)+IF(LEN(G426)&gt;0,256,0)+W426+IF(LEN(V426)=0,0,_xlfn.BITAND(V426,127)),4)),IF(N426=13,DEC2OCT('PDP8'!$D$13+_xlfn.BITOR(VLOOKUP(O426,'PDP8'!$C$17:$D$52,2,0),_xlfn.BITOR(IF(S426&gt;1,VLOOKUP(P426,'PDP8'!$C$17:$D$52,2,0),0),_xlfn.BITOR(IF(S426&gt;2,VLOOKUP(Q426,'PDP8'!$C$17:$D$52,2,0),0),IF(S426&gt;3,VLOOKUP(R426,'PDP8'!$C$17:$D$52,2,0),0)))),4),IF(N426=14,DEC2OCT(_xlfn.BITOR('PDP8'!$D$13+256+VLOOKUP(O426,'PDP8'!$C$56:$D$75,2,0),_xlfn.BITOR(IF(S426&gt;1,VLOOKUP(P426,'PDP8'!$C$56:$D$75,2,0),0),_xlfn.BITOR(IF(S426&gt;2,VLOOKUP(Q426,'PDP8'!$C$56:$D$75,2,0),0),IF(S426&gt;3,VLOOKUP(R426,'PDP8'!$C$56:$D$75,2,0),0)))),4),IF(N426=15,DEC2OCT('PDP8'!$D$13+257+VLOOKUP(O426,'PDP8'!$C$80:$D$107,2,0)+IF(S426&gt;1,VLOOKUP(P426,'PDP8'!$C$80:$D$107,2,0),0)+IF(S426&gt;2,VLOOKUP(Q426,'PDP8'!$C$80:$D$107,2,0),0),4),IF(N426=20,VLOOKUP(F426,'PDP8'!$I$5:$J$389,2,0),"???")))))))</f>
        <v/>
      </c>
      <c r="D426" s="177"/>
      <c r="E426" s="118"/>
      <c r="F426" s="118"/>
      <c r="G426" s="76"/>
      <c r="H426" s="118"/>
      <c r="I426" s="179"/>
      <c r="J426" s="188" t="str">
        <f t="shared" si="106"/>
        <v/>
      </c>
      <c r="K426" s="211"/>
      <c r="L426" s="126"/>
      <c r="M426" s="119">
        <f>IF(LEN(F426)&lt;1,0,IF(OR(LEFT(F426)="/",F426="$"),0,IF(LEFT(F426)="*",1,IF(NOT(ISERR(VALUE(F426))),10,IF(LEFT(F426,4)="PAGE",2,IF(ISNA(VLOOKUP(F426,'PDP8'!$C$6:$C$11,1,0)),IF(ISNA(VLOOKUP(LEFT(F426,3),'PDP8'!$C$17:$C$52,1,0)),IF(ISNA(VLOOKUP(LEFT(F426,3),'PDP8'!$C$56:$C$75,1,0)),IF(ISNA(VLOOKUP(LEFT(F426,IF(OR(LEN(F426)=3,MID(F426,4,1)=" "),3,4)),'PDP8'!$C$80:$C$107,1,0)),IF(ISNA(VLOOKUP(F426,'PDP8'!$I$5:$I$389,1,0)),"???",20),15),14),13),12))))))</f>
        <v>0</v>
      </c>
      <c r="N426" s="119">
        <f>IF(AND(O426="CLA",S426&gt;1),IF(ISNA(VLOOKUP(P426,'PDP8'!$C$17:$C$52,1,0)),IF(ISNA(VLOOKUP(P426,'PDP8'!$C$56:$C$75,1,0)),15,14),13),IF(LEN(F426)=0,0,M426))</f>
        <v>0</v>
      </c>
      <c r="O426" s="119" t="str">
        <f t="shared" si="107"/>
        <v/>
      </c>
      <c r="P426" s="119" t="str">
        <f t="shared" si="108"/>
        <v/>
      </c>
      <c r="Q426" s="119" t="str">
        <f t="shared" si="109"/>
        <v/>
      </c>
      <c r="R426" s="119" t="str">
        <f t="shared" si="110"/>
        <v/>
      </c>
      <c r="S426" s="119">
        <f t="shared" si="111"/>
        <v>0</v>
      </c>
      <c r="T426" s="187" t="str">
        <f t="shared" si="112"/>
        <v/>
      </c>
      <c r="U426" s="119" t="str">
        <f t="shared" si="113"/>
        <v/>
      </c>
      <c r="V426" s="120" t="str">
        <f t="shared" si="114"/>
        <v/>
      </c>
      <c r="W426" s="124" t="str">
        <f t="shared" si="115"/>
        <v/>
      </c>
      <c r="X426" s="124" t="str">
        <f t="shared" si="116"/>
        <v/>
      </c>
      <c r="Y426" s="119" t="str">
        <f t="shared" si="118"/>
        <v/>
      </c>
      <c r="Z426" s="119">
        <f t="shared" si="119"/>
        <v>0</v>
      </c>
      <c r="AA426" s="119" t="str">
        <f>IF(N426=12,VLOOKUP(F426,'PDP8'!$C$6:$F$11,4,0),"")</f>
        <v/>
      </c>
      <c r="AB426" s="119" t="str">
        <f>IF(N426=13,IF(_xlfn.BITAND(OCT2DEC(C426),'PDP8'!$E$17)='PDP8'!$D$17,'PDP8'!$F$17,CONCATENATE(IF(ISNA(MATCH(_xlfn.BITAND(OCT2DEC(C426),'PDP8'!$E$18),'PDP8'!$D$18:$D$20,0)),"",VLOOKUP(_xlfn.BITAND(OCT2DEC(C426),'PDP8'!$E$18),'PDP8'!$D$18:$F$20,3,0)),IF(ISNA(MATCH(_xlfn.BITAND(OCT2DEC(C426),'PDP8'!$E$21),'PDP8'!$D$21:$D$52,0)),"",CONCATENATE(IF(ISNA(MATCH(_xlfn.BITAND(OCT2DEC(C426),'PDP8'!$E$18),'PDP8'!$D$18:$D$20,0)),"",", "),VLOOKUP(_xlfn.BITAND(OCT2DEC(C426),'PDP8'!$E$21),'PDP8'!$D$21:$F$52,3,0))))),"")</f>
        <v/>
      </c>
      <c r="AC426" s="119" t="str">
        <f>IF(N426=14,CONCATENATE(IF(ISNA(MATCH(_xlfn.BITAND(OCT2DEC(C426),'PDP8'!$E$56),'PDP8'!$D$56:$D$70,0)),"",VLOOKUP(_xlfn.BITAND(OCT2DEC(C426),'PDP8'!$E$56),'PDP8'!$D$56:$F$70,3,0)),IF(ISNA(MATCH(_xlfn.BITAND(OCT2DEC(C426),'PDP8'!$E$71),'PDP8'!$D$71:$D$73,0)),"",CONCATENATE(IF(ISNA(MATCH(_xlfn.BITAND(OCT2DEC(C426),'PDP8'!$E$56),'PDP8'!$D$56:$D$70,0)),"",", "),VLOOKUP(_xlfn.BITAND(OCT2DEC(C426),'PDP8'!$E$71),'PDP8'!$D$71:$F$73,3,0))),IF(_xlfn.BITAND(OCT2DEC(C426),'PDP8'!$E$75)='PDP8'!$D$75,CONCATENATE(IF(LEN(F426)&gt;4,", ",""),'PDP8'!$F$75,""),IF(_xlfn.BITAND(OCT2DEC(C426),'PDP8'!$E$74),"",'PDP8'!$F$74))),"")</f>
        <v/>
      </c>
      <c r="AD426" s="119" t="str">
        <f>IF(N426=15,VLOOKUP(Z426,'PDP8'!$D$111:$F$238,3,0),"")</f>
        <v/>
      </c>
      <c r="AE426" s="119" t="str">
        <f>IF(N426=20,CONCATENATE(VLOOKUP(F426,'PDP8'!$I$5:$M$389,3,0),": ",VLOOKUP(F426,'PDP8'!$I$5:$M$389,5,0)),"")</f>
        <v/>
      </c>
      <c r="AF426" s="119" t="str">
        <f t="shared" si="117"/>
        <v/>
      </c>
      <c r="AG426" s="126"/>
      <c r="AH426" s="126"/>
    </row>
    <row r="427" spans="1:34" x14ac:dyDescent="0.2">
      <c r="A427" s="126"/>
      <c r="B427" s="55" t="str">
        <f t="shared" si="105"/>
        <v>0411</v>
      </c>
      <c r="C427" s="56" t="str">
        <f>IF(N427&lt;10,"",IF(N427=10,O427,IF(N427=12,IF(LEN(X427)&gt;0,X427,DEC2OCT(VLOOKUP(F427,'PDP8'!$C$6:$D$12,2,0)+IF(LEN(G427)&gt;0,256,0)+W427+IF(LEN(V427)=0,0,_xlfn.BITAND(V427,127)),4)),IF(N427=13,DEC2OCT('PDP8'!$D$13+_xlfn.BITOR(VLOOKUP(O427,'PDP8'!$C$17:$D$52,2,0),_xlfn.BITOR(IF(S427&gt;1,VLOOKUP(P427,'PDP8'!$C$17:$D$52,2,0),0),_xlfn.BITOR(IF(S427&gt;2,VLOOKUP(Q427,'PDP8'!$C$17:$D$52,2,0),0),IF(S427&gt;3,VLOOKUP(R427,'PDP8'!$C$17:$D$52,2,0),0)))),4),IF(N427=14,DEC2OCT(_xlfn.BITOR('PDP8'!$D$13+256+VLOOKUP(O427,'PDP8'!$C$56:$D$75,2,0),_xlfn.BITOR(IF(S427&gt;1,VLOOKUP(P427,'PDP8'!$C$56:$D$75,2,0),0),_xlfn.BITOR(IF(S427&gt;2,VLOOKUP(Q427,'PDP8'!$C$56:$D$75,2,0),0),IF(S427&gt;3,VLOOKUP(R427,'PDP8'!$C$56:$D$75,2,0),0)))),4),IF(N427=15,DEC2OCT('PDP8'!$D$13+257+VLOOKUP(O427,'PDP8'!$C$80:$D$107,2,0)+IF(S427&gt;1,VLOOKUP(P427,'PDP8'!$C$80:$D$107,2,0),0)+IF(S427&gt;2,VLOOKUP(Q427,'PDP8'!$C$80:$D$107,2,0),0),4),IF(N427=20,VLOOKUP(F427,'PDP8'!$I$5:$J$389,2,0),"???")))))))</f>
        <v/>
      </c>
      <c r="D427" s="177"/>
      <c r="E427" s="118"/>
      <c r="F427" s="118"/>
      <c r="G427" s="76"/>
      <c r="H427" s="118"/>
      <c r="I427" s="179"/>
      <c r="J427" s="188" t="str">
        <f t="shared" si="106"/>
        <v/>
      </c>
      <c r="K427" s="211"/>
      <c r="L427" s="126"/>
      <c r="M427" s="119">
        <f>IF(LEN(F427)&lt;1,0,IF(OR(LEFT(F427)="/",F427="$"),0,IF(LEFT(F427)="*",1,IF(NOT(ISERR(VALUE(F427))),10,IF(LEFT(F427,4)="PAGE",2,IF(ISNA(VLOOKUP(F427,'PDP8'!$C$6:$C$11,1,0)),IF(ISNA(VLOOKUP(LEFT(F427,3),'PDP8'!$C$17:$C$52,1,0)),IF(ISNA(VLOOKUP(LEFT(F427,3),'PDP8'!$C$56:$C$75,1,0)),IF(ISNA(VLOOKUP(LEFT(F427,IF(OR(LEN(F427)=3,MID(F427,4,1)=" "),3,4)),'PDP8'!$C$80:$C$107,1,0)),IF(ISNA(VLOOKUP(F427,'PDP8'!$I$5:$I$389,1,0)),"???",20),15),14),13),12))))))</f>
        <v>0</v>
      </c>
      <c r="N427" s="119">
        <f>IF(AND(O427="CLA",S427&gt;1),IF(ISNA(VLOOKUP(P427,'PDP8'!$C$17:$C$52,1,0)),IF(ISNA(VLOOKUP(P427,'PDP8'!$C$56:$C$75,1,0)),15,14),13),IF(LEN(F427)=0,0,M427))</f>
        <v>0</v>
      </c>
      <c r="O427" s="119" t="str">
        <f t="shared" si="107"/>
        <v/>
      </c>
      <c r="P427" s="119" t="str">
        <f t="shared" si="108"/>
        <v/>
      </c>
      <c r="Q427" s="119" t="str">
        <f t="shared" si="109"/>
        <v/>
      </c>
      <c r="R427" s="119" t="str">
        <f t="shared" si="110"/>
        <v/>
      </c>
      <c r="S427" s="119">
        <f t="shared" si="111"/>
        <v>0</v>
      </c>
      <c r="T427" s="187" t="str">
        <f t="shared" si="112"/>
        <v/>
      </c>
      <c r="U427" s="119" t="str">
        <f t="shared" si="113"/>
        <v/>
      </c>
      <c r="V427" s="120" t="str">
        <f t="shared" si="114"/>
        <v/>
      </c>
      <c r="W427" s="124" t="str">
        <f t="shared" si="115"/>
        <v/>
      </c>
      <c r="X427" s="124" t="str">
        <f t="shared" si="116"/>
        <v/>
      </c>
      <c r="Y427" s="119" t="str">
        <f t="shared" si="118"/>
        <v/>
      </c>
      <c r="Z427" s="119">
        <f t="shared" si="119"/>
        <v>0</v>
      </c>
      <c r="AA427" s="119" t="str">
        <f>IF(N427=12,VLOOKUP(F427,'PDP8'!$C$6:$F$11,4,0),"")</f>
        <v/>
      </c>
      <c r="AB427" s="119" t="str">
        <f>IF(N427=13,IF(_xlfn.BITAND(OCT2DEC(C427),'PDP8'!$E$17)='PDP8'!$D$17,'PDP8'!$F$17,CONCATENATE(IF(ISNA(MATCH(_xlfn.BITAND(OCT2DEC(C427),'PDP8'!$E$18),'PDP8'!$D$18:$D$20,0)),"",VLOOKUP(_xlfn.BITAND(OCT2DEC(C427),'PDP8'!$E$18),'PDP8'!$D$18:$F$20,3,0)),IF(ISNA(MATCH(_xlfn.BITAND(OCT2DEC(C427),'PDP8'!$E$21),'PDP8'!$D$21:$D$52,0)),"",CONCATENATE(IF(ISNA(MATCH(_xlfn.BITAND(OCT2DEC(C427),'PDP8'!$E$18),'PDP8'!$D$18:$D$20,0)),"",", "),VLOOKUP(_xlfn.BITAND(OCT2DEC(C427),'PDP8'!$E$21),'PDP8'!$D$21:$F$52,3,0))))),"")</f>
        <v/>
      </c>
      <c r="AC427" s="119" t="str">
        <f>IF(N427=14,CONCATENATE(IF(ISNA(MATCH(_xlfn.BITAND(OCT2DEC(C427),'PDP8'!$E$56),'PDP8'!$D$56:$D$70,0)),"",VLOOKUP(_xlfn.BITAND(OCT2DEC(C427),'PDP8'!$E$56),'PDP8'!$D$56:$F$70,3,0)),IF(ISNA(MATCH(_xlfn.BITAND(OCT2DEC(C427),'PDP8'!$E$71),'PDP8'!$D$71:$D$73,0)),"",CONCATENATE(IF(ISNA(MATCH(_xlfn.BITAND(OCT2DEC(C427),'PDP8'!$E$56),'PDP8'!$D$56:$D$70,0)),"",", "),VLOOKUP(_xlfn.BITAND(OCT2DEC(C427),'PDP8'!$E$71),'PDP8'!$D$71:$F$73,3,0))),IF(_xlfn.BITAND(OCT2DEC(C427),'PDP8'!$E$75)='PDP8'!$D$75,CONCATENATE(IF(LEN(F427)&gt;4,", ",""),'PDP8'!$F$75,""),IF(_xlfn.BITAND(OCT2DEC(C427),'PDP8'!$E$74),"",'PDP8'!$F$74))),"")</f>
        <v/>
      </c>
      <c r="AD427" s="119" t="str">
        <f>IF(N427=15,VLOOKUP(Z427,'PDP8'!$D$111:$F$238,3,0),"")</f>
        <v/>
      </c>
      <c r="AE427" s="119" t="str">
        <f>IF(N427=20,CONCATENATE(VLOOKUP(F427,'PDP8'!$I$5:$M$389,3,0),": ",VLOOKUP(F427,'PDP8'!$I$5:$M$389,5,0)),"")</f>
        <v/>
      </c>
      <c r="AF427" s="119" t="str">
        <f t="shared" si="117"/>
        <v/>
      </c>
      <c r="AG427" s="126"/>
      <c r="AH427" s="126"/>
    </row>
    <row r="428" spans="1:34" x14ac:dyDescent="0.2">
      <c r="A428" s="126"/>
      <c r="B428" s="55" t="str">
        <f t="shared" si="105"/>
        <v>0411</v>
      </c>
      <c r="C428" s="56" t="str">
        <f>IF(N428&lt;10,"",IF(N428=10,O428,IF(N428=12,IF(LEN(X428)&gt;0,X428,DEC2OCT(VLOOKUP(F428,'PDP8'!$C$6:$D$12,2,0)+IF(LEN(G428)&gt;0,256,0)+W428+IF(LEN(V428)=0,0,_xlfn.BITAND(V428,127)),4)),IF(N428=13,DEC2OCT('PDP8'!$D$13+_xlfn.BITOR(VLOOKUP(O428,'PDP8'!$C$17:$D$52,2,0),_xlfn.BITOR(IF(S428&gt;1,VLOOKUP(P428,'PDP8'!$C$17:$D$52,2,0),0),_xlfn.BITOR(IF(S428&gt;2,VLOOKUP(Q428,'PDP8'!$C$17:$D$52,2,0),0),IF(S428&gt;3,VLOOKUP(R428,'PDP8'!$C$17:$D$52,2,0),0)))),4),IF(N428=14,DEC2OCT(_xlfn.BITOR('PDP8'!$D$13+256+VLOOKUP(O428,'PDP8'!$C$56:$D$75,2,0),_xlfn.BITOR(IF(S428&gt;1,VLOOKUP(P428,'PDP8'!$C$56:$D$75,2,0),0),_xlfn.BITOR(IF(S428&gt;2,VLOOKUP(Q428,'PDP8'!$C$56:$D$75,2,0),0),IF(S428&gt;3,VLOOKUP(R428,'PDP8'!$C$56:$D$75,2,0),0)))),4),IF(N428=15,DEC2OCT('PDP8'!$D$13+257+VLOOKUP(O428,'PDP8'!$C$80:$D$107,2,0)+IF(S428&gt;1,VLOOKUP(P428,'PDP8'!$C$80:$D$107,2,0),0)+IF(S428&gt;2,VLOOKUP(Q428,'PDP8'!$C$80:$D$107,2,0),0),4),IF(N428=20,VLOOKUP(F428,'PDP8'!$I$5:$J$389,2,0),"???")))))))</f>
        <v/>
      </c>
      <c r="D428" s="177"/>
      <c r="E428" s="118"/>
      <c r="F428" s="118"/>
      <c r="G428" s="76"/>
      <c r="H428" s="118"/>
      <c r="I428" s="179"/>
      <c r="J428" s="188" t="str">
        <f t="shared" si="106"/>
        <v/>
      </c>
      <c r="K428" s="211"/>
      <c r="L428" s="126"/>
      <c r="M428" s="119">
        <f>IF(LEN(F428)&lt;1,0,IF(OR(LEFT(F428)="/",F428="$"),0,IF(LEFT(F428)="*",1,IF(NOT(ISERR(VALUE(F428))),10,IF(LEFT(F428,4)="PAGE",2,IF(ISNA(VLOOKUP(F428,'PDP8'!$C$6:$C$11,1,0)),IF(ISNA(VLOOKUP(LEFT(F428,3),'PDP8'!$C$17:$C$52,1,0)),IF(ISNA(VLOOKUP(LEFT(F428,3),'PDP8'!$C$56:$C$75,1,0)),IF(ISNA(VLOOKUP(LEFT(F428,IF(OR(LEN(F428)=3,MID(F428,4,1)=" "),3,4)),'PDP8'!$C$80:$C$107,1,0)),IF(ISNA(VLOOKUP(F428,'PDP8'!$I$5:$I$389,1,0)),"???",20),15),14),13),12))))))</f>
        <v>0</v>
      </c>
      <c r="N428" s="119">
        <f>IF(AND(O428="CLA",S428&gt;1),IF(ISNA(VLOOKUP(P428,'PDP8'!$C$17:$C$52,1,0)),IF(ISNA(VLOOKUP(P428,'PDP8'!$C$56:$C$75,1,0)),15,14),13),IF(LEN(F428)=0,0,M428))</f>
        <v>0</v>
      </c>
      <c r="O428" s="119" t="str">
        <f t="shared" si="107"/>
        <v/>
      </c>
      <c r="P428" s="119" t="str">
        <f t="shared" si="108"/>
        <v/>
      </c>
      <c r="Q428" s="119" t="str">
        <f t="shared" si="109"/>
        <v/>
      </c>
      <c r="R428" s="119" t="str">
        <f t="shared" si="110"/>
        <v/>
      </c>
      <c r="S428" s="119">
        <f t="shared" si="111"/>
        <v>0</v>
      </c>
      <c r="T428" s="187" t="str">
        <f t="shared" si="112"/>
        <v/>
      </c>
      <c r="U428" s="119" t="str">
        <f t="shared" si="113"/>
        <v/>
      </c>
      <c r="V428" s="120" t="str">
        <f t="shared" si="114"/>
        <v/>
      </c>
      <c r="W428" s="124" t="str">
        <f t="shared" si="115"/>
        <v/>
      </c>
      <c r="X428" s="124" t="str">
        <f t="shared" si="116"/>
        <v/>
      </c>
      <c r="Y428" s="119" t="str">
        <f t="shared" si="118"/>
        <v/>
      </c>
      <c r="Z428" s="119">
        <f t="shared" si="119"/>
        <v>0</v>
      </c>
      <c r="AA428" s="119" t="str">
        <f>IF(N428=12,VLOOKUP(F428,'PDP8'!$C$6:$F$11,4,0),"")</f>
        <v/>
      </c>
      <c r="AB428" s="119" t="str">
        <f>IF(N428=13,IF(_xlfn.BITAND(OCT2DEC(C428),'PDP8'!$E$17)='PDP8'!$D$17,'PDP8'!$F$17,CONCATENATE(IF(ISNA(MATCH(_xlfn.BITAND(OCT2DEC(C428),'PDP8'!$E$18),'PDP8'!$D$18:$D$20,0)),"",VLOOKUP(_xlfn.BITAND(OCT2DEC(C428),'PDP8'!$E$18),'PDP8'!$D$18:$F$20,3,0)),IF(ISNA(MATCH(_xlfn.BITAND(OCT2DEC(C428),'PDP8'!$E$21),'PDP8'!$D$21:$D$52,0)),"",CONCATENATE(IF(ISNA(MATCH(_xlfn.BITAND(OCT2DEC(C428),'PDP8'!$E$18),'PDP8'!$D$18:$D$20,0)),"",", "),VLOOKUP(_xlfn.BITAND(OCT2DEC(C428),'PDP8'!$E$21),'PDP8'!$D$21:$F$52,3,0))))),"")</f>
        <v/>
      </c>
      <c r="AC428" s="119" t="str">
        <f>IF(N428=14,CONCATENATE(IF(ISNA(MATCH(_xlfn.BITAND(OCT2DEC(C428),'PDP8'!$E$56),'PDP8'!$D$56:$D$70,0)),"",VLOOKUP(_xlfn.BITAND(OCT2DEC(C428),'PDP8'!$E$56),'PDP8'!$D$56:$F$70,3,0)),IF(ISNA(MATCH(_xlfn.BITAND(OCT2DEC(C428),'PDP8'!$E$71),'PDP8'!$D$71:$D$73,0)),"",CONCATENATE(IF(ISNA(MATCH(_xlfn.BITAND(OCT2DEC(C428),'PDP8'!$E$56),'PDP8'!$D$56:$D$70,0)),"",", "),VLOOKUP(_xlfn.BITAND(OCT2DEC(C428),'PDP8'!$E$71),'PDP8'!$D$71:$F$73,3,0))),IF(_xlfn.BITAND(OCT2DEC(C428),'PDP8'!$E$75)='PDP8'!$D$75,CONCATENATE(IF(LEN(F428)&gt;4,", ",""),'PDP8'!$F$75,""),IF(_xlfn.BITAND(OCT2DEC(C428),'PDP8'!$E$74),"",'PDP8'!$F$74))),"")</f>
        <v/>
      </c>
      <c r="AD428" s="119" t="str">
        <f>IF(N428=15,VLOOKUP(Z428,'PDP8'!$D$111:$F$238,3,0),"")</f>
        <v/>
      </c>
      <c r="AE428" s="119" t="str">
        <f>IF(N428=20,CONCATENATE(VLOOKUP(F428,'PDP8'!$I$5:$M$389,3,0),": ",VLOOKUP(F428,'PDP8'!$I$5:$M$389,5,0)),"")</f>
        <v/>
      </c>
      <c r="AF428" s="119" t="str">
        <f t="shared" si="117"/>
        <v/>
      </c>
      <c r="AG428" s="126"/>
      <c r="AH428" s="126"/>
    </row>
    <row r="429" spans="1:34" x14ac:dyDescent="0.2">
      <c r="A429" s="126"/>
      <c r="B429" s="55" t="str">
        <f t="shared" si="105"/>
        <v>0411</v>
      </c>
      <c r="C429" s="56" t="str">
        <f>IF(N429&lt;10,"",IF(N429=10,O429,IF(N429=12,IF(LEN(X429)&gt;0,X429,DEC2OCT(VLOOKUP(F429,'PDP8'!$C$6:$D$12,2,0)+IF(LEN(G429)&gt;0,256,0)+W429+IF(LEN(V429)=0,0,_xlfn.BITAND(V429,127)),4)),IF(N429=13,DEC2OCT('PDP8'!$D$13+_xlfn.BITOR(VLOOKUP(O429,'PDP8'!$C$17:$D$52,2,0),_xlfn.BITOR(IF(S429&gt;1,VLOOKUP(P429,'PDP8'!$C$17:$D$52,2,0),0),_xlfn.BITOR(IF(S429&gt;2,VLOOKUP(Q429,'PDP8'!$C$17:$D$52,2,0),0),IF(S429&gt;3,VLOOKUP(R429,'PDP8'!$C$17:$D$52,2,0),0)))),4),IF(N429=14,DEC2OCT(_xlfn.BITOR('PDP8'!$D$13+256+VLOOKUP(O429,'PDP8'!$C$56:$D$75,2,0),_xlfn.BITOR(IF(S429&gt;1,VLOOKUP(P429,'PDP8'!$C$56:$D$75,2,0),0),_xlfn.BITOR(IF(S429&gt;2,VLOOKUP(Q429,'PDP8'!$C$56:$D$75,2,0),0),IF(S429&gt;3,VLOOKUP(R429,'PDP8'!$C$56:$D$75,2,0),0)))),4),IF(N429=15,DEC2OCT('PDP8'!$D$13+257+VLOOKUP(O429,'PDP8'!$C$80:$D$107,2,0)+IF(S429&gt;1,VLOOKUP(P429,'PDP8'!$C$80:$D$107,2,0),0)+IF(S429&gt;2,VLOOKUP(Q429,'PDP8'!$C$80:$D$107,2,0),0),4),IF(N429=20,VLOOKUP(F429,'PDP8'!$I$5:$J$389,2,0),"???")))))))</f>
        <v/>
      </c>
      <c r="D429" s="177"/>
      <c r="E429" s="118"/>
      <c r="F429" s="118"/>
      <c r="G429" s="76"/>
      <c r="H429" s="118"/>
      <c r="I429" s="179"/>
      <c r="J429" s="188" t="str">
        <f t="shared" si="106"/>
        <v/>
      </c>
      <c r="K429" s="211"/>
      <c r="L429" s="126"/>
      <c r="M429" s="119">
        <f>IF(LEN(F429)&lt;1,0,IF(OR(LEFT(F429)="/",F429="$"),0,IF(LEFT(F429)="*",1,IF(NOT(ISERR(VALUE(F429))),10,IF(LEFT(F429,4)="PAGE",2,IF(ISNA(VLOOKUP(F429,'PDP8'!$C$6:$C$11,1,0)),IF(ISNA(VLOOKUP(LEFT(F429,3),'PDP8'!$C$17:$C$52,1,0)),IF(ISNA(VLOOKUP(LEFT(F429,3),'PDP8'!$C$56:$C$75,1,0)),IF(ISNA(VLOOKUP(LEFT(F429,IF(OR(LEN(F429)=3,MID(F429,4,1)=" "),3,4)),'PDP8'!$C$80:$C$107,1,0)),IF(ISNA(VLOOKUP(F429,'PDP8'!$I$5:$I$389,1,0)),"???",20),15),14),13),12))))))</f>
        <v>0</v>
      </c>
      <c r="N429" s="119">
        <f>IF(AND(O429="CLA",S429&gt;1),IF(ISNA(VLOOKUP(P429,'PDP8'!$C$17:$C$52,1,0)),IF(ISNA(VLOOKUP(P429,'PDP8'!$C$56:$C$75,1,0)),15,14),13),IF(LEN(F429)=0,0,M429))</f>
        <v>0</v>
      </c>
      <c r="O429" s="119" t="str">
        <f t="shared" si="107"/>
        <v/>
      </c>
      <c r="P429" s="119" t="str">
        <f t="shared" si="108"/>
        <v/>
      </c>
      <c r="Q429" s="119" t="str">
        <f t="shared" si="109"/>
        <v/>
      </c>
      <c r="R429" s="119" t="str">
        <f t="shared" si="110"/>
        <v/>
      </c>
      <c r="S429" s="119">
        <f t="shared" si="111"/>
        <v>0</v>
      </c>
      <c r="T429" s="187" t="str">
        <f t="shared" si="112"/>
        <v/>
      </c>
      <c r="U429" s="119" t="str">
        <f t="shared" si="113"/>
        <v/>
      </c>
      <c r="V429" s="120" t="str">
        <f t="shared" si="114"/>
        <v/>
      </c>
      <c r="W429" s="124" t="str">
        <f t="shared" si="115"/>
        <v/>
      </c>
      <c r="X429" s="124" t="str">
        <f t="shared" si="116"/>
        <v/>
      </c>
      <c r="Y429" s="119" t="str">
        <f t="shared" si="118"/>
        <v/>
      </c>
      <c r="Z429" s="119">
        <f t="shared" si="119"/>
        <v>0</v>
      </c>
      <c r="AA429" s="119" t="str">
        <f>IF(N429=12,VLOOKUP(F429,'PDP8'!$C$6:$F$11,4,0),"")</f>
        <v/>
      </c>
      <c r="AB429" s="119" t="str">
        <f>IF(N429=13,IF(_xlfn.BITAND(OCT2DEC(C429),'PDP8'!$E$17)='PDP8'!$D$17,'PDP8'!$F$17,CONCATENATE(IF(ISNA(MATCH(_xlfn.BITAND(OCT2DEC(C429),'PDP8'!$E$18),'PDP8'!$D$18:$D$20,0)),"",VLOOKUP(_xlfn.BITAND(OCT2DEC(C429),'PDP8'!$E$18),'PDP8'!$D$18:$F$20,3,0)),IF(ISNA(MATCH(_xlfn.BITAND(OCT2DEC(C429),'PDP8'!$E$21),'PDP8'!$D$21:$D$52,0)),"",CONCATENATE(IF(ISNA(MATCH(_xlfn.BITAND(OCT2DEC(C429),'PDP8'!$E$18),'PDP8'!$D$18:$D$20,0)),"",", "),VLOOKUP(_xlfn.BITAND(OCT2DEC(C429),'PDP8'!$E$21),'PDP8'!$D$21:$F$52,3,0))))),"")</f>
        <v/>
      </c>
      <c r="AC429" s="119" t="str">
        <f>IF(N429=14,CONCATENATE(IF(ISNA(MATCH(_xlfn.BITAND(OCT2DEC(C429),'PDP8'!$E$56),'PDP8'!$D$56:$D$70,0)),"",VLOOKUP(_xlfn.BITAND(OCT2DEC(C429),'PDP8'!$E$56),'PDP8'!$D$56:$F$70,3,0)),IF(ISNA(MATCH(_xlfn.BITAND(OCT2DEC(C429),'PDP8'!$E$71),'PDP8'!$D$71:$D$73,0)),"",CONCATENATE(IF(ISNA(MATCH(_xlfn.BITAND(OCT2DEC(C429),'PDP8'!$E$56),'PDP8'!$D$56:$D$70,0)),"",", "),VLOOKUP(_xlfn.BITAND(OCT2DEC(C429),'PDP8'!$E$71),'PDP8'!$D$71:$F$73,3,0))),IF(_xlfn.BITAND(OCT2DEC(C429),'PDP8'!$E$75)='PDP8'!$D$75,CONCATENATE(IF(LEN(F429)&gt;4,", ",""),'PDP8'!$F$75,""),IF(_xlfn.BITAND(OCT2DEC(C429),'PDP8'!$E$74),"",'PDP8'!$F$74))),"")</f>
        <v/>
      </c>
      <c r="AD429" s="119" t="str">
        <f>IF(N429=15,VLOOKUP(Z429,'PDP8'!$D$111:$F$238,3,0),"")</f>
        <v/>
      </c>
      <c r="AE429" s="119" t="str">
        <f>IF(N429=20,CONCATENATE(VLOOKUP(F429,'PDP8'!$I$5:$M$389,3,0),": ",VLOOKUP(F429,'PDP8'!$I$5:$M$389,5,0)),"")</f>
        <v/>
      </c>
      <c r="AF429" s="119" t="str">
        <f t="shared" si="117"/>
        <v/>
      </c>
      <c r="AG429" s="126"/>
      <c r="AH429" s="126"/>
    </row>
    <row r="430" spans="1:34" x14ac:dyDescent="0.2">
      <c r="A430" s="126"/>
      <c r="B430" s="55" t="str">
        <f t="shared" si="105"/>
        <v>0411</v>
      </c>
      <c r="C430" s="56" t="str">
        <f>IF(N430&lt;10,"",IF(N430=10,O430,IF(N430=12,IF(LEN(X430)&gt;0,X430,DEC2OCT(VLOOKUP(F430,'PDP8'!$C$6:$D$12,2,0)+IF(LEN(G430)&gt;0,256,0)+W430+IF(LEN(V430)=0,0,_xlfn.BITAND(V430,127)),4)),IF(N430=13,DEC2OCT('PDP8'!$D$13+_xlfn.BITOR(VLOOKUP(O430,'PDP8'!$C$17:$D$52,2,0),_xlfn.BITOR(IF(S430&gt;1,VLOOKUP(P430,'PDP8'!$C$17:$D$52,2,0),0),_xlfn.BITOR(IF(S430&gt;2,VLOOKUP(Q430,'PDP8'!$C$17:$D$52,2,0),0),IF(S430&gt;3,VLOOKUP(R430,'PDP8'!$C$17:$D$52,2,0),0)))),4),IF(N430=14,DEC2OCT(_xlfn.BITOR('PDP8'!$D$13+256+VLOOKUP(O430,'PDP8'!$C$56:$D$75,2,0),_xlfn.BITOR(IF(S430&gt;1,VLOOKUP(P430,'PDP8'!$C$56:$D$75,2,0),0),_xlfn.BITOR(IF(S430&gt;2,VLOOKUP(Q430,'PDP8'!$C$56:$D$75,2,0),0),IF(S430&gt;3,VLOOKUP(R430,'PDP8'!$C$56:$D$75,2,0),0)))),4),IF(N430=15,DEC2OCT('PDP8'!$D$13+257+VLOOKUP(O430,'PDP8'!$C$80:$D$107,2,0)+IF(S430&gt;1,VLOOKUP(P430,'PDP8'!$C$80:$D$107,2,0),0)+IF(S430&gt;2,VLOOKUP(Q430,'PDP8'!$C$80:$D$107,2,0),0),4),IF(N430=20,VLOOKUP(F430,'PDP8'!$I$5:$J$389,2,0),"???")))))))</f>
        <v/>
      </c>
      <c r="D430" s="177"/>
      <c r="E430" s="118"/>
      <c r="F430" s="118"/>
      <c r="G430" s="76"/>
      <c r="H430" s="118"/>
      <c r="I430" s="179"/>
      <c r="J430" s="188" t="str">
        <f t="shared" si="106"/>
        <v/>
      </c>
      <c r="K430" s="211"/>
      <c r="L430" s="126"/>
      <c r="M430" s="119">
        <f>IF(LEN(F430)&lt;1,0,IF(OR(LEFT(F430)="/",F430="$"),0,IF(LEFT(F430)="*",1,IF(NOT(ISERR(VALUE(F430))),10,IF(LEFT(F430,4)="PAGE",2,IF(ISNA(VLOOKUP(F430,'PDP8'!$C$6:$C$11,1,0)),IF(ISNA(VLOOKUP(LEFT(F430,3),'PDP8'!$C$17:$C$52,1,0)),IF(ISNA(VLOOKUP(LEFT(F430,3),'PDP8'!$C$56:$C$75,1,0)),IF(ISNA(VLOOKUP(LEFT(F430,IF(OR(LEN(F430)=3,MID(F430,4,1)=" "),3,4)),'PDP8'!$C$80:$C$107,1,0)),IF(ISNA(VLOOKUP(F430,'PDP8'!$I$5:$I$389,1,0)),"???",20),15),14),13),12))))))</f>
        <v>0</v>
      </c>
      <c r="N430" s="119">
        <f>IF(AND(O430="CLA",S430&gt;1),IF(ISNA(VLOOKUP(P430,'PDP8'!$C$17:$C$52,1,0)),IF(ISNA(VLOOKUP(P430,'PDP8'!$C$56:$C$75,1,0)),15,14),13),IF(LEN(F430)=0,0,M430))</f>
        <v>0</v>
      </c>
      <c r="O430" s="119" t="str">
        <f t="shared" si="107"/>
        <v/>
      </c>
      <c r="P430" s="119" t="str">
        <f t="shared" si="108"/>
        <v/>
      </c>
      <c r="Q430" s="119" t="str">
        <f t="shared" si="109"/>
        <v/>
      </c>
      <c r="R430" s="119" t="str">
        <f t="shared" si="110"/>
        <v/>
      </c>
      <c r="S430" s="119">
        <f t="shared" si="111"/>
        <v>0</v>
      </c>
      <c r="T430" s="187" t="str">
        <f t="shared" si="112"/>
        <v/>
      </c>
      <c r="U430" s="119" t="str">
        <f t="shared" si="113"/>
        <v/>
      </c>
      <c r="V430" s="120" t="str">
        <f t="shared" si="114"/>
        <v/>
      </c>
      <c r="W430" s="124" t="str">
        <f t="shared" si="115"/>
        <v/>
      </c>
      <c r="X430" s="124" t="str">
        <f t="shared" si="116"/>
        <v/>
      </c>
      <c r="Y430" s="119" t="str">
        <f t="shared" si="118"/>
        <v/>
      </c>
      <c r="Z430" s="119">
        <f t="shared" si="119"/>
        <v>0</v>
      </c>
      <c r="AA430" s="119" t="str">
        <f>IF(N430=12,VLOOKUP(F430,'PDP8'!$C$6:$F$11,4,0),"")</f>
        <v/>
      </c>
      <c r="AB430" s="119" t="str">
        <f>IF(N430=13,IF(_xlfn.BITAND(OCT2DEC(C430),'PDP8'!$E$17)='PDP8'!$D$17,'PDP8'!$F$17,CONCATENATE(IF(ISNA(MATCH(_xlfn.BITAND(OCT2DEC(C430),'PDP8'!$E$18),'PDP8'!$D$18:$D$20,0)),"",VLOOKUP(_xlfn.BITAND(OCT2DEC(C430),'PDP8'!$E$18),'PDP8'!$D$18:$F$20,3,0)),IF(ISNA(MATCH(_xlfn.BITAND(OCT2DEC(C430),'PDP8'!$E$21),'PDP8'!$D$21:$D$52,0)),"",CONCATENATE(IF(ISNA(MATCH(_xlfn.BITAND(OCT2DEC(C430),'PDP8'!$E$18),'PDP8'!$D$18:$D$20,0)),"",", "),VLOOKUP(_xlfn.BITAND(OCT2DEC(C430),'PDP8'!$E$21),'PDP8'!$D$21:$F$52,3,0))))),"")</f>
        <v/>
      </c>
      <c r="AC430" s="119" t="str">
        <f>IF(N430=14,CONCATENATE(IF(ISNA(MATCH(_xlfn.BITAND(OCT2DEC(C430),'PDP8'!$E$56),'PDP8'!$D$56:$D$70,0)),"",VLOOKUP(_xlfn.BITAND(OCT2DEC(C430),'PDP8'!$E$56),'PDP8'!$D$56:$F$70,3,0)),IF(ISNA(MATCH(_xlfn.BITAND(OCT2DEC(C430),'PDP8'!$E$71),'PDP8'!$D$71:$D$73,0)),"",CONCATENATE(IF(ISNA(MATCH(_xlfn.BITAND(OCT2DEC(C430),'PDP8'!$E$56),'PDP8'!$D$56:$D$70,0)),"",", "),VLOOKUP(_xlfn.BITAND(OCT2DEC(C430),'PDP8'!$E$71),'PDP8'!$D$71:$F$73,3,0))),IF(_xlfn.BITAND(OCT2DEC(C430),'PDP8'!$E$75)='PDP8'!$D$75,CONCATENATE(IF(LEN(F430)&gt;4,", ",""),'PDP8'!$F$75,""),IF(_xlfn.BITAND(OCT2DEC(C430),'PDP8'!$E$74),"",'PDP8'!$F$74))),"")</f>
        <v/>
      </c>
      <c r="AD430" s="119" t="str">
        <f>IF(N430=15,VLOOKUP(Z430,'PDP8'!$D$111:$F$238,3,0),"")</f>
        <v/>
      </c>
      <c r="AE430" s="119" t="str">
        <f>IF(N430=20,CONCATENATE(VLOOKUP(F430,'PDP8'!$I$5:$M$389,3,0),": ",VLOOKUP(F430,'PDP8'!$I$5:$M$389,5,0)),"")</f>
        <v/>
      </c>
      <c r="AF430" s="119" t="str">
        <f t="shared" si="117"/>
        <v/>
      </c>
      <c r="AG430" s="126"/>
      <c r="AH430" s="126"/>
    </row>
    <row r="431" spans="1:34" x14ac:dyDescent="0.2">
      <c r="A431" s="126"/>
      <c r="B431" s="55" t="str">
        <f t="shared" si="105"/>
        <v>0411</v>
      </c>
      <c r="C431" s="56" t="str">
        <f>IF(N431&lt;10,"",IF(N431=10,O431,IF(N431=12,IF(LEN(X431)&gt;0,X431,DEC2OCT(VLOOKUP(F431,'PDP8'!$C$6:$D$12,2,0)+IF(LEN(G431)&gt;0,256,0)+W431+IF(LEN(V431)=0,0,_xlfn.BITAND(V431,127)),4)),IF(N431=13,DEC2OCT('PDP8'!$D$13+_xlfn.BITOR(VLOOKUP(O431,'PDP8'!$C$17:$D$52,2,0),_xlfn.BITOR(IF(S431&gt;1,VLOOKUP(P431,'PDP8'!$C$17:$D$52,2,0),0),_xlfn.BITOR(IF(S431&gt;2,VLOOKUP(Q431,'PDP8'!$C$17:$D$52,2,0),0),IF(S431&gt;3,VLOOKUP(R431,'PDP8'!$C$17:$D$52,2,0),0)))),4),IF(N431=14,DEC2OCT(_xlfn.BITOR('PDP8'!$D$13+256+VLOOKUP(O431,'PDP8'!$C$56:$D$75,2,0),_xlfn.BITOR(IF(S431&gt;1,VLOOKUP(P431,'PDP8'!$C$56:$D$75,2,0),0),_xlfn.BITOR(IF(S431&gt;2,VLOOKUP(Q431,'PDP8'!$C$56:$D$75,2,0),0),IF(S431&gt;3,VLOOKUP(R431,'PDP8'!$C$56:$D$75,2,0),0)))),4),IF(N431=15,DEC2OCT('PDP8'!$D$13+257+VLOOKUP(O431,'PDP8'!$C$80:$D$107,2,0)+IF(S431&gt;1,VLOOKUP(P431,'PDP8'!$C$80:$D$107,2,0),0)+IF(S431&gt;2,VLOOKUP(Q431,'PDP8'!$C$80:$D$107,2,0),0),4),IF(N431=20,VLOOKUP(F431,'PDP8'!$I$5:$J$389,2,0),"???")))))))</f>
        <v/>
      </c>
      <c r="D431" s="177"/>
      <c r="E431" s="118"/>
      <c r="F431" s="118"/>
      <c r="G431" s="76"/>
      <c r="H431" s="118"/>
      <c r="I431" s="179"/>
      <c r="J431" s="188" t="str">
        <f t="shared" si="106"/>
        <v/>
      </c>
      <c r="K431" s="211"/>
      <c r="L431" s="126"/>
      <c r="M431" s="119">
        <f>IF(LEN(F431)&lt;1,0,IF(OR(LEFT(F431)="/",F431="$"),0,IF(LEFT(F431)="*",1,IF(NOT(ISERR(VALUE(F431))),10,IF(LEFT(F431,4)="PAGE",2,IF(ISNA(VLOOKUP(F431,'PDP8'!$C$6:$C$11,1,0)),IF(ISNA(VLOOKUP(LEFT(F431,3),'PDP8'!$C$17:$C$52,1,0)),IF(ISNA(VLOOKUP(LEFT(F431,3),'PDP8'!$C$56:$C$75,1,0)),IF(ISNA(VLOOKUP(LEFT(F431,IF(OR(LEN(F431)=3,MID(F431,4,1)=" "),3,4)),'PDP8'!$C$80:$C$107,1,0)),IF(ISNA(VLOOKUP(F431,'PDP8'!$I$5:$I$389,1,0)),"???",20),15),14),13),12))))))</f>
        <v>0</v>
      </c>
      <c r="N431" s="119">
        <f>IF(AND(O431="CLA",S431&gt;1),IF(ISNA(VLOOKUP(P431,'PDP8'!$C$17:$C$52,1,0)),IF(ISNA(VLOOKUP(P431,'PDP8'!$C$56:$C$75,1,0)),15,14),13),IF(LEN(F431)=0,0,M431))</f>
        <v>0</v>
      </c>
      <c r="O431" s="119" t="str">
        <f t="shared" si="107"/>
        <v/>
      </c>
      <c r="P431" s="119" t="str">
        <f t="shared" si="108"/>
        <v/>
      </c>
      <c r="Q431" s="119" t="str">
        <f t="shared" si="109"/>
        <v/>
      </c>
      <c r="R431" s="119" t="str">
        <f t="shared" si="110"/>
        <v/>
      </c>
      <c r="S431" s="119">
        <f t="shared" si="111"/>
        <v>0</v>
      </c>
      <c r="T431" s="187" t="str">
        <f t="shared" si="112"/>
        <v/>
      </c>
      <c r="U431" s="119" t="str">
        <f t="shared" si="113"/>
        <v/>
      </c>
      <c r="V431" s="120" t="str">
        <f t="shared" si="114"/>
        <v/>
      </c>
      <c r="W431" s="124" t="str">
        <f t="shared" si="115"/>
        <v/>
      </c>
      <c r="X431" s="124" t="str">
        <f t="shared" si="116"/>
        <v/>
      </c>
      <c r="Y431" s="119" t="str">
        <f t="shared" si="118"/>
        <v/>
      </c>
      <c r="Z431" s="119">
        <f t="shared" si="119"/>
        <v>0</v>
      </c>
      <c r="AA431" s="119" t="str">
        <f>IF(N431=12,VLOOKUP(F431,'PDP8'!$C$6:$F$11,4,0),"")</f>
        <v/>
      </c>
      <c r="AB431" s="119" t="str">
        <f>IF(N431=13,IF(_xlfn.BITAND(OCT2DEC(C431),'PDP8'!$E$17)='PDP8'!$D$17,'PDP8'!$F$17,CONCATENATE(IF(ISNA(MATCH(_xlfn.BITAND(OCT2DEC(C431),'PDP8'!$E$18),'PDP8'!$D$18:$D$20,0)),"",VLOOKUP(_xlfn.BITAND(OCT2DEC(C431),'PDP8'!$E$18),'PDP8'!$D$18:$F$20,3,0)),IF(ISNA(MATCH(_xlfn.BITAND(OCT2DEC(C431),'PDP8'!$E$21),'PDP8'!$D$21:$D$52,0)),"",CONCATENATE(IF(ISNA(MATCH(_xlfn.BITAND(OCT2DEC(C431),'PDP8'!$E$18),'PDP8'!$D$18:$D$20,0)),"",", "),VLOOKUP(_xlfn.BITAND(OCT2DEC(C431),'PDP8'!$E$21),'PDP8'!$D$21:$F$52,3,0))))),"")</f>
        <v/>
      </c>
      <c r="AC431" s="119" t="str">
        <f>IF(N431=14,CONCATENATE(IF(ISNA(MATCH(_xlfn.BITAND(OCT2DEC(C431),'PDP8'!$E$56),'PDP8'!$D$56:$D$70,0)),"",VLOOKUP(_xlfn.BITAND(OCT2DEC(C431),'PDP8'!$E$56),'PDP8'!$D$56:$F$70,3,0)),IF(ISNA(MATCH(_xlfn.BITAND(OCT2DEC(C431),'PDP8'!$E$71),'PDP8'!$D$71:$D$73,0)),"",CONCATENATE(IF(ISNA(MATCH(_xlfn.BITAND(OCT2DEC(C431),'PDP8'!$E$56),'PDP8'!$D$56:$D$70,0)),"",", "),VLOOKUP(_xlfn.BITAND(OCT2DEC(C431),'PDP8'!$E$71),'PDP8'!$D$71:$F$73,3,0))),IF(_xlfn.BITAND(OCT2DEC(C431),'PDP8'!$E$75)='PDP8'!$D$75,CONCATENATE(IF(LEN(F431)&gt;4,", ",""),'PDP8'!$F$75,""),IF(_xlfn.BITAND(OCT2DEC(C431),'PDP8'!$E$74),"",'PDP8'!$F$74))),"")</f>
        <v/>
      </c>
      <c r="AD431" s="119" t="str">
        <f>IF(N431=15,VLOOKUP(Z431,'PDP8'!$D$111:$F$238,3,0),"")</f>
        <v/>
      </c>
      <c r="AE431" s="119" t="str">
        <f>IF(N431=20,CONCATENATE(VLOOKUP(F431,'PDP8'!$I$5:$M$389,3,0),": ",VLOOKUP(F431,'PDP8'!$I$5:$M$389,5,0)),"")</f>
        <v/>
      </c>
      <c r="AF431" s="119" t="str">
        <f t="shared" si="117"/>
        <v/>
      </c>
      <c r="AG431" s="126"/>
      <c r="AH431" s="126"/>
    </row>
    <row r="432" spans="1:34" x14ac:dyDescent="0.2">
      <c r="A432" s="126"/>
      <c r="B432" s="55" t="str">
        <f t="shared" si="105"/>
        <v>0411</v>
      </c>
      <c r="C432" s="56" t="str">
        <f>IF(N432&lt;10,"",IF(N432=10,O432,IF(N432=12,IF(LEN(X432)&gt;0,X432,DEC2OCT(VLOOKUP(F432,'PDP8'!$C$6:$D$12,2,0)+IF(LEN(G432)&gt;0,256,0)+W432+IF(LEN(V432)=0,0,_xlfn.BITAND(V432,127)),4)),IF(N432=13,DEC2OCT('PDP8'!$D$13+_xlfn.BITOR(VLOOKUP(O432,'PDP8'!$C$17:$D$52,2,0),_xlfn.BITOR(IF(S432&gt;1,VLOOKUP(P432,'PDP8'!$C$17:$D$52,2,0),0),_xlfn.BITOR(IF(S432&gt;2,VLOOKUP(Q432,'PDP8'!$C$17:$D$52,2,0),0),IF(S432&gt;3,VLOOKUP(R432,'PDP8'!$C$17:$D$52,2,0),0)))),4),IF(N432=14,DEC2OCT(_xlfn.BITOR('PDP8'!$D$13+256+VLOOKUP(O432,'PDP8'!$C$56:$D$75,2,0),_xlfn.BITOR(IF(S432&gt;1,VLOOKUP(P432,'PDP8'!$C$56:$D$75,2,0),0),_xlfn.BITOR(IF(S432&gt;2,VLOOKUP(Q432,'PDP8'!$C$56:$D$75,2,0),0),IF(S432&gt;3,VLOOKUP(R432,'PDP8'!$C$56:$D$75,2,0),0)))),4),IF(N432=15,DEC2OCT('PDP8'!$D$13+257+VLOOKUP(O432,'PDP8'!$C$80:$D$107,2,0)+IF(S432&gt;1,VLOOKUP(P432,'PDP8'!$C$80:$D$107,2,0),0)+IF(S432&gt;2,VLOOKUP(Q432,'PDP8'!$C$80:$D$107,2,0),0),4),IF(N432=20,VLOOKUP(F432,'PDP8'!$I$5:$J$389,2,0),"???")))))))</f>
        <v/>
      </c>
      <c r="D432" s="177"/>
      <c r="E432" s="118"/>
      <c r="F432" s="118"/>
      <c r="G432" s="76"/>
      <c r="H432" s="118"/>
      <c r="I432" s="179"/>
      <c r="J432" s="188" t="str">
        <f t="shared" si="106"/>
        <v/>
      </c>
      <c r="K432" s="211"/>
      <c r="L432" s="126"/>
      <c r="M432" s="119">
        <f>IF(LEN(F432)&lt;1,0,IF(OR(LEFT(F432)="/",F432="$"),0,IF(LEFT(F432)="*",1,IF(NOT(ISERR(VALUE(F432))),10,IF(LEFT(F432,4)="PAGE",2,IF(ISNA(VLOOKUP(F432,'PDP8'!$C$6:$C$11,1,0)),IF(ISNA(VLOOKUP(LEFT(F432,3),'PDP8'!$C$17:$C$52,1,0)),IF(ISNA(VLOOKUP(LEFT(F432,3),'PDP8'!$C$56:$C$75,1,0)),IF(ISNA(VLOOKUP(LEFT(F432,IF(OR(LEN(F432)=3,MID(F432,4,1)=" "),3,4)),'PDP8'!$C$80:$C$107,1,0)),IF(ISNA(VLOOKUP(F432,'PDP8'!$I$5:$I$389,1,0)),"???",20),15),14),13),12))))))</f>
        <v>0</v>
      </c>
      <c r="N432" s="119">
        <f>IF(AND(O432="CLA",S432&gt;1),IF(ISNA(VLOOKUP(P432,'PDP8'!$C$17:$C$52,1,0)),IF(ISNA(VLOOKUP(P432,'PDP8'!$C$56:$C$75,1,0)),15,14),13),IF(LEN(F432)=0,0,M432))</f>
        <v>0</v>
      </c>
      <c r="O432" s="119" t="str">
        <f t="shared" si="107"/>
        <v/>
      </c>
      <c r="P432" s="119" t="str">
        <f t="shared" si="108"/>
        <v/>
      </c>
      <c r="Q432" s="119" t="str">
        <f t="shared" si="109"/>
        <v/>
      </c>
      <c r="R432" s="119" t="str">
        <f t="shared" si="110"/>
        <v/>
      </c>
      <c r="S432" s="119">
        <f t="shared" si="111"/>
        <v>0</v>
      </c>
      <c r="T432" s="187" t="str">
        <f t="shared" si="112"/>
        <v/>
      </c>
      <c r="U432" s="119" t="str">
        <f t="shared" si="113"/>
        <v/>
      </c>
      <c r="V432" s="120" t="str">
        <f t="shared" si="114"/>
        <v/>
      </c>
      <c r="W432" s="124" t="str">
        <f t="shared" si="115"/>
        <v/>
      </c>
      <c r="X432" s="124" t="str">
        <f t="shared" si="116"/>
        <v/>
      </c>
      <c r="Y432" s="119" t="str">
        <f t="shared" si="118"/>
        <v/>
      </c>
      <c r="Z432" s="119">
        <f t="shared" si="119"/>
        <v>0</v>
      </c>
      <c r="AA432" s="119" t="str">
        <f>IF(N432=12,VLOOKUP(F432,'PDP8'!$C$6:$F$11,4,0),"")</f>
        <v/>
      </c>
      <c r="AB432" s="119" t="str">
        <f>IF(N432=13,IF(_xlfn.BITAND(OCT2DEC(C432),'PDP8'!$E$17)='PDP8'!$D$17,'PDP8'!$F$17,CONCATENATE(IF(ISNA(MATCH(_xlfn.BITAND(OCT2DEC(C432),'PDP8'!$E$18),'PDP8'!$D$18:$D$20,0)),"",VLOOKUP(_xlfn.BITAND(OCT2DEC(C432),'PDP8'!$E$18),'PDP8'!$D$18:$F$20,3,0)),IF(ISNA(MATCH(_xlfn.BITAND(OCT2DEC(C432),'PDP8'!$E$21),'PDP8'!$D$21:$D$52,0)),"",CONCATENATE(IF(ISNA(MATCH(_xlfn.BITAND(OCT2DEC(C432),'PDP8'!$E$18),'PDP8'!$D$18:$D$20,0)),"",", "),VLOOKUP(_xlfn.BITAND(OCT2DEC(C432),'PDP8'!$E$21),'PDP8'!$D$21:$F$52,3,0))))),"")</f>
        <v/>
      </c>
      <c r="AC432" s="119" t="str">
        <f>IF(N432=14,CONCATENATE(IF(ISNA(MATCH(_xlfn.BITAND(OCT2DEC(C432),'PDP8'!$E$56),'PDP8'!$D$56:$D$70,0)),"",VLOOKUP(_xlfn.BITAND(OCT2DEC(C432),'PDP8'!$E$56),'PDP8'!$D$56:$F$70,3,0)),IF(ISNA(MATCH(_xlfn.BITAND(OCT2DEC(C432),'PDP8'!$E$71),'PDP8'!$D$71:$D$73,0)),"",CONCATENATE(IF(ISNA(MATCH(_xlfn.BITAND(OCT2DEC(C432),'PDP8'!$E$56),'PDP8'!$D$56:$D$70,0)),"",", "),VLOOKUP(_xlfn.BITAND(OCT2DEC(C432),'PDP8'!$E$71),'PDP8'!$D$71:$F$73,3,0))),IF(_xlfn.BITAND(OCT2DEC(C432),'PDP8'!$E$75)='PDP8'!$D$75,CONCATENATE(IF(LEN(F432)&gt;4,", ",""),'PDP8'!$F$75,""),IF(_xlfn.BITAND(OCT2DEC(C432),'PDP8'!$E$74),"",'PDP8'!$F$74))),"")</f>
        <v/>
      </c>
      <c r="AD432" s="119" t="str">
        <f>IF(N432=15,VLOOKUP(Z432,'PDP8'!$D$111:$F$238,3,0),"")</f>
        <v/>
      </c>
      <c r="AE432" s="119" t="str">
        <f>IF(N432=20,CONCATENATE(VLOOKUP(F432,'PDP8'!$I$5:$M$389,3,0),": ",VLOOKUP(F432,'PDP8'!$I$5:$M$389,5,0)),"")</f>
        <v/>
      </c>
      <c r="AF432" s="119" t="str">
        <f t="shared" si="117"/>
        <v/>
      </c>
      <c r="AG432" s="126"/>
      <c r="AH432" s="126"/>
    </row>
    <row r="433" spans="1:34" x14ac:dyDescent="0.2">
      <c r="A433" s="126"/>
      <c r="B433" s="55" t="str">
        <f t="shared" si="105"/>
        <v>0411</v>
      </c>
      <c r="C433" s="56" t="str">
        <f>IF(N433&lt;10,"",IF(N433=10,O433,IF(N433=12,IF(LEN(X433)&gt;0,X433,DEC2OCT(VLOOKUP(F433,'PDP8'!$C$6:$D$12,2,0)+IF(LEN(G433)&gt;0,256,0)+W433+IF(LEN(V433)=0,0,_xlfn.BITAND(V433,127)),4)),IF(N433=13,DEC2OCT('PDP8'!$D$13+_xlfn.BITOR(VLOOKUP(O433,'PDP8'!$C$17:$D$52,2,0),_xlfn.BITOR(IF(S433&gt;1,VLOOKUP(P433,'PDP8'!$C$17:$D$52,2,0),0),_xlfn.BITOR(IF(S433&gt;2,VLOOKUP(Q433,'PDP8'!$C$17:$D$52,2,0),0),IF(S433&gt;3,VLOOKUP(R433,'PDP8'!$C$17:$D$52,2,0),0)))),4),IF(N433=14,DEC2OCT(_xlfn.BITOR('PDP8'!$D$13+256+VLOOKUP(O433,'PDP8'!$C$56:$D$75,2,0),_xlfn.BITOR(IF(S433&gt;1,VLOOKUP(P433,'PDP8'!$C$56:$D$75,2,0),0),_xlfn.BITOR(IF(S433&gt;2,VLOOKUP(Q433,'PDP8'!$C$56:$D$75,2,0),0),IF(S433&gt;3,VLOOKUP(R433,'PDP8'!$C$56:$D$75,2,0),0)))),4),IF(N433=15,DEC2OCT('PDP8'!$D$13+257+VLOOKUP(O433,'PDP8'!$C$80:$D$107,2,0)+IF(S433&gt;1,VLOOKUP(P433,'PDP8'!$C$80:$D$107,2,0),0)+IF(S433&gt;2,VLOOKUP(Q433,'PDP8'!$C$80:$D$107,2,0),0),4),IF(N433=20,VLOOKUP(F433,'PDP8'!$I$5:$J$389,2,0),"???")))))))</f>
        <v/>
      </c>
      <c r="D433" s="177"/>
      <c r="E433" s="118"/>
      <c r="F433" s="118"/>
      <c r="G433" s="76"/>
      <c r="H433" s="118"/>
      <c r="I433" s="179"/>
      <c r="J433" s="188" t="str">
        <f t="shared" si="106"/>
        <v/>
      </c>
      <c r="K433" s="211"/>
      <c r="L433" s="126"/>
      <c r="M433" s="119">
        <f>IF(LEN(F433)&lt;1,0,IF(OR(LEFT(F433)="/",F433="$"),0,IF(LEFT(F433)="*",1,IF(NOT(ISERR(VALUE(F433))),10,IF(LEFT(F433,4)="PAGE",2,IF(ISNA(VLOOKUP(F433,'PDP8'!$C$6:$C$11,1,0)),IF(ISNA(VLOOKUP(LEFT(F433,3),'PDP8'!$C$17:$C$52,1,0)),IF(ISNA(VLOOKUP(LEFT(F433,3),'PDP8'!$C$56:$C$75,1,0)),IF(ISNA(VLOOKUP(LEFT(F433,IF(OR(LEN(F433)=3,MID(F433,4,1)=" "),3,4)),'PDP8'!$C$80:$C$107,1,0)),IF(ISNA(VLOOKUP(F433,'PDP8'!$I$5:$I$389,1,0)),"???",20),15),14),13),12))))))</f>
        <v>0</v>
      </c>
      <c r="N433" s="119">
        <f>IF(AND(O433="CLA",S433&gt;1),IF(ISNA(VLOOKUP(P433,'PDP8'!$C$17:$C$52,1,0)),IF(ISNA(VLOOKUP(P433,'PDP8'!$C$56:$C$75,1,0)),15,14),13),IF(LEN(F433)=0,0,M433))</f>
        <v>0</v>
      </c>
      <c r="O433" s="119" t="str">
        <f t="shared" si="107"/>
        <v/>
      </c>
      <c r="P433" s="119" t="str">
        <f t="shared" si="108"/>
        <v/>
      </c>
      <c r="Q433" s="119" t="str">
        <f t="shared" si="109"/>
        <v/>
      </c>
      <c r="R433" s="119" t="str">
        <f t="shared" si="110"/>
        <v/>
      </c>
      <c r="S433" s="119">
        <f t="shared" si="111"/>
        <v>0</v>
      </c>
      <c r="T433" s="187" t="str">
        <f t="shared" si="112"/>
        <v/>
      </c>
      <c r="U433" s="119" t="str">
        <f t="shared" si="113"/>
        <v/>
      </c>
      <c r="V433" s="120" t="str">
        <f t="shared" si="114"/>
        <v/>
      </c>
      <c r="W433" s="124" t="str">
        <f t="shared" si="115"/>
        <v/>
      </c>
      <c r="X433" s="124" t="str">
        <f t="shared" si="116"/>
        <v/>
      </c>
      <c r="Y433" s="119" t="str">
        <f t="shared" si="118"/>
        <v/>
      </c>
      <c r="Z433" s="119">
        <f t="shared" si="119"/>
        <v>0</v>
      </c>
      <c r="AA433" s="119" t="str">
        <f>IF(N433=12,VLOOKUP(F433,'PDP8'!$C$6:$F$11,4,0),"")</f>
        <v/>
      </c>
      <c r="AB433" s="119" t="str">
        <f>IF(N433=13,IF(_xlfn.BITAND(OCT2DEC(C433),'PDP8'!$E$17)='PDP8'!$D$17,'PDP8'!$F$17,CONCATENATE(IF(ISNA(MATCH(_xlfn.BITAND(OCT2DEC(C433),'PDP8'!$E$18),'PDP8'!$D$18:$D$20,0)),"",VLOOKUP(_xlfn.BITAND(OCT2DEC(C433),'PDP8'!$E$18),'PDP8'!$D$18:$F$20,3,0)),IF(ISNA(MATCH(_xlfn.BITAND(OCT2DEC(C433),'PDP8'!$E$21),'PDP8'!$D$21:$D$52,0)),"",CONCATENATE(IF(ISNA(MATCH(_xlfn.BITAND(OCT2DEC(C433),'PDP8'!$E$18),'PDP8'!$D$18:$D$20,0)),"",", "),VLOOKUP(_xlfn.BITAND(OCT2DEC(C433),'PDP8'!$E$21),'PDP8'!$D$21:$F$52,3,0))))),"")</f>
        <v/>
      </c>
      <c r="AC433" s="119" t="str">
        <f>IF(N433=14,CONCATENATE(IF(ISNA(MATCH(_xlfn.BITAND(OCT2DEC(C433),'PDP8'!$E$56),'PDP8'!$D$56:$D$70,0)),"",VLOOKUP(_xlfn.BITAND(OCT2DEC(C433),'PDP8'!$E$56),'PDP8'!$D$56:$F$70,3,0)),IF(ISNA(MATCH(_xlfn.BITAND(OCT2DEC(C433),'PDP8'!$E$71),'PDP8'!$D$71:$D$73,0)),"",CONCATENATE(IF(ISNA(MATCH(_xlfn.BITAND(OCT2DEC(C433),'PDP8'!$E$56),'PDP8'!$D$56:$D$70,0)),"",", "),VLOOKUP(_xlfn.BITAND(OCT2DEC(C433),'PDP8'!$E$71),'PDP8'!$D$71:$F$73,3,0))),IF(_xlfn.BITAND(OCT2DEC(C433),'PDP8'!$E$75)='PDP8'!$D$75,CONCATENATE(IF(LEN(F433)&gt;4,", ",""),'PDP8'!$F$75,""),IF(_xlfn.BITAND(OCT2DEC(C433),'PDP8'!$E$74),"",'PDP8'!$F$74))),"")</f>
        <v/>
      </c>
      <c r="AD433" s="119" t="str">
        <f>IF(N433=15,VLOOKUP(Z433,'PDP8'!$D$111:$F$238,3,0),"")</f>
        <v/>
      </c>
      <c r="AE433" s="119" t="str">
        <f>IF(N433=20,CONCATENATE(VLOOKUP(F433,'PDP8'!$I$5:$M$389,3,0),": ",VLOOKUP(F433,'PDP8'!$I$5:$M$389,5,0)),"")</f>
        <v/>
      </c>
      <c r="AF433" s="119" t="str">
        <f t="shared" si="117"/>
        <v/>
      </c>
      <c r="AG433" s="126"/>
      <c r="AH433" s="126"/>
    </row>
    <row r="434" spans="1:34" x14ac:dyDescent="0.2">
      <c r="A434" s="126"/>
      <c r="B434" s="55" t="str">
        <f t="shared" si="105"/>
        <v>0411</v>
      </c>
      <c r="C434" s="56" t="str">
        <f>IF(N434&lt;10,"",IF(N434=10,O434,IF(N434=12,IF(LEN(X434)&gt;0,X434,DEC2OCT(VLOOKUP(F434,'PDP8'!$C$6:$D$12,2,0)+IF(LEN(G434)&gt;0,256,0)+W434+IF(LEN(V434)=0,0,_xlfn.BITAND(V434,127)),4)),IF(N434=13,DEC2OCT('PDP8'!$D$13+_xlfn.BITOR(VLOOKUP(O434,'PDP8'!$C$17:$D$52,2,0),_xlfn.BITOR(IF(S434&gt;1,VLOOKUP(P434,'PDP8'!$C$17:$D$52,2,0),0),_xlfn.BITOR(IF(S434&gt;2,VLOOKUP(Q434,'PDP8'!$C$17:$D$52,2,0),0),IF(S434&gt;3,VLOOKUP(R434,'PDP8'!$C$17:$D$52,2,0),0)))),4),IF(N434=14,DEC2OCT(_xlfn.BITOR('PDP8'!$D$13+256+VLOOKUP(O434,'PDP8'!$C$56:$D$75,2,0),_xlfn.BITOR(IF(S434&gt;1,VLOOKUP(P434,'PDP8'!$C$56:$D$75,2,0),0),_xlfn.BITOR(IF(S434&gt;2,VLOOKUP(Q434,'PDP8'!$C$56:$D$75,2,0),0),IF(S434&gt;3,VLOOKUP(R434,'PDP8'!$C$56:$D$75,2,0),0)))),4),IF(N434=15,DEC2OCT('PDP8'!$D$13+257+VLOOKUP(O434,'PDP8'!$C$80:$D$107,2,0)+IF(S434&gt;1,VLOOKUP(P434,'PDP8'!$C$80:$D$107,2,0),0)+IF(S434&gt;2,VLOOKUP(Q434,'PDP8'!$C$80:$D$107,2,0),0),4),IF(N434=20,VLOOKUP(F434,'PDP8'!$I$5:$J$389,2,0),"???")))))))</f>
        <v/>
      </c>
      <c r="D434" s="177"/>
      <c r="E434" s="118"/>
      <c r="F434" s="118"/>
      <c r="G434" s="76"/>
      <c r="H434" s="118"/>
      <c r="I434" s="179"/>
      <c r="J434" s="188" t="str">
        <f t="shared" si="106"/>
        <v/>
      </c>
      <c r="K434" s="211"/>
      <c r="L434" s="126"/>
      <c r="M434" s="119">
        <f>IF(LEN(F434)&lt;1,0,IF(OR(LEFT(F434)="/",F434="$"),0,IF(LEFT(F434)="*",1,IF(NOT(ISERR(VALUE(F434))),10,IF(LEFT(F434,4)="PAGE",2,IF(ISNA(VLOOKUP(F434,'PDP8'!$C$6:$C$11,1,0)),IF(ISNA(VLOOKUP(LEFT(F434,3),'PDP8'!$C$17:$C$52,1,0)),IF(ISNA(VLOOKUP(LEFT(F434,3),'PDP8'!$C$56:$C$75,1,0)),IF(ISNA(VLOOKUP(LEFT(F434,IF(OR(LEN(F434)=3,MID(F434,4,1)=" "),3,4)),'PDP8'!$C$80:$C$107,1,0)),IF(ISNA(VLOOKUP(F434,'PDP8'!$I$5:$I$389,1,0)),"???",20),15),14),13),12))))))</f>
        <v>0</v>
      </c>
      <c r="N434" s="119">
        <f>IF(AND(O434="CLA",S434&gt;1),IF(ISNA(VLOOKUP(P434,'PDP8'!$C$17:$C$52,1,0)),IF(ISNA(VLOOKUP(P434,'PDP8'!$C$56:$C$75,1,0)),15,14),13),IF(LEN(F434)=0,0,M434))</f>
        <v>0</v>
      </c>
      <c r="O434" s="119" t="str">
        <f t="shared" si="107"/>
        <v/>
      </c>
      <c r="P434" s="119" t="str">
        <f t="shared" si="108"/>
        <v/>
      </c>
      <c r="Q434" s="119" t="str">
        <f t="shared" si="109"/>
        <v/>
      </c>
      <c r="R434" s="119" t="str">
        <f t="shared" si="110"/>
        <v/>
      </c>
      <c r="S434" s="119">
        <f t="shared" si="111"/>
        <v>0</v>
      </c>
      <c r="T434" s="187" t="str">
        <f t="shared" si="112"/>
        <v/>
      </c>
      <c r="U434" s="119" t="str">
        <f t="shared" si="113"/>
        <v/>
      </c>
      <c r="V434" s="120" t="str">
        <f t="shared" si="114"/>
        <v/>
      </c>
      <c r="W434" s="124" t="str">
        <f t="shared" si="115"/>
        <v/>
      </c>
      <c r="X434" s="124" t="str">
        <f t="shared" si="116"/>
        <v/>
      </c>
      <c r="Y434" s="119" t="str">
        <f t="shared" si="118"/>
        <v/>
      </c>
      <c r="Z434" s="119">
        <f t="shared" si="119"/>
        <v>0</v>
      </c>
      <c r="AA434" s="119" t="str">
        <f>IF(N434=12,VLOOKUP(F434,'PDP8'!$C$6:$F$11,4,0),"")</f>
        <v/>
      </c>
      <c r="AB434" s="119" t="str">
        <f>IF(N434=13,IF(_xlfn.BITAND(OCT2DEC(C434),'PDP8'!$E$17)='PDP8'!$D$17,'PDP8'!$F$17,CONCATENATE(IF(ISNA(MATCH(_xlfn.BITAND(OCT2DEC(C434),'PDP8'!$E$18),'PDP8'!$D$18:$D$20,0)),"",VLOOKUP(_xlfn.BITAND(OCT2DEC(C434),'PDP8'!$E$18),'PDP8'!$D$18:$F$20,3,0)),IF(ISNA(MATCH(_xlfn.BITAND(OCT2DEC(C434),'PDP8'!$E$21),'PDP8'!$D$21:$D$52,0)),"",CONCATENATE(IF(ISNA(MATCH(_xlfn.BITAND(OCT2DEC(C434),'PDP8'!$E$18),'PDP8'!$D$18:$D$20,0)),"",", "),VLOOKUP(_xlfn.BITAND(OCT2DEC(C434),'PDP8'!$E$21),'PDP8'!$D$21:$F$52,3,0))))),"")</f>
        <v/>
      </c>
      <c r="AC434" s="119" t="str">
        <f>IF(N434=14,CONCATENATE(IF(ISNA(MATCH(_xlfn.BITAND(OCT2DEC(C434),'PDP8'!$E$56),'PDP8'!$D$56:$D$70,0)),"",VLOOKUP(_xlfn.BITAND(OCT2DEC(C434),'PDP8'!$E$56),'PDP8'!$D$56:$F$70,3,0)),IF(ISNA(MATCH(_xlfn.BITAND(OCT2DEC(C434),'PDP8'!$E$71),'PDP8'!$D$71:$D$73,0)),"",CONCATENATE(IF(ISNA(MATCH(_xlfn.BITAND(OCT2DEC(C434),'PDP8'!$E$56),'PDP8'!$D$56:$D$70,0)),"",", "),VLOOKUP(_xlfn.BITAND(OCT2DEC(C434),'PDP8'!$E$71),'PDP8'!$D$71:$F$73,3,0))),IF(_xlfn.BITAND(OCT2DEC(C434),'PDP8'!$E$75)='PDP8'!$D$75,CONCATENATE(IF(LEN(F434)&gt;4,", ",""),'PDP8'!$F$75,""),IF(_xlfn.BITAND(OCT2DEC(C434),'PDP8'!$E$74),"",'PDP8'!$F$74))),"")</f>
        <v/>
      </c>
      <c r="AD434" s="119" t="str">
        <f>IF(N434=15,VLOOKUP(Z434,'PDP8'!$D$111:$F$238,3,0),"")</f>
        <v/>
      </c>
      <c r="AE434" s="119" t="str">
        <f>IF(N434=20,CONCATENATE(VLOOKUP(F434,'PDP8'!$I$5:$M$389,3,0),": ",VLOOKUP(F434,'PDP8'!$I$5:$M$389,5,0)),"")</f>
        <v/>
      </c>
      <c r="AF434" s="119" t="str">
        <f t="shared" si="117"/>
        <v/>
      </c>
      <c r="AG434" s="126"/>
      <c r="AH434" s="126"/>
    </row>
    <row r="435" spans="1:34" x14ac:dyDescent="0.2">
      <c r="A435" s="126"/>
      <c r="B435" s="55" t="str">
        <f t="shared" si="105"/>
        <v>0411</v>
      </c>
      <c r="C435" s="56" t="str">
        <f>IF(N435&lt;10,"",IF(N435=10,O435,IF(N435=12,IF(LEN(X435)&gt;0,X435,DEC2OCT(VLOOKUP(F435,'PDP8'!$C$6:$D$12,2,0)+IF(LEN(G435)&gt;0,256,0)+W435+IF(LEN(V435)=0,0,_xlfn.BITAND(V435,127)),4)),IF(N435=13,DEC2OCT('PDP8'!$D$13+_xlfn.BITOR(VLOOKUP(O435,'PDP8'!$C$17:$D$52,2,0),_xlfn.BITOR(IF(S435&gt;1,VLOOKUP(P435,'PDP8'!$C$17:$D$52,2,0),0),_xlfn.BITOR(IF(S435&gt;2,VLOOKUP(Q435,'PDP8'!$C$17:$D$52,2,0),0),IF(S435&gt;3,VLOOKUP(R435,'PDP8'!$C$17:$D$52,2,0),0)))),4),IF(N435=14,DEC2OCT(_xlfn.BITOR('PDP8'!$D$13+256+VLOOKUP(O435,'PDP8'!$C$56:$D$75,2,0),_xlfn.BITOR(IF(S435&gt;1,VLOOKUP(P435,'PDP8'!$C$56:$D$75,2,0),0),_xlfn.BITOR(IF(S435&gt;2,VLOOKUP(Q435,'PDP8'!$C$56:$D$75,2,0),0),IF(S435&gt;3,VLOOKUP(R435,'PDP8'!$C$56:$D$75,2,0),0)))),4),IF(N435=15,DEC2OCT('PDP8'!$D$13+257+VLOOKUP(O435,'PDP8'!$C$80:$D$107,2,0)+IF(S435&gt;1,VLOOKUP(P435,'PDP8'!$C$80:$D$107,2,0),0)+IF(S435&gt;2,VLOOKUP(Q435,'PDP8'!$C$80:$D$107,2,0),0),4),IF(N435=20,VLOOKUP(F435,'PDP8'!$I$5:$J$389,2,0),"???")))))))</f>
        <v/>
      </c>
      <c r="D435" s="177"/>
      <c r="E435" s="118"/>
      <c r="F435" s="118"/>
      <c r="G435" s="76"/>
      <c r="H435" s="118"/>
      <c r="I435" s="179"/>
      <c r="J435" s="188" t="str">
        <f t="shared" si="106"/>
        <v/>
      </c>
      <c r="K435" s="211"/>
      <c r="L435" s="126"/>
      <c r="M435" s="119">
        <f>IF(LEN(F435)&lt;1,0,IF(OR(LEFT(F435)="/",F435="$"),0,IF(LEFT(F435)="*",1,IF(NOT(ISERR(VALUE(F435))),10,IF(LEFT(F435,4)="PAGE",2,IF(ISNA(VLOOKUP(F435,'PDP8'!$C$6:$C$11,1,0)),IF(ISNA(VLOOKUP(LEFT(F435,3),'PDP8'!$C$17:$C$52,1,0)),IF(ISNA(VLOOKUP(LEFT(F435,3),'PDP8'!$C$56:$C$75,1,0)),IF(ISNA(VLOOKUP(LEFT(F435,IF(OR(LEN(F435)=3,MID(F435,4,1)=" "),3,4)),'PDP8'!$C$80:$C$107,1,0)),IF(ISNA(VLOOKUP(F435,'PDP8'!$I$5:$I$389,1,0)),"???",20),15),14),13),12))))))</f>
        <v>0</v>
      </c>
      <c r="N435" s="119">
        <f>IF(AND(O435="CLA",S435&gt;1),IF(ISNA(VLOOKUP(P435,'PDP8'!$C$17:$C$52,1,0)),IF(ISNA(VLOOKUP(P435,'PDP8'!$C$56:$C$75,1,0)),15,14),13),IF(LEN(F435)=0,0,M435))</f>
        <v>0</v>
      </c>
      <c r="O435" s="119" t="str">
        <f t="shared" si="107"/>
        <v/>
      </c>
      <c r="P435" s="119" t="str">
        <f t="shared" si="108"/>
        <v/>
      </c>
      <c r="Q435" s="119" t="str">
        <f t="shared" si="109"/>
        <v/>
      </c>
      <c r="R435" s="119" t="str">
        <f t="shared" si="110"/>
        <v/>
      </c>
      <c r="S435" s="119">
        <f t="shared" si="111"/>
        <v>0</v>
      </c>
      <c r="T435" s="187" t="str">
        <f t="shared" si="112"/>
        <v/>
      </c>
      <c r="U435" s="119" t="str">
        <f t="shared" si="113"/>
        <v/>
      </c>
      <c r="V435" s="120" t="str">
        <f t="shared" si="114"/>
        <v/>
      </c>
      <c r="W435" s="124" t="str">
        <f t="shared" si="115"/>
        <v/>
      </c>
      <c r="X435" s="124" t="str">
        <f t="shared" si="116"/>
        <v/>
      </c>
      <c r="Y435" s="119" t="str">
        <f t="shared" si="118"/>
        <v/>
      </c>
      <c r="Z435" s="119">
        <f t="shared" si="119"/>
        <v>0</v>
      </c>
      <c r="AA435" s="119" t="str">
        <f>IF(N435=12,VLOOKUP(F435,'PDP8'!$C$6:$F$11,4,0),"")</f>
        <v/>
      </c>
      <c r="AB435" s="119" t="str">
        <f>IF(N435=13,IF(_xlfn.BITAND(OCT2DEC(C435),'PDP8'!$E$17)='PDP8'!$D$17,'PDP8'!$F$17,CONCATENATE(IF(ISNA(MATCH(_xlfn.BITAND(OCT2DEC(C435),'PDP8'!$E$18),'PDP8'!$D$18:$D$20,0)),"",VLOOKUP(_xlfn.BITAND(OCT2DEC(C435),'PDP8'!$E$18),'PDP8'!$D$18:$F$20,3,0)),IF(ISNA(MATCH(_xlfn.BITAND(OCT2DEC(C435),'PDP8'!$E$21),'PDP8'!$D$21:$D$52,0)),"",CONCATENATE(IF(ISNA(MATCH(_xlfn.BITAND(OCT2DEC(C435),'PDP8'!$E$18),'PDP8'!$D$18:$D$20,0)),"",", "),VLOOKUP(_xlfn.BITAND(OCT2DEC(C435),'PDP8'!$E$21),'PDP8'!$D$21:$F$52,3,0))))),"")</f>
        <v/>
      </c>
      <c r="AC435" s="119" t="str">
        <f>IF(N435=14,CONCATENATE(IF(ISNA(MATCH(_xlfn.BITAND(OCT2DEC(C435),'PDP8'!$E$56),'PDP8'!$D$56:$D$70,0)),"",VLOOKUP(_xlfn.BITAND(OCT2DEC(C435),'PDP8'!$E$56),'PDP8'!$D$56:$F$70,3,0)),IF(ISNA(MATCH(_xlfn.BITAND(OCT2DEC(C435),'PDP8'!$E$71),'PDP8'!$D$71:$D$73,0)),"",CONCATENATE(IF(ISNA(MATCH(_xlfn.BITAND(OCT2DEC(C435),'PDP8'!$E$56),'PDP8'!$D$56:$D$70,0)),"",", "),VLOOKUP(_xlfn.BITAND(OCT2DEC(C435),'PDP8'!$E$71),'PDP8'!$D$71:$F$73,3,0))),IF(_xlfn.BITAND(OCT2DEC(C435),'PDP8'!$E$75)='PDP8'!$D$75,CONCATENATE(IF(LEN(F435)&gt;4,", ",""),'PDP8'!$F$75,""),IF(_xlfn.BITAND(OCT2DEC(C435),'PDP8'!$E$74),"",'PDP8'!$F$74))),"")</f>
        <v/>
      </c>
      <c r="AD435" s="119" t="str">
        <f>IF(N435=15,VLOOKUP(Z435,'PDP8'!$D$111:$F$238,3,0),"")</f>
        <v/>
      </c>
      <c r="AE435" s="119" t="str">
        <f>IF(N435=20,CONCATENATE(VLOOKUP(F435,'PDP8'!$I$5:$M$389,3,0),": ",VLOOKUP(F435,'PDP8'!$I$5:$M$389,5,0)),"")</f>
        <v/>
      </c>
      <c r="AF435" s="119" t="str">
        <f t="shared" si="117"/>
        <v/>
      </c>
      <c r="AG435" s="126"/>
      <c r="AH435" s="126"/>
    </row>
    <row r="436" spans="1:34" x14ac:dyDescent="0.2">
      <c r="A436" s="126"/>
      <c r="B436" s="55" t="str">
        <f t="shared" si="105"/>
        <v>0411</v>
      </c>
      <c r="C436" s="56" t="str">
        <f>IF(N436&lt;10,"",IF(N436=10,O436,IF(N436=12,IF(LEN(X436)&gt;0,X436,DEC2OCT(VLOOKUP(F436,'PDP8'!$C$6:$D$12,2,0)+IF(LEN(G436)&gt;0,256,0)+W436+IF(LEN(V436)=0,0,_xlfn.BITAND(V436,127)),4)),IF(N436=13,DEC2OCT('PDP8'!$D$13+_xlfn.BITOR(VLOOKUP(O436,'PDP8'!$C$17:$D$52,2,0),_xlfn.BITOR(IF(S436&gt;1,VLOOKUP(P436,'PDP8'!$C$17:$D$52,2,0),0),_xlfn.BITOR(IF(S436&gt;2,VLOOKUP(Q436,'PDP8'!$C$17:$D$52,2,0),0),IF(S436&gt;3,VLOOKUP(R436,'PDP8'!$C$17:$D$52,2,0),0)))),4),IF(N436=14,DEC2OCT(_xlfn.BITOR('PDP8'!$D$13+256+VLOOKUP(O436,'PDP8'!$C$56:$D$75,2,0),_xlfn.BITOR(IF(S436&gt;1,VLOOKUP(P436,'PDP8'!$C$56:$D$75,2,0),0),_xlfn.BITOR(IF(S436&gt;2,VLOOKUP(Q436,'PDP8'!$C$56:$D$75,2,0),0),IF(S436&gt;3,VLOOKUP(R436,'PDP8'!$C$56:$D$75,2,0),0)))),4),IF(N436=15,DEC2OCT('PDP8'!$D$13+257+VLOOKUP(O436,'PDP8'!$C$80:$D$107,2,0)+IF(S436&gt;1,VLOOKUP(P436,'PDP8'!$C$80:$D$107,2,0),0)+IF(S436&gt;2,VLOOKUP(Q436,'PDP8'!$C$80:$D$107,2,0),0),4),IF(N436=20,VLOOKUP(F436,'PDP8'!$I$5:$J$389,2,0),"???")))))))</f>
        <v/>
      </c>
      <c r="D436" s="177"/>
      <c r="E436" s="118"/>
      <c r="F436" s="118"/>
      <c r="G436" s="76"/>
      <c r="H436" s="118"/>
      <c r="I436" s="179"/>
      <c r="J436" s="188" t="str">
        <f t="shared" si="106"/>
        <v/>
      </c>
      <c r="K436" s="211"/>
      <c r="L436" s="126"/>
      <c r="M436" s="119">
        <f>IF(LEN(F436)&lt;1,0,IF(OR(LEFT(F436)="/",F436="$"),0,IF(LEFT(F436)="*",1,IF(NOT(ISERR(VALUE(F436))),10,IF(LEFT(F436,4)="PAGE",2,IF(ISNA(VLOOKUP(F436,'PDP8'!$C$6:$C$11,1,0)),IF(ISNA(VLOOKUP(LEFT(F436,3),'PDP8'!$C$17:$C$52,1,0)),IF(ISNA(VLOOKUP(LEFT(F436,3),'PDP8'!$C$56:$C$75,1,0)),IF(ISNA(VLOOKUP(LEFT(F436,IF(OR(LEN(F436)=3,MID(F436,4,1)=" "),3,4)),'PDP8'!$C$80:$C$107,1,0)),IF(ISNA(VLOOKUP(F436,'PDP8'!$I$5:$I$389,1,0)),"???",20),15),14),13),12))))))</f>
        <v>0</v>
      </c>
      <c r="N436" s="119">
        <f>IF(AND(O436="CLA",S436&gt;1),IF(ISNA(VLOOKUP(P436,'PDP8'!$C$17:$C$52,1,0)),IF(ISNA(VLOOKUP(P436,'PDP8'!$C$56:$C$75,1,0)),15,14),13),IF(LEN(F436)=0,0,M436))</f>
        <v>0</v>
      </c>
      <c r="O436" s="119" t="str">
        <f t="shared" si="107"/>
        <v/>
      </c>
      <c r="P436" s="119" t="str">
        <f t="shared" si="108"/>
        <v/>
      </c>
      <c r="Q436" s="119" t="str">
        <f t="shared" si="109"/>
        <v/>
      </c>
      <c r="R436" s="119" t="str">
        <f t="shared" si="110"/>
        <v/>
      </c>
      <c r="S436" s="119">
        <f t="shared" si="111"/>
        <v>0</v>
      </c>
      <c r="T436" s="187" t="str">
        <f t="shared" si="112"/>
        <v/>
      </c>
      <c r="U436" s="119" t="str">
        <f t="shared" si="113"/>
        <v/>
      </c>
      <c r="V436" s="120" t="str">
        <f t="shared" si="114"/>
        <v/>
      </c>
      <c r="W436" s="124" t="str">
        <f t="shared" si="115"/>
        <v/>
      </c>
      <c r="X436" s="124" t="str">
        <f t="shared" si="116"/>
        <v/>
      </c>
      <c r="Y436" s="119" t="str">
        <f t="shared" si="118"/>
        <v/>
      </c>
      <c r="Z436" s="119">
        <f t="shared" si="119"/>
        <v>0</v>
      </c>
      <c r="AA436" s="119" t="str">
        <f>IF(N436=12,VLOOKUP(F436,'PDP8'!$C$6:$F$11,4,0),"")</f>
        <v/>
      </c>
      <c r="AB436" s="119" t="str">
        <f>IF(N436=13,IF(_xlfn.BITAND(OCT2DEC(C436),'PDP8'!$E$17)='PDP8'!$D$17,'PDP8'!$F$17,CONCATENATE(IF(ISNA(MATCH(_xlfn.BITAND(OCT2DEC(C436),'PDP8'!$E$18),'PDP8'!$D$18:$D$20,0)),"",VLOOKUP(_xlfn.BITAND(OCT2DEC(C436),'PDP8'!$E$18),'PDP8'!$D$18:$F$20,3,0)),IF(ISNA(MATCH(_xlfn.BITAND(OCT2DEC(C436),'PDP8'!$E$21),'PDP8'!$D$21:$D$52,0)),"",CONCATENATE(IF(ISNA(MATCH(_xlfn.BITAND(OCT2DEC(C436),'PDP8'!$E$18),'PDP8'!$D$18:$D$20,0)),"",", "),VLOOKUP(_xlfn.BITAND(OCT2DEC(C436),'PDP8'!$E$21),'PDP8'!$D$21:$F$52,3,0))))),"")</f>
        <v/>
      </c>
      <c r="AC436" s="119" t="str">
        <f>IF(N436=14,CONCATENATE(IF(ISNA(MATCH(_xlfn.BITAND(OCT2DEC(C436),'PDP8'!$E$56),'PDP8'!$D$56:$D$70,0)),"",VLOOKUP(_xlfn.BITAND(OCT2DEC(C436),'PDP8'!$E$56),'PDP8'!$D$56:$F$70,3,0)),IF(ISNA(MATCH(_xlfn.BITAND(OCT2DEC(C436),'PDP8'!$E$71),'PDP8'!$D$71:$D$73,0)),"",CONCATENATE(IF(ISNA(MATCH(_xlfn.BITAND(OCT2DEC(C436),'PDP8'!$E$56),'PDP8'!$D$56:$D$70,0)),"",", "),VLOOKUP(_xlfn.BITAND(OCT2DEC(C436),'PDP8'!$E$71),'PDP8'!$D$71:$F$73,3,0))),IF(_xlfn.BITAND(OCT2DEC(C436),'PDP8'!$E$75)='PDP8'!$D$75,CONCATENATE(IF(LEN(F436)&gt;4,", ",""),'PDP8'!$F$75,""),IF(_xlfn.BITAND(OCT2DEC(C436),'PDP8'!$E$74),"",'PDP8'!$F$74))),"")</f>
        <v/>
      </c>
      <c r="AD436" s="119" t="str">
        <f>IF(N436=15,VLOOKUP(Z436,'PDP8'!$D$111:$F$238,3,0),"")</f>
        <v/>
      </c>
      <c r="AE436" s="119" t="str">
        <f>IF(N436=20,CONCATENATE(VLOOKUP(F436,'PDP8'!$I$5:$M$389,3,0),": ",VLOOKUP(F436,'PDP8'!$I$5:$M$389,5,0)),"")</f>
        <v/>
      </c>
      <c r="AF436" s="119" t="str">
        <f t="shared" si="117"/>
        <v/>
      </c>
      <c r="AG436" s="126"/>
      <c r="AH436" s="126"/>
    </row>
    <row r="437" spans="1:34" x14ac:dyDescent="0.2">
      <c r="A437" s="126"/>
      <c r="B437" s="55" t="str">
        <f t="shared" si="105"/>
        <v>0411</v>
      </c>
      <c r="C437" s="56" t="str">
        <f>IF(N437&lt;10,"",IF(N437=10,O437,IF(N437=12,IF(LEN(X437)&gt;0,X437,DEC2OCT(VLOOKUP(F437,'PDP8'!$C$6:$D$12,2,0)+IF(LEN(G437)&gt;0,256,0)+W437+IF(LEN(V437)=0,0,_xlfn.BITAND(V437,127)),4)),IF(N437=13,DEC2OCT('PDP8'!$D$13+_xlfn.BITOR(VLOOKUP(O437,'PDP8'!$C$17:$D$52,2,0),_xlfn.BITOR(IF(S437&gt;1,VLOOKUP(P437,'PDP8'!$C$17:$D$52,2,0),0),_xlfn.BITOR(IF(S437&gt;2,VLOOKUP(Q437,'PDP8'!$C$17:$D$52,2,0),0),IF(S437&gt;3,VLOOKUP(R437,'PDP8'!$C$17:$D$52,2,0),0)))),4),IF(N437=14,DEC2OCT(_xlfn.BITOR('PDP8'!$D$13+256+VLOOKUP(O437,'PDP8'!$C$56:$D$75,2,0),_xlfn.BITOR(IF(S437&gt;1,VLOOKUP(P437,'PDP8'!$C$56:$D$75,2,0),0),_xlfn.BITOR(IF(S437&gt;2,VLOOKUP(Q437,'PDP8'!$C$56:$D$75,2,0),0),IF(S437&gt;3,VLOOKUP(R437,'PDP8'!$C$56:$D$75,2,0),0)))),4),IF(N437=15,DEC2OCT('PDP8'!$D$13+257+VLOOKUP(O437,'PDP8'!$C$80:$D$107,2,0)+IF(S437&gt;1,VLOOKUP(P437,'PDP8'!$C$80:$D$107,2,0),0)+IF(S437&gt;2,VLOOKUP(Q437,'PDP8'!$C$80:$D$107,2,0),0),4),IF(N437=20,VLOOKUP(F437,'PDP8'!$I$5:$J$389,2,0),"???")))))))</f>
        <v/>
      </c>
      <c r="D437" s="177"/>
      <c r="E437" s="118"/>
      <c r="F437" s="118"/>
      <c r="G437" s="76"/>
      <c r="H437" s="118"/>
      <c r="I437" s="179"/>
      <c r="J437" s="188" t="str">
        <f t="shared" si="106"/>
        <v/>
      </c>
      <c r="K437" s="211"/>
      <c r="L437" s="126"/>
      <c r="M437" s="119">
        <f>IF(LEN(F437)&lt;1,0,IF(OR(LEFT(F437)="/",F437="$"),0,IF(LEFT(F437)="*",1,IF(NOT(ISERR(VALUE(F437))),10,IF(LEFT(F437,4)="PAGE",2,IF(ISNA(VLOOKUP(F437,'PDP8'!$C$6:$C$11,1,0)),IF(ISNA(VLOOKUP(LEFT(F437,3),'PDP8'!$C$17:$C$52,1,0)),IF(ISNA(VLOOKUP(LEFT(F437,3),'PDP8'!$C$56:$C$75,1,0)),IF(ISNA(VLOOKUP(LEFT(F437,IF(OR(LEN(F437)=3,MID(F437,4,1)=" "),3,4)),'PDP8'!$C$80:$C$107,1,0)),IF(ISNA(VLOOKUP(F437,'PDP8'!$I$5:$I$389,1,0)),"???",20),15),14),13),12))))))</f>
        <v>0</v>
      </c>
      <c r="N437" s="119">
        <f>IF(AND(O437="CLA",S437&gt;1),IF(ISNA(VLOOKUP(P437,'PDP8'!$C$17:$C$52,1,0)),IF(ISNA(VLOOKUP(P437,'PDP8'!$C$56:$C$75,1,0)),15,14),13),IF(LEN(F437)=0,0,M437))</f>
        <v>0</v>
      </c>
      <c r="O437" s="119" t="str">
        <f t="shared" si="107"/>
        <v/>
      </c>
      <c r="P437" s="119" t="str">
        <f t="shared" si="108"/>
        <v/>
      </c>
      <c r="Q437" s="119" t="str">
        <f t="shared" si="109"/>
        <v/>
      </c>
      <c r="R437" s="119" t="str">
        <f t="shared" si="110"/>
        <v/>
      </c>
      <c r="S437" s="119">
        <f t="shared" si="111"/>
        <v>0</v>
      </c>
      <c r="T437" s="187" t="str">
        <f t="shared" si="112"/>
        <v/>
      </c>
      <c r="U437" s="119" t="str">
        <f t="shared" si="113"/>
        <v/>
      </c>
      <c r="V437" s="120" t="str">
        <f t="shared" si="114"/>
        <v/>
      </c>
      <c r="W437" s="124" t="str">
        <f t="shared" si="115"/>
        <v/>
      </c>
      <c r="X437" s="124" t="str">
        <f t="shared" si="116"/>
        <v/>
      </c>
      <c r="Y437" s="119" t="str">
        <f t="shared" si="118"/>
        <v/>
      </c>
      <c r="Z437" s="119">
        <f t="shared" si="119"/>
        <v>0</v>
      </c>
      <c r="AA437" s="119" t="str">
        <f>IF(N437=12,VLOOKUP(F437,'PDP8'!$C$6:$F$11,4,0),"")</f>
        <v/>
      </c>
      <c r="AB437" s="119" t="str">
        <f>IF(N437=13,IF(_xlfn.BITAND(OCT2DEC(C437),'PDP8'!$E$17)='PDP8'!$D$17,'PDP8'!$F$17,CONCATENATE(IF(ISNA(MATCH(_xlfn.BITAND(OCT2DEC(C437),'PDP8'!$E$18),'PDP8'!$D$18:$D$20,0)),"",VLOOKUP(_xlfn.BITAND(OCT2DEC(C437),'PDP8'!$E$18),'PDP8'!$D$18:$F$20,3,0)),IF(ISNA(MATCH(_xlfn.BITAND(OCT2DEC(C437),'PDP8'!$E$21),'PDP8'!$D$21:$D$52,0)),"",CONCATENATE(IF(ISNA(MATCH(_xlfn.BITAND(OCT2DEC(C437),'PDP8'!$E$18),'PDP8'!$D$18:$D$20,0)),"",", "),VLOOKUP(_xlfn.BITAND(OCT2DEC(C437),'PDP8'!$E$21),'PDP8'!$D$21:$F$52,3,0))))),"")</f>
        <v/>
      </c>
      <c r="AC437" s="119" t="str">
        <f>IF(N437=14,CONCATENATE(IF(ISNA(MATCH(_xlfn.BITAND(OCT2DEC(C437),'PDP8'!$E$56),'PDP8'!$D$56:$D$70,0)),"",VLOOKUP(_xlfn.BITAND(OCT2DEC(C437),'PDP8'!$E$56),'PDP8'!$D$56:$F$70,3,0)),IF(ISNA(MATCH(_xlfn.BITAND(OCT2DEC(C437),'PDP8'!$E$71),'PDP8'!$D$71:$D$73,0)),"",CONCATENATE(IF(ISNA(MATCH(_xlfn.BITAND(OCT2DEC(C437),'PDP8'!$E$56),'PDP8'!$D$56:$D$70,0)),"",", "),VLOOKUP(_xlfn.BITAND(OCT2DEC(C437),'PDP8'!$E$71),'PDP8'!$D$71:$F$73,3,0))),IF(_xlfn.BITAND(OCT2DEC(C437),'PDP8'!$E$75)='PDP8'!$D$75,CONCATENATE(IF(LEN(F437)&gt;4,", ",""),'PDP8'!$F$75,""),IF(_xlfn.BITAND(OCT2DEC(C437),'PDP8'!$E$74),"",'PDP8'!$F$74))),"")</f>
        <v/>
      </c>
      <c r="AD437" s="119" t="str">
        <f>IF(N437=15,VLOOKUP(Z437,'PDP8'!$D$111:$F$238,3,0),"")</f>
        <v/>
      </c>
      <c r="AE437" s="119" t="str">
        <f>IF(N437=20,CONCATENATE(VLOOKUP(F437,'PDP8'!$I$5:$M$389,3,0),": ",VLOOKUP(F437,'PDP8'!$I$5:$M$389,5,0)),"")</f>
        <v/>
      </c>
      <c r="AF437" s="119" t="str">
        <f t="shared" si="117"/>
        <v/>
      </c>
      <c r="AG437" s="126"/>
      <c r="AH437" s="126"/>
    </row>
    <row r="438" spans="1:34" x14ac:dyDescent="0.2">
      <c r="A438" s="126"/>
      <c r="B438" s="55" t="str">
        <f t="shared" si="105"/>
        <v>0411</v>
      </c>
      <c r="C438" s="56" t="str">
        <f>IF(N438&lt;10,"",IF(N438=10,O438,IF(N438=12,IF(LEN(X438)&gt;0,X438,DEC2OCT(VLOOKUP(F438,'PDP8'!$C$6:$D$12,2,0)+IF(LEN(G438)&gt;0,256,0)+W438+IF(LEN(V438)=0,0,_xlfn.BITAND(V438,127)),4)),IF(N438=13,DEC2OCT('PDP8'!$D$13+_xlfn.BITOR(VLOOKUP(O438,'PDP8'!$C$17:$D$52,2,0),_xlfn.BITOR(IF(S438&gt;1,VLOOKUP(P438,'PDP8'!$C$17:$D$52,2,0),0),_xlfn.BITOR(IF(S438&gt;2,VLOOKUP(Q438,'PDP8'!$C$17:$D$52,2,0),0),IF(S438&gt;3,VLOOKUP(R438,'PDP8'!$C$17:$D$52,2,0),0)))),4),IF(N438=14,DEC2OCT(_xlfn.BITOR('PDP8'!$D$13+256+VLOOKUP(O438,'PDP8'!$C$56:$D$75,2,0),_xlfn.BITOR(IF(S438&gt;1,VLOOKUP(P438,'PDP8'!$C$56:$D$75,2,0),0),_xlfn.BITOR(IF(S438&gt;2,VLOOKUP(Q438,'PDP8'!$C$56:$D$75,2,0),0),IF(S438&gt;3,VLOOKUP(R438,'PDP8'!$C$56:$D$75,2,0),0)))),4),IF(N438=15,DEC2OCT('PDP8'!$D$13+257+VLOOKUP(O438,'PDP8'!$C$80:$D$107,2,0)+IF(S438&gt;1,VLOOKUP(P438,'PDP8'!$C$80:$D$107,2,0),0)+IF(S438&gt;2,VLOOKUP(Q438,'PDP8'!$C$80:$D$107,2,0),0),4),IF(N438=20,VLOOKUP(F438,'PDP8'!$I$5:$J$389,2,0),"???")))))))</f>
        <v/>
      </c>
      <c r="D438" s="177"/>
      <c r="E438" s="118"/>
      <c r="F438" s="118"/>
      <c r="G438" s="76"/>
      <c r="H438" s="118"/>
      <c r="I438" s="179"/>
      <c r="J438" s="188" t="str">
        <f t="shared" si="106"/>
        <v/>
      </c>
      <c r="K438" s="211"/>
      <c r="L438" s="126"/>
      <c r="M438" s="119">
        <f>IF(LEN(F438)&lt;1,0,IF(OR(LEFT(F438)="/",F438="$"),0,IF(LEFT(F438)="*",1,IF(NOT(ISERR(VALUE(F438))),10,IF(LEFT(F438,4)="PAGE",2,IF(ISNA(VLOOKUP(F438,'PDP8'!$C$6:$C$11,1,0)),IF(ISNA(VLOOKUP(LEFT(F438,3),'PDP8'!$C$17:$C$52,1,0)),IF(ISNA(VLOOKUP(LEFT(F438,3),'PDP8'!$C$56:$C$75,1,0)),IF(ISNA(VLOOKUP(LEFT(F438,IF(OR(LEN(F438)=3,MID(F438,4,1)=" "),3,4)),'PDP8'!$C$80:$C$107,1,0)),IF(ISNA(VLOOKUP(F438,'PDP8'!$I$5:$I$389,1,0)),"???",20),15),14),13),12))))))</f>
        <v>0</v>
      </c>
      <c r="N438" s="119">
        <f>IF(AND(O438="CLA",S438&gt;1),IF(ISNA(VLOOKUP(P438,'PDP8'!$C$17:$C$52,1,0)),IF(ISNA(VLOOKUP(P438,'PDP8'!$C$56:$C$75,1,0)),15,14),13),IF(LEN(F438)=0,0,M438))</f>
        <v>0</v>
      </c>
      <c r="O438" s="119" t="str">
        <f t="shared" si="107"/>
        <v/>
      </c>
      <c r="P438" s="119" t="str">
        <f t="shared" si="108"/>
        <v/>
      </c>
      <c r="Q438" s="119" t="str">
        <f t="shared" si="109"/>
        <v/>
      </c>
      <c r="R438" s="119" t="str">
        <f t="shared" si="110"/>
        <v/>
      </c>
      <c r="S438" s="119">
        <f t="shared" si="111"/>
        <v>0</v>
      </c>
      <c r="T438" s="187" t="str">
        <f t="shared" si="112"/>
        <v/>
      </c>
      <c r="U438" s="119" t="str">
        <f t="shared" si="113"/>
        <v/>
      </c>
      <c r="V438" s="120" t="str">
        <f t="shared" si="114"/>
        <v/>
      </c>
      <c r="W438" s="124" t="str">
        <f t="shared" si="115"/>
        <v/>
      </c>
      <c r="X438" s="124" t="str">
        <f t="shared" si="116"/>
        <v/>
      </c>
      <c r="Y438" s="119" t="str">
        <f t="shared" si="118"/>
        <v/>
      </c>
      <c r="Z438" s="119">
        <f t="shared" si="119"/>
        <v>0</v>
      </c>
      <c r="AA438" s="119" t="str">
        <f>IF(N438=12,VLOOKUP(F438,'PDP8'!$C$6:$F$11,4,0),"")</f>
        <v/>
      </c>
      <c r="AB438" s="119" t="str">
        <f>IF(N438=13,IF(_xlfn.BITAND(OCT2DEC(C438),'PDP8'!$E$17)='PDP8'!$D$17,'PDP8'!$F$17,CONCATENATE(IF(ISNA(MATCH(_xlfn.BITAND(OCT2DEC(C438),'PDP8'!$E$18),'PDP8'!$D$18:$D$20,0)),"",VLOOKUP(_xlfn.BITAND(OCT2DEC(C438),'PDP8'!$E$18),'PDP8'!$D$18:$F$20,3,0)),IF(ISNA(MATCH(_xlfn.BITAND(OCT2DEC(C438),'PDP8'!$E$21),'PDP8'!$D$21:$D$52,0)),"",CONCATENATE(IF(ISNA(MATCH(_xlfn.BITAND(OCT2DEC(C438),'PDP8'!$E$18),'PDP8'!$D$18:$D$20,0)),"",", "),VLOOKUP(_xlfn.BITAND(OCT2DEC(C438),'PDP8'!$E$21),'PDP8'!$D$21:$F$52,3,0))))),"")</f>
        <v/>
      </c>
      <c r="AC438" s="119" t="str">
        <f>IF(N438=14,CONCATENATE(IF(ISNA(MATCH(_xlfn.BITAND(OCT2DEC(C438),'PDP8'!$E$56),'PDP8'!$D$56:$D$70,0)),"",VLOOKUP(_xlfn.BITAND(OCT2DEC(C438),'PDP8'!$E$56),'PDP8'!$D$56:$F$70,3,0)),IF(ISNA(MATCH(_xlfn.BITAND(OCT2DEC(C438),'PDP8'!$E$71),'PDP8'!$D$71:$D$73,0)),"",CONCATENATE(IF(ISNA(MATCH(_xlfn.BITAND(OCT2DEC(C438),'PDP8'!$E$56),'PDP8'!$D$56:$D$70,0)),"",", "),VLOOKUP(_xlfn.BITAND(OCT2DEC(C438),'PDP8'!$E$71),'PDP8'!$D$71:$F$73,3,0))),IF(_xlfn.BITAND(OCT2DEC(C438),'PDP8'!$E$75)='PDP8'!$D$75,CONCATENATE(IF(LEN(F438)&gt;4,", ",""),'PDP8'!$F$75,""),IF(_xlfn.BITAND(OCT2DEC(C438),'PDP8'!$E$74),"",'PDP8'!$F$74))),"")</f>
        <v/>
      </c>
      <c r="AD438" s="119" t="str">
        <f>IF(N438=15,VLOOKUP(Z438,'PDP8'!$D$111:$F$238,3,0),"")</f>
        <v/>
      </c>
      <c r="AE438" s="119" t="str">
        <f>IF(N438=20,CONCATENATE(VLOOKUP(F438,'PDP8'!$I$5:$M$389,3,0),": ",VLOOKUP(F438,'PDP8'!$I$5:$M$389,5,0)),"")</f>
        <v/>
      </c>
      <c r="AF438" s="119" t="str">
        <f t="shared" si="117"/>
        <v/>
      </c>
      <c r="AG438" s="126"/>
      <c r="AH438" s="126"/>
    </row>
    <row r="439" spans="1:34" x14ac:dyDescent="0.2">
      <c r="A439" s="126"/>
      <c r="B439" s="55" t="str">
        <f t="shared" si="105"/>
        <v>0411</v>
      </c>
      <c r="C439" s="56" t="str">
        <f>IF(N439&lt;10,"",IF(N439=10,O439,IF(N439=12,IF(LEN(X439)&gt;0,X439,DEC2OCT(VLOOKUP(F439,'PDP8'!$C$6:$D$12,2,0)+IF(LEN(G439)&gt;0,256,0)+W439+IF(LEN(V439)=0,0,_xlfn.BITAND(V439,127)),4)),IF(N439=13,DEC2OCT('PDP8'!$D$13+_xlfn.BITOR(VLOOKUP(O439,'PDP8'!$C$17:$D$52,2,0),_xlfn.BITOR(IF(S439&gt;1,VLOOKUP(P439,'PDP8'!$C$17:$D$52,2,0),0),_xlfn.BITOR(IF(S439&gt;2,VLOOKUP(Q439,'PDP8'!$C$17:$D$52,2,0),0),IF(S439&gt;3,VLOOKUP(R439,'PDP8'!$C$17:$D$52,2,0),0)))),4),IF(N439=14,DEC2OCT(_xlfn.BITOR('PDP8'!$D$13+256+VLOOKUP(O439,'PDP8'!$C$56:$D$75,2,0),_xlfn.BITOR(IF(S439&gt;1,VLOOKUP(P439,'PDP8'!$C$56:$D$75,2,0),0),_xlfn.BITOR(IF(S439&gt;2,VLOOKUP(Q439,'PDP8'!$C$56:$D$75,2,0),0),IF(S439&gt;3,VLOOKUP(R439,'PDP8'!$C$56:$D$75,2,0),0)))),4),IF(N439=15,DEC2OCT('PDP8'!$D$13+257+VLOOKUP(O439,'PDP8'!$C$80:$D$107,2,0)+IF(S439&gt;1,VLOOKUP(P439,'PDP8'!$C$80:$D$107,2,0),0)+IF(S439&gt;2,VLOOKUP(Q439,'PDP8'!$C$80:$D$107,2,0),0),4),IF(N439=20,VLOOKUP(F439,'PDP8'!$I$5:$J$389,2,0),"???")))))))</f>
        <v/>
      </c>
      <c r="D439" s="177"/>
      <c r="E439" s="118"/>
      <c r="F439" s="118"/>
      <c r="G439" s="76"/>
      <c r="H439" s="118"/>
      <c r="I439" s="179"/>
      <c r="J439" s="188" t="str">
        <f t="shared" si="106"/>
        <v/>
      </c>
      <c r="K439" s="211"/>
      <c r="L439" s="126"/>
      <c r="M439" s="119">
        <f>IF(LEN(F439)&lt;1,0,IF(OR(LEFT(F439)="/",F439="$"),0,IF(LEFT(F439)="*",1,IF(NOT(ISERR(VALUE(F439))),10,IF(LEFT(F439,4)="PAGE",2,IF(ISNA(VLOOKUP(F439,'PDP8'!$C$6:$C$11,1,0)),IF(ISNA(VLOOKUP(LEFT(F439,3),'PDP8'!$C$17:$C$52,1,0)),IF(ISNA(VLOOKUP(LEFT(F439,3),'PDP8'!$C$56:$C$75,1,0)),IF(ISNA(VLOOKUP(LEFT(F439,IF(OR(LEN(F439)=3,MID(F439,4,1)=" "),3,4)),'PDP8'!$C$80:$C$107,1,0)),IF(ISNA(VLOOKUP(F439,'PDP8'!$I$5:$I$389,1,0)),"???",20),15),14),13),12))))))</f>
        <v>0</v>
      </c>
      <c r="N439" s="119">
        <f>IF(AND(O439="CLA",S439&gt;1),IF(ISNA(VLOOKUP(P439,'PDP8'!$C$17:$C$52,1,0)),IF(ISNA(VLOOKUP(P439,'PDP8'!$C$56:$C$75,1,0)),15,14),13),IF(LEN(F439)=0,0,M439))</f>
        <v>0</v>
      </c>
      <c r="O439" s="119" t="str">
        <f t="shared" si="107"/>
        <v/>
      </c>
      <c r="P439" s="119" t="str">
        <f t="shared" si="108"/>
        <v/>
      </c>
      <c r="Q439" s="119" t="str">
        <f t="shared" si="109"/>
        <v/>
      </c>
      <c r="R439" s="119" t="str">
        <f t="shared" si="110"/>
        <v/>
      </c>
      <c r="S439" s="119">
        <f t="shared" si="111"/>
        <v>0</v>
      </c>
      <c r="T439" s="187" t="str">
        <f t="shared" si="112"/>
        <v/>
      </c>
      <c r="U439" s="119" t="str">
        <f t="shared" si="113"/>
        <v/>
      </c>
      <c r="V439" s="120" t="str">
        <f t="shared" si="114"/>
        <v/>
      </c>
      <c r="W439" s="124" t="str">
        <f t="shared" si="115"/>
        <v/>
      </c>
      <c r="X439" s="124" t="str">
        <f t="shared" si="116"/>
        <v/>
      </c>
      <c r="Y439" s="119" t="str">
        <f t="shared" si="118"/>
        <v/>
      </c>
      <c r="Z439" s="119">
        <f t="shared" si="119"/>
        <v>0</v>
      </c>
      <c r="AA439" s="119" t="str">
        <f>IF(N439=12,VLOOKUP(F439,'PDP8'!$C$6:$F$11,4,0),"")</f>
        <v/>
      </c>
      <c r="AB439" s="119" t="str">
        <f>IF(N439=13,IF(_xlfn.BITAND(OCT2DEC(C439),'PDP8'!$E$17)='PDP8'!$D$17,'PDP8'!$F$17,CONCATENATE(IF(ISNA(MATCH(_xlfn.BITAND(OCT2DEC(C439),'PDP8'!$E$18),'PDP8'!$D$18:$D$20,0)),"",VLOOKUP(_xlfn.BITAND(OCT2DEC(C439),'PDP8'!$E$18),'PDP8'!$D$18:$F$20,3,0)),IF(ISNA(MATCH(_xlfn.BITAND(OCT2DEC(C439),'PDP8'!$E$21),'PDP8'!$D$21:$D$52,0)),"",CONCATENATE(IF(ISNA(MATCH(_xlfn.BITAND(OCT2DEC(C439),'PDP8'!$E$18),'PDP8'!$D$18:$D$20,0)),"",", "),VLOOKUP(_xlfn.BITAND(OCT2DEC(C439),'PDP8'!$E$21),'PDP8'!$D$21:$F$52,3,0))))),"")</f>
        <v/>
      </c>
      <c r="AC439" s="119" t="str">
        <f>IF(N439=14,CONCATENATE(IF(ISNA(MATCH(_xlfn.BITAND(OCT2DEC(C439),'PDP8'!$E$56),'PDP8'!$D$56:$D$70,0)),"",VLOOKUP(_xlfn.BITAND(OCT2DEC(C439),'PDP8'!$E$56),'PDP8'!$D$56:$F$70,3,0)),IF(ISNA(MATCH(_xlfn.BITAND(OCT2DEC(C439),'PDP8'!$E$71),'PDP8'!$D$71:$D$73,0)),"",CONCATENATE(IF(ISNA(MATCH(_xlfn.BITAND(OCT2DEC(C439),'PDP8'!$E$56),'PDP8'!$D$56:$D$70,0)),"",", "),VLOOKUP(_xlfn.BITAND(OCT2DEC(C439),'PDP8'!$E$71),'PDP8'!$D$71:$F$73,3,0))),IF(_xlfn.BITAND(OCT2DEC(C439),'PDP8'!$E$75)='PDP8'!$D$75,CONCATENATE(IF(LEN(F439)&gt;4,", ",""),'PDP8'!$F$75,""),IF(_xlfn.BITAND(OCT2DEC(C439),'PDP8'!$E$74),"",'PDP8'!$F$74))),"")</f>
        <v/>
      </c>
      <c r="AD439" s="119" t="str">
        <f>IF(N439=15,VLOOKUP(Z439,'PDP8'!$D$111:$F$238,3,0),"")</f>
        <v/>
      </c>
      <c r="AE439" s="119" t="str">
        <f>IF(N439=20,CONCATENATE(VLOOKUP(F439,'PDP8'!$I$5:$M$389,3,0),": ",VLOOKUP(F439,'PDP8'!$I$5:$M$389,5,0)),"")</f>
        <v/>
      </c>
      <c r="AF439" s="119" t="str">
        <f t="shared" si="117"/>
        <v/>
      </c>
      <c r="AG439" s="126"/>
      <c r="AH439" s="126"/>
    </row>
    <row r="440" spans="1:34" x14ac:dyDescent="0.2">
      <c r="A440" s="126"/>
      <c r="B440" s="55" t="str">
        <f t="shared" si="105"/>
        <v>0411</v>
      </c>
      <c r="C440" s="56" t="str">
        <f>IF(N440&lt;10,"",IF(N440=10,O440,IF(N440=12,IF(LEN(X440)&gt;0,X440,DEC2OCT(VLOOKUP(F440,'PDP8'!$C$6:$D$12,2,0)+IF(LEN(G440)&gt;0,256,0)+W440+IF(LEN(V440)=0,0,_xlfn.BITAND(V440,127)),4)),IF(N440=13,DEC2OCT('PDP8'!$D$13+_xlfn.BITOR(VLOOKUP(O440,'PDP8'!$C$17:$D$52,2,0),_xlfn.BITOR(IF(S440&gt;1,VLOOKUP(P440,'PDP8'!$C$17:$D$52,2,0),0),_xlfn.BITOR(IF(S440&gt;2,VLOOKUP(Q440,'PDP8'!$C$17:$D$52,2,0),0),IF(S440&gt;3,VLOOKUP(R440,'PDP8'!$C$17:$D$52,2,0),0)))),4),IF(N440=14,DEC2OCT(_xlfn.BITOR('PDP8'!$D$13+256+VLOOKUP(O440,'PDP8'!$C$56:$D$75,2,0),_xlfn.BITOR(IF(S440&gt;1,VLOOKUP(P440,'PDP8'!$C$56:$D$75,2,0),0),_xlfn.BITOR(IF(S440&gt;2,VLOOKUP(Q440,'PDP8'!$C$56:$D$75,2,0),0),IF(S440&gt;3,VLOOKUP(R440,'PDP8'!$C$56:$D$75,2,0),0)))),4),IF(N440=15,DEC2OCT('PDP8'!$D$13+257+VLOOKUP(O440,'PDP8'!$C$80:$D$107,2,0)+IF(S440&gt;1,VLOOKUP(P440,'PDP8'!$C$80:$D$107,2,0),0)+IF(S440&gt;2,VLOOKUP(Q440,'PDP8'!$C$80:$D$107,2,0),0),4),IF(N440=20,VLOOKUP(F440,'PDP8'!$I$5:$J$389,2,0),"???")))))))</f>
        <v/>
      </c>
      <c r="D440" s="177"/>
      <c r="E440" s="118"/>
      <c r="F440" s="118"/>
      <c r="G440" s="76"/>
      <c r="H440" s="118"/>
      <c r="I440" s="179"/>
      <c r="J440" s="188" t="str">
        <f t="shared" si="106"/>
        <v/>
      </c>
      <c r="K440" s="211"/>
      <c r="L440" s="126"/>
      <c r="M440" s="119">
        <f>IF(LEN(F440)&lt;1,0,IF(OR(LEFT(F440)="/",F440="$"),0,IF(LEFT(F440)="*",1,IF(NOT(ISERR(VALUE(F440))),10,IF(LEFT(F440,4)="PAGE",2,IF(ISNA(VLOOKUP(F440,'PDP8'!$C$6:$C$11,1,0)),IF(ISNA(VLOOKUP(LEFT(F440,3),'PDP8'!$C$17:$C$52,1,0)),IF(ISNA(VLOOKUP(LEFT(F440,3),'PDP8'!$C$56:$C$75,1,0)),IF(ISNA(VLOOKUP(LEFT(F440,IF(OR(LEN(F440)=3,MID(F440,4,1)=" "),3,4)),'PDP8'!$C$80:$C$107,1,0)),IF(ISNA(VLOOKUP(F440,'PDP8'!$I$5:$I$389,1,0)),"???",20),15),14),13),12))))))</f>
        <v>0</v>
      </c>
      <c r="N440" s="119">
        <f>IF(AND(O440="CLA",S440&gt;1),IF(ISNA(VLOOKUP(P440,'PDP8'!$C$17:$C$52,1,0)),IF(ISNA(VLOOKUP(P440,'PDP8'!$C$56:$C$75,1,0)),15,14),13),IF(LEN(F440)=0,0,M440))</f>
        <v>0</v>
      </c>
      <c r="O440" s="119" t="str">
        <f t="shared" si="107"/>
        <v/>
      </c>
      <c r="P440" s="119" t="str">
        <f t="shared" si="108"/>
        <v/>
      </c>
      <c r="Q440" s="119" t="str">
        <f t="shared" si="109"/>
        <v/>
      </c>
      <c r="R440" s="119" t="str">
        <f t="shared" si="110"/>
        <v/>
      </c>
      <c r="S440" s="119">
        <f t="shared" si="111"/>
        <v>0</v>
      </c>
      <c r="T440" s="187" t="str">
        <f t="shared" si="112"/>
        <v/>
      </c>
      <c r="U440" s="119" t="str">
        <f t="shared" si="113"/>
        <v/>
      </c>
      <c r="V440" s="120" t="str">
        <f t="shared" si="114"/>
        <v/>
      </c>
      <c r="W440" s="124" t="str">
        <f t="shared" si="115"/>
        <v/>
      </c>
      <c r="X440" s="124" t="str">
        <f t="shared" si="116"/>
        <v/>
      </c>
      <c r="Y440" s="119" t="str">
        <f t="shared" si="118"/>
        <v/>
      </c>
      <c r="Z440" s="119">
        <f t="shared" si="119"/>
        <v>0</v>
      </c>
      <c r="AA440" s="119" t="str">
        <f>IF(N440=12,VLOOKUP(F440,'PDP8'!$C$6:$F$11,4,0),"")</f>
        <v/>
      </c>
      <c r="AB440" s="119" t="str">
        <f>IF(N440=13,IF(_xlfn.BITAND(OCT2DEC(C440),'PDP8'!$E$17)='PDP8'!$D$17,'PDP8'!$F$17,CONCATENATE(IF(ISNA(MATCH(_xlfn.BITAND(OCT2DEC(C440),'PDP8'!$E$18),'PDP8'!$D$18:$D$20,0)),"",VLOOKUP(_xlfn.BITAND(OCT2DEC(C440),'PDP8'!$E$18),'PDP8'!$D$18:$F$20,3,0)),IF(ISNA(MATCH(_xlfn.BITAND(OCT2DEC(C440),'PDP8'!$E$21),'PDP8'!$D$21:$D$52,0)),"",CONCATENATE(IF(ISNA(MATCH(_xlfn.BITAND(OCT2DEC(C440),'PDP8'!$E$18),'PDP8'!$D$18:$D$20,0)),"",", "),VLOOKUP(_xlfn.BITAND(OCT2DEC(C440),'PDP8'!$E$21),'PDP8'!$D$21:$F$52,3,0))))),"")</f>
        <v/>
      </c>
      <c r="AC440" s="119" t="str">
        <f>IF(N440=14,CONCATENATE(IF(ISNA(MATCH(_xlfn.BITAND(OCT2DEC(C440),'PDP8'!$E$56),'PDP8'!$D$56:$D$70,0)),"",VLOOKUP(_xlfn.BITAND(OCT2DEC(C440),'PDP8'!$E$56),'PDP8'!$D$56:$F$70,3,0)),IF(ISNA(MATCH(_xlfn.BITAND(OCT2DEC(C440),'PDP8'!$E$71),'PDP8'!$D$71:$D$73,0)),"",CONCATENATE(IF(ISNA(MATCH(_xlfn.BITAND(OCT2DEC(C440),'PDP8'!$E$56),'PDP8'!$D$56:$D$70,0)),"",", "),VLOOKUP(_xlfn.BITAND(OCT2DEC(C440),'PDP8'!$E$71),'PDP8'!$D$71:$F$73,3,0))),IF(_xlfn.BITAND(OCT2DEC(C440),'PDP8'!$E$75)='PDP8'!$D$75,CONCATENATE(IF(LEN(F440)&gt;4,", ",""),'PDP8'!$F$75,""),IF(_xlfn.BITAND(OCT2DEC(C440),'PDP8'!$E$74),"",'PDP8'!$F$74))),"")</f>
        <v/>
      </c>
      <c r="AD440" s="119" t="str">
        <f>IF(N440=15,VLOOKUP(Z440,'PDP8'!$D$111:$F$238,3,0),"")</f>
        <v/>
      </c>
      <c r="AE440" s="119" t="str">
        <f>IF(N440=20,CONCATENATE(VLOOKUP(F440,'PDP8'!$I$5:$M$389,3,0),": ",VLOOKUP(F440,'PDP8'!$I$5:$M$389,5,0)),"")</f>
        <v/>
      </c>
      <c r="AF440" s="119" t="str">
        <f t="shared" si="117"/>
        <v/>
      </c>
      <c r="AG440" s="126"/>
      <c r="AH440" s="126"/>
    </row>
    <row r="441" spans="1:34" x14ac:dyDescent="0.2">
      <c r="A441" s="126"/>
      <c r="B441" s="55" t="str">
        <f t="shared" si="105"/>
        <v>0411</v>
      </c>
      <c r="C441" s="56" t="str">
        <f>IF(N441&lt;10,"",IF(N441=10,O441,IF(N441=12,IF(LEN(X441)&gt;0,X441,DEC2OCT(VLOOKUP(F441,'PDP8'!$C$6:$D$12,2,0)+IF(LEN(G441)&gt;0,256,0)+W441+IF(LEN(V441)=0,0,_xlfn.BITAND(V441,127)),4)),IF(N441=13,DEC2OCT('PDP8'!$D$13+_xlfn.BITOR(VLOOKUP(O441,'PDP8'!$C$17:$D$52,2,0),_xlfn.BITOR(IF(S441&gt;1,VLOOKUP(P441,'PDP8'!$C$17:$D$52,2,0),0),_xlfn.BITOR(IF(S441&gt;2,VLOOKUP(Q441,'PDP8'!$C$17:$D$52,2,0),0),IF(S441&gt;3,VLOOKUP(R441,'PDP8'!$C$17:$D$52,2,0),0)))),4),IF(N441=14,DEC2OCT(_xlfn.BITOR('PDP8'!$D$13+256+VLOOKUP(O441,'PDP8'!$C$56:$D$75,2,0),_xlfn.BITOR(IF(S441&gt;1,VLOOKUP(P441,'PDP8'!$C$56:$D$75,2,0),0),_xlfn.BITOR(IF(S441&gt;2,VLOOKUP(Q441,'PDP8'!$C$56:$D$75,2,0),0),IF(S441&gt;3,VLOOKUP(R441,'PDP8'!$C$56:$D$75,2,0),0)))),4),IF(N441=15,DEC2OCT('PDP8'!$D$13+257+VLOOKUP(O441,'PDP8'!$C$80:$D$107,2,0)+IF(S441&gt;1,VLOOKUP(P441,'PDP8'!$C$80:$D$107,2,0),0)+IF(S441&gt;2,VLOOKUP(Q441,'PDP8'!$C$80:$D$107,2,0),0),4),IF(N441=20,VLOOKUP(F441,'PDP8'!$I$5:$J$389,2,0),"???")))))))</f>
        <v/>
      </c>
      <c r="D441" s="177"/>
      <c r="E441" s="118"/>
      <c r="F441" s="118"/>
      <c r="G441" s="76"/>
      <c r="H441" s="118"/>
      <c r="I441" s="179"/>
      <c r="J441" s="188" t="str">
        <f t="shared" si="106"/>
        <v/>
      </c>
      <c r="K441" s="211"/>
      <c r="L441" s="126"/>
      <c r="M441" s="119">
        <f>IF(LEN(F441)&lt;1,0,IF(OR(LEFT(F441)="/",F441="$"),0,IF(LEFT(F441)="*",1,IF(NOT(ISERR(VALUE(F441))),10,IF(LEFT(F441,4)="PAGE",2,IF(ISNA(VLOOKUP(F441,'PDP8'!$C$6:$C$11,1,0)),IF(ISNA(VLOOKUP(LEFT(F441,3),'PDP8'!$C$17:$C$52,1,0)),IF(ISNA(VLOOKUP(LEFT(F441,3),'PDP8'!$C$56:$C$75,1,0)),IF(ISNA(VLOOKUP(LEFT(F441,IF(OR(LEN(F441)=3,MID(F441,4,1)=" "),3,4)),'PDP8'!$C$80:$C$107,1,0)),IF(ISNA(VLOOKUP(F441,'PDP8'!$I$5:$I$389,1,0)),"???",20),15),14),13),12))))))</f>
        <v>0</v>
      </c>
      <c r="N441" s="119">
        <f>IF(AND(O441="CLA",S441&gt;1),IF(ISNA(VLOOKUP(P441,'PDP8'!$C$17:$C$52,1,0)),IF(ISNA(VLOOKUP(P441,'PDP8'!$C$56:$C$75,1,0)),15,14),13),IF(LEN(F441)=0,0,M441))</f>
        <v>0</v>
      </c>
      <c r="O441" s="119" t="str">
        <f t="shared" si="107"/>
        <v/>
      </c>
      <c r="P441" s="119" t="str">
        <f t="shared" si="108"/>
        <v/>
      </c>
      <c r="Q441" s="119" t="str">
        <f t="shared" si="109"/>
        <v/>
      </c>
      <c r="R441" s="119" t="str">
        <f t="shared" si="110"/>
        <v/>
      </c>
      <c r="S441" s="119">
        <f t="shared" si="111"/>
        <v>0</v>
      </c>
      <c r="T441" s="187" t="str">
        <f t="shared" si="112"/>
        <v/>
      </c>
      <c r="U441" s="119" t="str">
        <f t="shared" si="113"/>
        <v/>
      </c>
      <c r="V441" s="120" t="str">
        <f t="shared" si="114"/>
        <v/>
      </c>
      <c r="W441" s="124" t="str">
        <f t="shared" si="115"/>
        <v/>
      </c>
      <c r="X441" s="124" t="str">
        <f t="shared" si="116"/>
        <v/>
      </c>
      <c r="Y441" s="119" t="str">
        <f t="shared" si="118"/>
        <v/>
      </c>
      <c r="Z441" s="119">
        <f t="shared" si="119"/>
        <v>0</v>
      </c>
      <c r="AA441" s="119" t="str">
        <f>IF(N441=12,VLOOKUP(F441,'PDP8'!$C$6:$F$11,4,0),"")</f>
        <v/>
      </c>
      <c r="AB441" s="119" t="str">
        <f>IF(N441=13,IF(_xlfn.BITAND(OCT2DEC(C441),'PDP8'!$E$17)='PDP8'!$D$17,'PDP8'!$F$17,CONCATENATE(IF(ISNA(MATCH(_xlfn.BITAND(OCT2DEC(C441),'PDP8'!$E$18),'PDP8'!$D$18:$D$20,0)),"",VLOOKUP(_xlfn.BITAND(OCT2DEC(C441),'PDP8'!$E$18),'PDP8'!$D$18:$F$20,3,0)),IF(ISNA(MATCH(_xlfn.BITAND(OCT2DEC(C441),'PDP8'!$E$21),'PDP8'!$D$21:$D$52,0)),"",CONCATENATE(IF(ISNA(MATCH(_xlfn.BITAND(OCT2DEC(C441),'PDP8'!$E$18),'PDP8'!$D$18:$D$20,0)),"",", "),VLOOKUP(_xlfn.BITAND(OCT2DEC(C441),'PDP8'!$E$21),'PDP8'!$D$21:$F$52,3,0))))),"")</f>
        <v/>
      </c>
      <c r="AC441" s="119" t="str">
        <f>IF(N441=14,CONCATENATE(IF(ISNA(MATCH(_xlfn.BITAND(OCT2DEC(C441),'PDP8'!$E$56),'PDP8'!$D$56:$D$70,0)),"",VLOOKUP(_xlfn.BITAND(OCT2DEC(C441),'PDP8'!$E$56),'PDP8'!$D$56:$F$70,3,0)),IF(ISNA(MATCH(_xlfn.BITAND(OCT2DEC(C441),'PDP8'!$E$71),'PDP8'!$D$71:$D$73,0)),"",CONCATENATE(IF(ISNA(MATCH(_xlfn.BITAND(OCT2DEC(C441),'PDP8'!$E$56),'PDP8'!$D$56:$D$70,0)),"",", "),VLOOKUP(_xlfn.BITAND(OCT2DEC(C441),'PDP8'!$E$71),'PDP8'!$D$71:$F$73,3,0))),IF(_xlfn.BITAND(OCT2DEC(C441),'PDP8'!$E$75)='PDP8'!$D$75,CONCATENATE(IF(LEN(F441)&gt;4,", ",""),'PDP8'!$F$75,""),IF(_xlfn.BITAND(OCT2DEC(C441),'PDP8'!$E$74),"",'PDP8'!$F$74))),"")</f>
        <v/>
      </c>
      <c r="AD441" s="119" t="str">
        <f>IF(N441=15,VLOOKUP(Z441,'PDP8'!$D$111:$F$238,3,0),"")</f>
        <v/>
      </c>
      <c r="AE441" s="119" t="str">
        <f>IF(N441=20,CONCATENATE(VLOOKUP(F441,'PDP8'!$I$5:$M$389,3,0),": ",VLOOKUP(F441,'PDP8'!$I$5:$M$389,5,0)),"")</f>
        <v/>
      </c>
      <c r="AF441" s="119" t="str">
        <f t="shared" si="117"/>
        <v/>
      </c>
      <c r="AG441" s="126"/>
      <c r="AH441" s="126"/>
    </row>
    <row r="442" spans="1:34" x14ac:dyDescent="0.2">
      <c r="A442" s="126"/>
      <c r="B442" s="55" t="str">
        <f t="shared" si="105"/>
        <v>0411</v>
      </c>
      <c r="C442" s="56" t="str">
        <f>IF(N442&lt;10,"",IF(N442=10,O442,IF(N442=12,IF(LEN(X442)&gt;0,X442,DEC2OCT(VLOOKUP(F442,'PDP8'!$C$6:$D$12,2,0)+IF(LEN(G442)&gt;0,256,0)+W442+IF(LEN(V442)=0,0,_xlfn.BITAND(V442,127)),4)),IF(N442=13,DEC2OCT('PDP8'!$D$13+_xlfn.BITOR(VLOOKUP(O442,'PDP8'!$C$17:$D$52,2,0),_xlfn.BITOR(IF(S442&gt;1,VLOOKUP(P442,'PDP8'!$C$17:$D$52,2,0),0),_xlfn.BITOR(IF(S442&gt;2,VLOOKUP(Q442,'PDP8'!$C$17:$D$52,2,0),0),IF(S442&gt;3,VLOOKUP(R442,'PDP8'!$C$17:$D$52,2,0),0)))),4),IF(N442=14,DEC2OCT(_xlfn.BITOR('PDP8'!$D$13+256+VLOOKUP(O442,'PDP8'!$C$56:$D$75,2,0),_xlfn.BITOR(IF(S442&gt;1,VLOOKUP(P442,'PDP8'!$C$56:$D$75,2,0),0),_xlfn.BITOR(IF(S442&gt;2,VLOOKUP(Q442,'PDP8'!$C$56:$D$75,2,0),0),IF(S442&gt;3,VLOOKUP(R442,'PDP8'!$C$56:$D$75,2,0),0)))),4),IF(N442=15,DEC2OCT('PDP8'!$D$13+257+VLOOKUP(O442,'PDP8'!$C$80:$D$107,2,0)+IF(S442&gt;1,VLOOKUP(P442,'PDP8'!$C$80:$D$107,2,0),0)+IF(S442&gt;2,VLOOKUP(Q442,'PDP8'!$C$80:$D$107,2,0),0),4),IF(N442=20,VLOOKUP(F442,'PDP8'!$I$5:$J$389,2,0),"???")))))))</f>
        <v/>
      </c>
      <c r="D442" s="177"/>
      <c r="E442" s="118"/>
      <c r="F442" s="118"/>
      <c r="G442" s="76"/>
      <c r="H442" s="118"/>
      <c r="I442" s="179"/>
      <c r="J442" s="188" t="str">
        <f t="shared" si="106"/>
        <v/>
      </c>
      <c r="K442" s="211"/>
      <c r="L442" s="126"/>
      <c r="M442" s="119">
        <f>IF(LEN(F442)&lt;1,0,IF(OR(LEFT(F442)="/",F442="$"),0,IF(LEFT(F442)="*",1,IF(NOT(ISERR(VALUE(F442))),10,IF(LEFT(F442,4)="PAGE",2,IF(ISNA(VLOOKUP(F442,'PDP8'!$C$6:$C$11,1,0)),IF(ISNA(VLOOKUP(LEFT(F442,3),'PDP8'!$C$17:$C$52,1,0)),IF(ISNA(VLOOKUP(LEFT(F442,3),'PDP8'!$C$56:$C$75,1,0)),IF(ISNA(VLOOKUP(LEFT(F442,IF(OR(LEN(F442)=3,MID(F442,4,1)=" "),3,4)),'PDP8'!$C$80:$C$107,1,0)),IF(ISNA(VLOOKUP(F442,'PDP8'!$I$5:$I$389,1,0)),"???",20),15),14),13),12))))))</f>
        <v>0</v>
      </c>
      <c r="N442" s="119">
        <f>IF(AND(O442="CLA",S442&gt;1),IF(ISNA(VLOOKUP(P442,'PDP8'!$C$17:$C$52,1,0)),IF(ISNA(VLOOKUP(P442,'PDP8'!$C$56:$C$75,1,0)),15,14),13),IF(LEN(F442)=0,0,M442))</f>
        <v>0</v>
      </c>
      <c r="O442" s="119" t="str">
        <f t="shared" si="107"/>
        <v/>
      </c>
      <c r="P442" s="119" t="str">
        <f t="shared" si="108"/>
        <v/>
      </c>
      <c r="Q442" s="119" t="str">
        <f t="shared" si="109"/>
        <v/>
      </c>
      <c r="R442" s="119" t="str">
        <f t="shared" si="110"/>
        <v/>
      </c>
      <c r="S442" s="119">
        <f t="shared" si="111"/>
        <v>0</v>
      </c>
      <c r="T442" s="187" t="str">
        <f t="shared" si="112"/>
        <v/>
      </c>
      <c r="U442" s="119" t="str">
        <f t="shared" si="113"/>
        <v/>
      </c>
      <c r="V442" s="120" t="str">
        <f t="shared" si="114"/>
        <v/>
      </c>
      <c r="W442" s="124" t="str">
        <f t="shared" si="115"/>
        <v/>
      </c>
      <c r="X442" s="124" t="str">
        <f t="shared" si="116"/>
        <v/>
      </c>
      <c r="Y442" s="119" t="str">
        <f t="shared" si="118"/>
        <v/>
      </c>
      <c r="Z442" s="119">
        <f t="shared" si="119"/>
        <v>0</v>
      </c>
      <c r="AA442" s="119" t="str">
        <f>IF(N442=12,VLOOKUP(F442,'PDP8'!$C$6:$F$11,4,0),"")</f>
        <v/>
      </c>
      <c r="AB442" s="119" t="str">
        <f>IF(N442=13,IF(_xlfn.BITAND(OCT2DEC(C442),'PDP8'!$E$17)='PDP8'!$D$17,'PDP8'!$F$17,CONCATENATE(IF(ISNA(MATCH(_xlfn.BITAND(OCT2DEC(C442),'PDP8'!$E$18),'PDP8'!$D$18:$D$20,0)),"",VLOOKUP(_xlfn.BITAND(OCT2DEC(C442),'PDP8'!$E$18),'PDP8'!$D$18:$F$20,3,0)),IF(ISNA(MATCH(_xlfn.BITAND(OCT2DEC(C442),'PDP8'!$E$21),'PDP8'!$D$21:$D$52,0)),"",CONCATENATE(IF(ISNA(MATCH(_xlfn.BITAND(OCT2DEC(C442),'PDP8'!$E$18),'PDP8'!$D$18:$D$20,0)),"",", "),VLOOKUP(_xlfn.BITAND(OCT2DEC(C442),'PDP8'!$E$21),'PDP8'!$D$21:$F$52,3,0))))),"")</f>
        <v/>
      </c>
      <c r="AC442" s="119" t="str">
        <f>IF(N442=14,CONCATENATE(IF(ISNA(MATCH(_xlfn.BITAND(OCT2DEC(C442),'PDP8'!$E$56),'PDP8'!$D$56:$D$70,0)),"",VLOOKUP(_xlfn.BITAND(OCT2DEC(C442),'PDP8'!$E$56),'PDP8'!$D$56:$F$70,3,0)),IF(ISNA(MATCH(_xlfn.BITAND(OCT2DEC(C442),'PDP8'!$E$71),'PDP8'!$D$71:$D$73,0)),"",CONCATENATE(IF(ISNA(MATCH(_xlfn.BITAND(OCT2DEC(C442),'PDP8'!$E$56),'PDP8'!$D$56:$D$70,0)),"",", "),VLOOKUP(_xlfn.BITAND(OCT2DEC(C442),'PDP8'!$E$71),'PDP8'!$D$71:$F$73,3,0))),IF(_xlfn.BITAND(OCT2DEC(C442),'PDP8'!$E$75)='PDP8'!$D$75,CONCATENATE(IF(LEN(F442)&gt;4,", ",""),'PDP8'!$F$75,""),IF(_xlfn.BITAND(OCT2DEC(C442),'PDP8'!$E$74),"",'PDP8'!$F$74))),"")</f>
        <v/>
      </c>
      <c r="AD442" s="119" t="str">
        <f>IF(N442=15,VLOOKUP(Z442,'PDP8'!$D$111:$F$238,3,0),"")</f>
        <v/>
      </c>
      <c r="AE442" s="119" t="str">
        <f>IF(N442=20,CONCATENATE(VLOOKUP(F442,'PDP8'!$I$5:$M$389,3,0),": ",VLOOKUP(F442,'PDP8'!$I$5:$M$389,5,0)),"")</f>
        <v/>
      </c>
      <c r="AF442" s="119" t="str">
        <f t="shared" si="117"/>
        <v/>
      </c>
      <c r="AG442" s="126"/>
      <c r="AH442" s="126"/>
    </row>
    <row r="443" spans="1:34" x14ac:dyDescent="0.2">
      <c r="A443" s="126"/>
      <c r="B443" s="55" t="str">
        <f t="shared" si="105"/>
        <v>0411</v>
      </c>
      <c r="C443" s="56" t="str">
        <f>IF(N443&lt;10,"",IF(N443=10,O443,IF(N443=12,IF(LEN(X443)&gt;0,X443,DEC2OCT(VLOOKUP(F443,'PDP8'!$C$6:$D$12,2,0)+IF(LEN(G443)&gt;0,256,0)+W443+IF(LEN(V443)=0,0,_xlfn.BITAND(V443,127)),4)),IF(N443=13,DEC2OCT('PDP8'!$D$13+_xlfn.BITOR(VLOOKUP(O443,'PDP8'!$C$17:$D$52,2,0),_xlfn.BITOR(IF(S443&gt;1,VLOOKUP(P443,'PDP8'!$C$17:$D$52,2,0),0),_xlfn.BITOR(IF(S443&gt;2,VLOOKUP(Q443,'PDP8'!$C$17:$D$52,2,0),0),IF(S443&gt;3,VLOOKUP(R443,'PDP8'!$C$17:$D$52,2,0),0)))),4),IF(N443=14,DEC2OCT(_xlfn.BITOR('PDP8'!$D$13+256+VLOOKUP(O443,'PDP8'!$C$56:$D$75,2,0),_xlfn.BITOR(IF(S443&gt;1,VLOOKUP(P443,'PDP8'!$C$56:$D$75,2,0),0),_xlfn.BITOR(IF(S443&gt;2,VLOOKUP(Q443,'PDP8'!$C$56:$D$75,2,0),0),IF(S443&gt;3,VLOOKUP(R443,'PDP8'!$C$56:$D$75,2,0),0)))),4),IF(N443=15,DEC2OCT('PDP8'!$D$13+257+VLOOKUP(O443,'PDP8'!$C$80:$D$107,2,0)+IF(S443&gt;1,VLOOKUP(P443,'PDP8'!$C$80:$D$107,2,0),0)+IF(S443&gt;2,VLOOKUP(Q443,'PDP8'!$C$80:$D$107,2,0),0),4),IF(N443=20,VLOOKUP(F443,'PDP8'!$I$5:$J$389,2,0),"???")))))))</f>
        <v/>
      </c>
      <c r="D443" s="177"/>
      <c r="E443" s="118"/>
      <c r="F443" s="118"/>
      <c r="G443" s="76"/>
      <c r="H443" s="118"/>
      <c r="I443" s="179"/>
      <c r="J443" s="188" t="str">
        <f t="shared" si="106"/>
        <v/>
      </c>
      <c r="K443" s="211"/>
      <c r="L443" s="126"/>
      <c r="M443" s="119">
        <f>IF(LEN(F443)&lt;1,0,IF(OR(LEFT(F443)="/",F443="$"),0,IF(LEFT(F443)="*",1,IF(NOT(ISERR(VALUE(F443))),10,IF(LEFT(F443,4)="PAGE",2,IF(ISNA(VLOOKUP(F443,'PDP8'!$C$6:$C$11,1,0)),IF(ISNA(VLOOKUP(LEFT(F443,3),'PDP8'!$C$17:$C$52,1,0)),IF(ISNA(VLOOKUP(LEFT(F443,3),'PDP8'!$C$56:$C$75,1,0)),IF(ISNA(VLOOKUP(LEFT(F443,IF(OR(LEN(F443)=3,MID(F443,4,1)=" "),3,4)),'PDP8'!$C$80:$C$107,1,0)),IF(ISNA(VLOOKUP(F443,'PDP8'!$I$5:$I$389,1,0)),"???",20),15),14),13),12))))))</f>
        <v>0</v>
      </c>
      <c r="N443" s="119">
        <f>IF(AND(O443="CLA",S443&gt;1),IF(ISNA(VLOOKUP(P443,'PDP8'!$C$17:$C$52,1,0)),IF(ISNA(VLOOKUP(P443,'PDP8'!$C$56:$C$75,1,0)),15,14),13),IF(LEN(F443)=0,0,M443))</f>
        <v>0</v>
      </c>
      <c r="O443" s="119" t="str">
        <f t="shared" si="107"/>
        <v/>
      </c>
      <c r="P443" s="119" t="str">
        <f t="shared" si="108"/>
        <v/>
      </c>
      <c r="Q443" s="119" t="str">
        <f t="shared" si="109"/>
        <v/>
      </c>
      <c r="R443" s="119" t="str">
        <f t="shared" si="110"/>
        <v/>
      </c>
      <c r="S443" s="119">
        <f t="shared" si="111"/>
        <v>0</v>
      </c>
      <c r="T443" s="187" t="str">
        <f t="shared" si="112"/>
        <v/>
      </c>
      <c r="U443" s="119" t="str">
        <f t="shared" si="113"/>
        <v/>
      </c>
      <c r="V443" s="120" t="str">
        <f t="shared" si="114"/>
        <v/>
      </c>
      <c r="W443" s="124" t="str">
        <f t="shared" si="115"/>
        <v/>
      </c>
      <c r="X443" s="124" t="str">
        <f t="shared" si="116"/>
        <v/>
      </c>
      <c r="Y443" s="119" t="str">
        <f t="shared" si="118"/>
        <v/>
      </c>
      <c r="Z443" s="119">
        <f t="shared" si="119"/>
        <v>0</v>
      </c>
      <c r="AA443" s="119" t="str">
        <f>IF(N443=12,VLOOKUP(F443,'PDP8'!$C$6:$F$11,4,0),"")</f>
        <v/>
      </c>
      <c r="AB443" s="119" t="str">
        <f>IF(N443=13,IF(_xlfn.BITAND(OCT2DEC(C443),'PDP8'!$E$17)='PDP8'!$D$17,'PDP8'!$F$17,CONCATENATE(IF(ISNA(MATCH(_xlfn.BITAND(OCT2DEC(C443),'PDP8'!$E$18),'PDP8'!$D$18:$D$20,0)),"",VLOOKUP(_xlfn.BITAND(OCT2DEC(C443),'PDP8'!$E$18),'PDP8'!$D$18:$F$20,3,0)),IF(ISNA(MATCH(_xlfn.BITAND(OCT2DEC(C443),'PDP8'!$E$21),'PDP8'!$D$21:$D$52,0)),"",CONCATENATE(IF(ISNA(MATCH(_xlfn.BITAND(OCT2DEC(C443),'PDP8'!$E$18),'PDP8'!$D$18:$D$20,0)),"",", "),VLOOKUP(_xlfn.BITAND(OCT2DEC(C443),'PDP8'!$E$21),'PDP8'!$D$21:$F$52,3,0))))),"")</f>
        <v/>
      </c>
      <c r="AC443" s="119" t="str">
        <f>IF(N443=14,CONCATENATE(IF(ISNA(MATCH(_xlfn.BITAND(OCT2DEC(C443),'PDP8'!$E$56),'PDP8'!$D$56:$D$70,0)),"",VLOOKUP(_xlfn.BITAND(OCT2DEC(C443),'PDP8'!$E$56),'PDP8'!$D$56:$F$70,3,0)),IF(ISNA(MATCH(_xlfn.BITAND(OCT2DEC(C443),'PDP8'!$E$71),'PDP8'!$D$71:$D$73,0)),"",CONCATENATE(IF(ISNA(MATCH(_xlfn.BITAND(OCT2DEC(C443),'PDP8'!$E$56),'PDP8'!$D$56:$D$70,0)),"",", "),VLOOKUP(_xlfn.BITAND(OCT2DEC(C443),'PDP8'!$E$71),'PDP8'!$D$71:$F$73,3,0))),IF(_xlfn.BITAND(OCT2DEC(C443),'PDP8'!$E$75)='PDP8'!$D$75,CONCATENATE(IF(LEN(F443)&gt;4,", ",""),'PDP8'!$F$75,""),IF(_xlfn.BITAND(OCT2DEC(C443),'PDP8'!$E$74),"",'PDP8'!$F$74))),"")</f>
        <v/>
      </c>
      <c r="AD443" s="119" t="str">
        <f>IF(N443=15,VLOOKUP(Z443,'PDP8'!$D$111:$F$238,3,0),"")</f>
        <v/>
      </c>
      <c r="AE443" s="119" t="str">
        <f>IF(N443=20,CONCATENATE(VLOOKUP(F443,'PDP8'!$I$5:$M$389,3,0),": ",VLOOKUP(F443,'PDP8'!$I$5:$M$389,5,0)),"")</f>
        <v/>
      </c>
      <c r="AF443" s="119" t="str">
        <f t="shared" si="117"/>
        <v/>
      </c>
      <c r="AG443" s="126"/>
      <c r="AH443" s="126"/>
    </row>
    <row r="444" spans="1:34" x14ac:dyDescent="0.2">
      <c r="A444" s="126"/>
      <c r="B444" s="55" t="str">
        <f t="shared" si="105"/>
        <v>0411</v>
      </c>
      <c r="C444" s="56" t="str">
        <f>IF(N444&lt;10,"",IF(N444=10,O444,IF(N444=12,IF(LEN(X444)&gt;0,X444,DEC2OCT(VLOOKUP(F444,'PDP8'!$C$6:$D$12,2,0)+IF(LEN(G444)&gt;0,256,0)+W444+IF(LEN(V444)=0,0,_xlfn.BITAND(V444,127)),4)),IF(N444=13,DEC2OCT('PDP8'!$D$13+_xlfn.BITOR(VLOOKUP(O444,'PDP8'!$C$17:$D$52,2,0),_xlfn.BITOR(IF(S444&gt;1,VLOOKUP(P444,'PDP8'!$C$17:$D$52,2,0),0),_xlfn.BITOR(IF(S444&gt;2,VLOOKUP(Q444,'PDP8'!$C$17:$D$52,2,0),0),IF(S444&gt;3,VLOOKUP(R444,'PDP8'!$C$17:$D$52,2,0),0)))),4),IF(N444=14,DEC2OCT(_xlfn.BITOR('PDP8'!$D$13+256+VLOOKUP(O444,'PDP8'!$C$56:$D$75,2,0),_xlfn.BITOR(IF(S444&gt;1,VLOOKUP(P444,'PDP8'!$C$56:$D$75,2,0),0),_xlfn.BITOR(IF(S444&gt;2,VLOOKUP(Q444,'PDP8'!$C$56:$D$75,2,0),0),IF(S444&gt;3,VLOOKUP(R444,'PDP8'!$C$56:$D$75,2,0),0)))),4),IF(N444=15,DEC2OCT('PDP8'!$D$13+257+VLOOKUP(O444,'PDP8'!$C$80:$D$107,2,0)+IF(S444&gt;1,VLOOKUP(P444,'PDP8'!$C$80:$D$107,2,0),0)+IF(S444&gt;2,VLOOKUP(Q444,'PDP8'!$C$80:$D$107,2,0),0),4),IF(N444=20,VLOOKUP(F444,'PDP8'!$I$5:$J$389,2,0),"???")))))))</f>
        <v/>
      </c>
      <c r="D444" s="177"/>
      <c r="E444" s="118"/>
      <c r="F444" s="118"/>
      <c r="G444" s="76"/>
      <c r="H444" s="118"/>
      <c r="I444" s="179"/>
      <c r="J444" s="188" t="str">
        <f t="shared" si="106"/>
        <v/>
      </c>
      <c r="K444" s="211"/>
      <c r="L444" s="126"/>
      <c r="M444" s="119">
        <f>IF(LEN(F444)&lt;1,0,IF(OR(LEFT(F444)="/",F444="$"),0,IF(LEFT(F444)="*",1,IF(NOT(ISERR(VALUE(F444))),10,IF(LEFT(F444,4)="PAGE",2,IF(ISNA(VLOOKUP(F444,'PDP8'!$C$6:$C$11,1,0)),IF(ISNA(VLOOKUP(LEFT(F444,3),'PDP8'!$C$17:$C$52,1,0)),IF(ISNA(VLOOKUP(LEFT(F444,3),'PDP8'!$C$56:$C$75,1,0)),IF(ISNA(VLOOKUP(LEFT(F444,IF(OR(LEN(F444)=3,MID(F444,4,1)=" "),3,4)),'PDP8'!$C$80:$C$107,1,0)),IF(ISNA(VLOOKUP(F444,'PDP8'!$I$5:$I$389,1,0)),"???",20),15),14),13),12))))))</f>
        <v>0</v>
      </c>
      <c r="N444" s="119">
        <f>IF(AND(O444="CLA",S444&gt;1),IF(ISNA(VLOOKUP(P444,'PDP8'!$C$17:$C$52,1,0)),IF(ISNA(VLOOKUP(P444,'PDP8'!$C$56:$C$75,1,0)),15,14),13),IF(LEN(F444)=0,0,M444))</f>
        <v>0</v>
      </c>
      <c r="O444" s="119" t="str">
        <f t="shared" si="107"/>
        <v/>
      </c>
      <c r="P444" s="119" t="str">
        <f t="shared" si="108"/>
        <v/>
      </c>
      <c r="Q444" s="119" t="str">
        <f t="shared" si="109"/>
        <v/>
      </c>
      <c r="R444" s="119" t="str">
        <f t="shared" si="110"/>
        <v/>
      </c>
      <c r="S444" s="119">
        <f t="shared" si="111"/>
        <v>0</v>
      </c>
      <c r="T444" s="187" t="str">
        <f t="shared" si="112"/>
        <v/>
      </c>
      <c r="U444" s="119" t="str">
        <f t="shared" si="113"/>
        <v/>
      </c>
      <c r="V444" s="120" t="str">
        <f t="shared" si="114"/>
        <v/>
      </c>
      <c r="W444" s="124" t="str">
        <f t="shared" si="115"/>
        <v/>
      </c>
      <c r="X444" s="124" t="str">
        <f t="shared" si="116"/>
        <v/>
      </c>
      <c r="Y444" s="119" t="str">
        <f t="shared" si="118"/>
        <v/>
      </c>
      <c r="Z444" s="119">
        <f t="shared" si="119"/>
        <v>0</v>
      </c>
      <c r="AA444" s="119" t="str">
        <f>IF(N444=12,VLOOKUP(F444,'PDP8'!$C$6:$F$11,4,0),"")</f>
        <v/>
      </c>
      <c r="AB444" s="119" t="str">
        <f>IF(N444=13,IF(_xlfn.BITAND(OCT2DEC(C444),'PDP8'!$E$17)='PDP8'!$D$17,'PDP8'!$F$17,CONCATENATE(IF(ISNA(MATCH(_xlfn.BITAND(OCT2DEC(C444),'PDP8'!$E$18),'PDP8'!$D$18:$D$20,0)),"",VLOOKUP(_xlfn.BITAND(OCT2DEC(C444),'PDP8'!$E$18),'PDP8'!$D$18:$F$20,3,0)),IF(ISNA(MATCH(_xlfn.BITAND(OCT2DEC(C444),'PDP8'!$E$21),'PDP8'!$D$21:$D$52,0)),"",CONCATENATE(IF(ISNA(MATCH(_xlfn.BITAND(OCT2DEC(C444),'PDP8'!$E$18),'PDP8'!$D$18:$D$20,0)),"",", "),VLOOKUP(_xlfn.BITAND(OCT2DEC(C444),'PDP8'!$E$21),'PDP8'!$D$21:$F$52,3,0))))),"")</f>
        <v/>
      </c>
      <c r="AC444" s="119" t="str">
        <f>IF(N444=14,CONCATENATE(IF(ISNA(MATCH(_xlfn.BITAND(OCT2DEC(C444),'PDP8'!$E$56),'PDP8'!$D$56:$D$70,0)),"",VLOOKUP(_xlfn.BITAND(OCT2DEC(C444),'PDP8'!$E$56),'PDP8'!$D$56:$F$70,3,0)),IF(ISNA(MATCH(_xlfn.BITAND(OCT2DEC(C444),'PDP8'!$E$71),'PDP8'!$D$71:$D$73,0)),"",CONCATENATE(IF(ISNA(MATCH(_xlfn.BITAND(OCT2DEC(C444),'PDP8'!$E$56),'PDP8'!$D$56:$D$70,0)),"",", "),VLOOKUP(_xlfn.BITAND(OCT2DEC(C444),'PDP8'!$E$71),'PDP8'!$D$71:$F$73,3,0))),IF(_xlfn.BITAND(OCT2DEC(C444),'PDP8'!$E$75)='PDP8'!$D$75,CONCATENATE(IF(LEN(F444)&gt;4,", ",""),'PDP8'!$F$75,""),IF(_xlfn.BITAND(OCT2DEC(C444),'PDP8'!$E$74),"",'PDP8'!$F$74))),"")</f>
        <v/>
      </c>
      <c r="AD444" s="119" t="str">
        <f>IF(N444=15,VLOOKUP(Z444,'PDP8'!$D$111:$F$238,3,0),"")</f>
        <v/>
      </c>
      <c r="AE444" s="119" t="str">
        <f>IF(N444=20,CONCATENATE(VLOOKUP(F444,'PDP8'!$I$5:$M$389,3,0),": ",VLOOKUP(F444,'PDP8'!$I$5:$M$389,5,0)),"")</f>
        <v/>
      </c>
      <c r="AF444" s="119" t="str">
        <f t="shared" si="117"/>
        <v/>
      </c>
      <c r="AG444" s="126"/>
      <c r="AH444" s="126"/>
    </row>
    <row r="445" spans="1:34" x14ac:dyDescent="0.2">
      <c r="A445" s="126"/>
      <c r="B445" s="55" t="str">
        <f t="shared" si="105"/>
        <v>0411</v>
      </c>
      <c r="C445" s="56" t="str">
        <f>IF(N445&lt;10,"",IF(N445=10,O445,IF(N445=12,IF(LEN(X445)&gt;0,X445,DEC2OCT(VLOOKUP(F445,'PDP8'!$C$6:$D$12,2,0)+IF(LEN(G445)&gt;0,256,0)+W445+IF(LEN(V445)=0,0,_xlfn.BITAND(V445,127)),4)),IF(N445=13,DEC2OCT('PDP8'!$D$13+_xlfn.BITOR(VLOOKUP(O445,'PDP8'!$C$17:$D$52,2,0),_xlfn.BITOR(IF(S445&gt;1,VLOOKUP(P445,'PDP8'!$C$17:$D$52,2,0),0),_xlfn.BITOR(IF(S445&gt;2,VLOOKUP(Q445,'PDP8'!$C$17:$D$52,2,0),0),IF(S445&gt;3,VLOOKUP(R445,'PDP8'!$C$17:$D$52,2,0),0)))),4),IF(N445=14,DEC2OCT(_xlfn.BITOR('PDP8'!$D$13+256+VLOOKUP(O445,'PDP8'!$C$56:$D$75,2,0),_xlfn.BITOR(IF(S445&gt;1,VLOOKUP(P445,'PDP8'!$C$56:$D$75,2,0),0),_xlfn.BITOR(IF(S445&gt;2,VLOOKUP(Q445,'PDP8'!$C$56:$D$75,2,0),0),IF(S445&gt;3,VLOOKUP(R445,'PDP8'!$C$56:$D$75,2,0),0)))),4),IF(N445=15,DEC2OCT('PDP8'!$D$13+257+VLOOKUP(O445,'PDP8'!$C$80:$D$107,2,0)+IF(S445&gt;1,VLOOKUP(P445,'PDP8'!$C$80:$D$107,2,0),0)+IF(S445&gt;2,VLOOKUP(Q445,'PDP8'!$C$80:$D$107,2,0),0),4),IF(N445=20,VLOOKUP(F445,'PDP8'!$I$5:$J$389,2,0),"???")))))))</f>
        <v/>
      </c>
      <c r="D445" s="177"/>
      <c r="E445" s="118"/>
      <c r="F445" s="118"/>
      <c r="G445" s="76"/>
      <c r="H445" s="118"/>
      <c r="I445" s="179"/>
      <c r="J445" s="188" t="str">
        <f t="shared" si="106"/>
        <v/>
      </c>
      <c r="K445" s="211"/>
      <c r="L445" s="126"/>
      <c r="M445" s="119">
        <f>IF(LEN(F445)&lt;1,0,IF(OR(LEFT(F445)="/",F445="$"),0,IF(LEFT(F445)="*",1,IF(NOT(ISERR(VALUE(F445))),10,IF(LEFT(F445,4)="PAGE",2,IF(ISNA(VLOOKUP(F445,'PDP8'!$C$6:$C$11,1,0)),IF(ISNA(VLOOKUP(LEFT(F445,3),'PDP8'!$C$17:$C$52,1,0)),IF(ISNA(VLOOKUP(LEFT(F445,3),'PDP8'!$C$56:$C$75,1,0)),IF(ISNA(VLOOKUP(LEFT(F445,IF(OR(LEN(F445)=3,MID(F445,4,1)=" "),3,4)),'PDP8'!$C$80:$C$107,1,0)),IF(ISNA(VLOOKUP(F445,'PDP8'!$I$5:$I$389,1,0)),"???",20),15),14),13),12))))))</f>
        <v>0</v>
      </c>
      <c r="N445" s="119">
        <f>IF(AND(O445="CLA",S445&gt;1),IF(ISNA(VLOOKUP(P445,'PDP8'!$C$17:$C$52,1,0)),IF(ISNA(VLOOKUP(P445,'PDP8'!$C$56:$C$75,1,0)),15,14),13),IF(LEN(F445)=0,0,M445))</f>
        <v>0</v>
      </c>
      <c r="O445" s="119" t="str">
        <f t="shared" si="107"/>
        <v/>
      </c>
      <c r="P445" s="119" t="str">
        <f t="shared" si="108"/>
        <v/>
      </c>
      <c r="Q445" s="119" t="str">
        <f t="shared" si="109"/>
        <v/>
      </c>
      <c r="R445" s="119" t="str">
        <f t="shared" si="110"/>
        <v/>
      </c>
      <c r="S445" s="119">
        <f t="shared" si="111"/>
        <v>0</v>
      </c>
      <c r="T445" s="187" t="str">
        <f t="shared" si="112"/>
        <v/>
      </c>
      <c r="U445" s="119" t="str">
        <f t="shared" si="113"/>
        <v/>
      </c>
      <c r="V445" s="120" t="str">
        <f t="shared" si="114"/>
        <v/>
      </c>
      <c r="W445" s="124" t="str">
        <f t="shared" si="115"/>
        <v/>
      </c>
      <c r="X445" s="124" t="str">
        <f t="shared" si="116"/>
        <v/>
      </c>
      <c r="Y445" s="119" t="str">
        <f t="shared" si="118"/>
        <v/>
      </c>
      <c r="Z445" s="119">
        <f t="shared" si="119"/>
        <v>0</v>
      </c>
      <c r="AA445" s="119" t="str">
        <f>IF(N445=12,VLOOKUP(F445,'PDP8'!$C$6:$F$11,4,0),"")</f>
        <v/>
      </c>
      <c r="AB445" s="119" t="str">
        <f>IF(N445=13,IF(_xlfn.BITAND(OCT2DEC(C445),'PDP8'!$E$17)='PDP8'!$D$17,'PDP8'!$F$17,CONCATENATE(IF(ISNA(MATCH(_xlfn.BITAND(OCT2DEC(C445),'PDP8'!$E$18),'PDP8'!$D$18:$D$20,0)),"",VLOOKUP(_xlfn.BITAND(OCT2DEC(C445),'PDP8'!$E$18),'PDP8'!$D$18:$F$20,3,0)),IF(ISNA(MATCH(_xlfn.BITAND(OCT2DEC(C445),'PDP8'!$E$21),'PDP8'!$D$21:$D$52,0)),"",CONCATENATE(IF(ISNA(MATCH(_xlfn.BITAND(OCT2DEC(C445),'PDP8'!$E$18),'PDP8'!$D$18:$D$20,0)),"",", "),VLOOKUP(_xlfn.BITAND(OCT2DEC(C445),'PDP8'!$E$21),'PDP8'!$D$21:$F$52,3,0))))),"")</f>
        <v/>
      </c>
      <c r="AC445" s="119" t="str">
        <f>IF(N445=14,CONCATENATE(IF(ISNA(MATCH(_xlfn.BITAND(OCT2DEC(C445),'PDP8'!$E$56),'PDP8'!$D$56:$D$70,0)),"",VLOOKUP(_xlfn.BITAND(OCT2DEC(C445),'PDP8'!$E$56),'PDP8'!$D$56:$F$70,3,0)),IF(ISNA(MATCH(_xlfn.BITAND(OCT2DEC(C445),'PDP8'!$E$71),'PDP8'!$D$71:$D$73,0)),"",CONCATENATE(IF(ISNA(MATCH(_xlfn.BITAND(OCT2DEC(C445),'PDP8'!$E$56),'PDP8'!$D$56:$D$70,0)),"",", "),VLOOKUP(_xlfn.BITAND(OCT2DEC(C445),'PDP8'!$E$71),'PDP8'!$D$71:$F$73,3,0))),IF(_xlfn.BITAND(OCT2DEC(C445),'PDP8'!$E$75)='PDP8'!$D$75,CONCATENATE(IF(LEN(F445)&gt;4,", ",""),'PDP8'!$F$75,""),IF(_xlfn.BITAND(OCT2DEC(C445),'PDP8'!$E$74),"",'PDP8'!$F$74))),"")</f>
        <v/>
      </c>
      <c r="AD445" s="119" t="str">
        <f>IF(N445=15,VLOOKUP(Z445,'PDP8'!$D$111:$F$238,3,0),"")</f>
        <v/>
      </c>
      <c r="AE445" s="119" t="str">
        <f>IF(N445=20,CONCATENATE(VLOOKUP(F445,'PDP8'!$I$5:$M$389,3,0),": ",VLOOKUP(F445,'PDP8'!$I$5:$M$389,5,0)),"")</f>
        <v/>
      </c>
      <c r="AF445" s="119" t="str">
        <f t="shared" si="117"/>
        <v/>
      </c>
      <c r="AG445" s="126"/>
      <c r="AH445" s="126"/>
    </row>
    <row r="446" spans="1:34" x14ac:dyDescent="0.2">
      <c r="A446" s="126"/>
      <c r="B446" s="55" t="str">
        <f t="shared" si="105"/>
        <v>0411</v>
      </c>
      <c r="C446" s="56" t="str">
        <f>IF(N446&lt;10,"",IF(N446=10,O446,IF(N446=12,IF(LEN(X446)&gt;0,X446,DEC2OCT(VLOOKUP(F446,'PDP8'!$C$6:$D$12,2,0)+IF(LEN(G446)&gt;0,256,0)+W446+IF(LEN(V446)=0,0,_xlfn.BITAND(V446,127)),4)),IF(N446=13,DEC2OCT('PDP8'!$D$13+_xlfn.BITOR(VLOOKUP(O446,'PDP8'!$C$17:$D$52,2,0),_xlfn.BITOR(IF(S446&gt;1,VLOOKUP(P446,'PDP8'!$C$17:$D$52,2,0),0),_xlfn.BITOR(IF(S446&gt;2,VLOOKUP(Q446,'PDP8'!$C$17:$D$52,2,0),0),IF(S446&gt;3,VLOOKUP(R446,'PDP8'!$C$17:$D$52,2,0),0)))),4),IF(N446=14,DEC2OCT(_xlfn.BITOR('PDP8'!$D$13+256+VLOOKUP(O446,'PDP8'!$C$56:$D$75,2,0),_xlfn.BITOR(IF(S446&gt;1,VLOOKUP(P446,'PDP8'!$C$56:$D$75,2,0),0),_xlfn.BITOR(IF(S446&gt;2,VLOOKUP(Q446,'PDP8'!$C$56:$D$75,2,0),0),IF(S446&gt;3,VLOOKUP(R446,'PDP8'!$C$56:$D$75,2,0),0)))),4),IF(N446=15,DEC2OCT('PDP8'!$D$13+257+VLOOKUP(O446,'PDP8'!$C$80:$D$107,2,0)+IF(S446&gt;1,VLOOKUP(P446,'PDP8'!$C$80:$D$107,2,0),0)+IF(S446&gt;2,VLOOKUP(Q446,'PDP8'!$C$80:$D$107,2,0),0),4),IF(N446=20,VLOOKUP(F446,'PDP8'!$I$5:$J$389,2,0),"???")))))))</f>
        <v/>
      </c>
      <c r="D446" s="177"/>
      <c r="E446" s="118"/>
      <c r="F446" s="118"/>
      <c r="G446" s="76"/>
      <c r="H446" s="118"/>
      <c r="I446" s="179"/>
      <c r="J446" s="188" t="str">
        <f t="shared" si="106"/>
        <v/>
      </c>
      <c r="K446" s="211"/>
      <c r="L446" s="126"/>
      <c r="M446" s="119">
        <f>IF(LEN(F446)&lt;1,0,IF(OR(LEFT(F446)="/",F446="$"),0,IF(LEFT(F446)="*",1,IF(NOT(ISERR(VALUE(F446))),10,IF(LEFT(F446,4)="PAGE",2,IF(ISNA(VLOOKUP(F446,'PDP8'!$C$6:$C$11,1,0)),IF(ISNA(VLOOKUP(LEFT(F446,3),'PDP8'!$C$17:$C$52,1,0)),IF(ISNA(VLOOKUP(LEFT(F446,3),'PDP8'!$C$56:$C$75,1,0)),IF(ISNA(VLOOKUP(LEFT(F446,IF(OR(LEN(F446)=3,MID(F446,4,1)=" "),3,4)),'PDP8'!$C$80:$C$107,1,0)),IF(ISNA(VLOOKUP(F446,'PDP8'!$I$5:$I$389,1,0)),"???",20),15),14),13),12))))))</f>
        <v>0</v>
      </c>
      <c r="N446" s="119">
        <f>IF(AND(O446="CLA",S446&gt;1),IF(ISNA(VLOOKUP(P446,'PDP8'!$C$17:$C$52,1,0)),IF(ISNA(VLOOKUP(P446,'PDP8'!$C$56:$C$75,1,0)),15,14),13),IF(LEN(F446)=0,0,M446))</f>
        <v>0</v>
      </c>
      <c r="O446" s="119" t="str">
        <f t="shared" si="107"/>
        <v/>
      </c>
      <c r="P446" s="119" t="str">
        <f t="shared" si="108"/>
        <v/>
      </c>
      <c r="Q446" s="119" t="str">
        <f t="shared" si="109"/>
        <v/>
      </c>
      <c r="R446" s="119" t="str">
        <f t="shared" si="110"/>
        <v/>
      </c>
      <c r="S446" s="119">
        <f t="shared" si="111"/>
        <v>0</v>
      </c>
      <c r="T446" s="187" t="str">
        <f t="shared" si="112"/>
        <v/>
      </c>
      <c r="U446" s="119" t="str">
        <f t="shared" si="113"/>
        <v/>
      </c>
      <c r="V446" s="120" t="str">
        <f t="shared" si="114"/>
        <v/>
      </c>
      <c r="W446" s="124" t="str">
        <f t="shared" si="115"/>
        <v/>
      </c>
      <c r="X446" s="124" t="str">
        <f t="shared" si="116"/>
        <v/>
      </c>
      <c r="Y446" s="119" t="str">
        <f t="shared" si="118"/>
        <v/>
      </c>
      <c r="Z446" s="119">
        <f t="shared" si="119"/>
        <v>0</v>
      </c>
      <c r="AA446" s="119" t="str">
        <f>IF(N446=12,VLOOKUP(F446,'PDP8'!$C$6:$F$11,4,0),"")</f>
        <v/>
      </c>
      <c r="AB446" s="119" t="str">
        <f>IF(N446=13,IF(_xlfn.BITAND(OCT2DEC(C446),'PDP8'!$E$17)='PDP8'!$D$17,'PDP8'!$F$17,CONCATENATE(IF(ISNA(MATCH(_xlfn.BITAND(OCT2DEC(C446),'PDP8'!$E$18),'PDP8'!$D$18:$D$20,0)),"",VLOOKUP(_xlfn.BITAND(OCT2DEC(C446),'PDP8'!$E$18),'PDP8'!$D$18:$F$20,3,0)),IF(ISNA(MATCH(_xlfn.BITAND(OCT2DEC(C446),'PDP8'!$E$21),'PDP8'!$D$21:$D$52,0)),"",CONCATENATE(IF(ISNA(MATCH(_xlfn.BITAND(OCT2DEC(C446),'PDP8'!$E$18),'PDP8'!$D$18:$D$20,0)),"",", "),VLOOKUP(_xlfn.BITAND(OCT2DEC(C446),'PDP8'!$E$21),'PDP8'!$D$21:$F$52,3,0))))),"")</f>
        <v/>
      </c>
      <c r="AC446" s="119" t="str">
        <f>IF(N446=14,CONCATENATE(IF(ISNA(MATCH(_xlfn.BITAND(OCT2DEC(C446),'PDP8'!$E$56),'PDP8'!$D$56:$D$70,0)),"",VLOOKUP(_xlfn.BITAND(OCT2DEC(C446),'PDP8'!$E$56),'PDP8'!$D$56:$F$70,3,0)),IF(ISNA(MATCH(_xlfn.BITAND(OCT2DEC(C446),'PDP8'!$E$71),'PDP8'!$D$71:$D$73,0)),"",CONCATENATE(IF(ISNA(MATCH(_xlfn.BITAND(OCT2DEC(C446),'PDP8'!$E$56),'PDP8'!$D$56:$D$70,0)),"",", "),VLOOKUP(_xlfn.BITAND(OCT2DEC(C446),'PDP8'!$E$71),'PDP8'!$D$71:$F$73,3,0))),IF(_xlfn.BITAND(OCT2DEC(C446),'PDP8'!$E$75)='PDP8'!$D$75,CONCATENATE(IF(LEN(F446)&gt;4,", ",""),'PDP8'!$F$75,""),IF(_xlfn.BITAND(OCT2DEC(C446),'PDP8'!$E$74),"",'PDP8'!$F$74))),"")</f>
        <v/>
      </c>
      <c r="AD446" s="119" t="str">
        <f>IF(N446=15,VLOOKUP(Z446,'PDP8'!$D$111:$F$238,3,0),"")</f>
        <v/>
      </c>
      <c r="AE446" s="119" t="str">
        <f>IF(N446=20,CONCATENATE(VLOOKUP(F446,'PDP8'!$I$5:$M$389,3,0),": ",VLOOKUP(F446,'PDP8'!$I$5:$M$389,5,0)),"")</f>
        <v/>
      </c>
      <c r="AF446" s="119" t="str">
        <f t="shared" si="117"/>
        <v/>
      </c>
      <c r="AG446" s="126"/>
      <c r="AH446" s="126"/>
    </row>
    <row r="447" spans="1:34" x14ac:dyDescent="0.2">
      <c r="A447" s="126"/>
      <c r="B447" s="55" t="str">
        <f t="shared" si="105"/>
        <v>0411</v>
      </c>
      <c r="C447" s="56" t="str">
        <f>IF(N447&lt;10,"",IF(N447=10,O447,IF(N447=12,IF(LEN(X447)&gt;0,X447,DEC2OCT(VLOOKUP(F447,'PDP8'!$C$6:$D$12,2,0)+IF(LEN(G447)&gt;0,256,0)+W447+IF(LEN(V447)=0,0,_xlfn.BITAND(V447,127)),4)),IF(N447=13,DEC2OCT('PDP8'!$D$13+_xlfn.BITOR(VLOOKUP(O447,'PDP8'!$C$17:$D$52,2,0),_xlfn.BITOR(IF(S447&gt;1,VLOOKUP(P447,'PDP8'!$C$17:$D$52,2,0),0),_xlfn.BITOR(IF(S447&gt;2,VLOOKUP(Q447,'PDP8'!$C$17:$D$52,2,0),0),IF(S447&gt;3,VLOOKUP(R447,'PDP8'!$C$17:$D$52,2,0),0)))),4),IF(N447=14,DEC2OCT(_xlfn.BITOR('PDP8'!$D$13+256+VLOOKUP(O447,'PDP8'!$C$56:$D$75,2,0),_xlfn.BITOR(IF(S447&gt;1,VLOOKUP(P447,'PDP8'!$C$56:$D$75,2,0),0),_xlfn.BITOR(IF(S447&gt;2,VLOOKUP(Q447,'PDP8'!$C$56:$D$75,2,0),0),IF(S447&gt;3,VLOOKUP(R447,'PDP8'!$C$56:$D$75,2,0),0)))),4),IF(N447=15,DEC2OCT('PDP8'!$D$13+257+VLOOKUP(O447,'PDP8'!$C$80:$D$107,2,0)+IF(S447&gt;1,VLOOKUP(P447,'PDP8'!$C$80:$D$107,2,0),0)+IF(S447&gt;2,VLOOKUP(Q447,'PDP8'!$C$80:$D$107,2,0),0),4),IF(N447=20,VLOOKUP(F447,'PDP8'!$I$5:$J$389,2,0),"???")))))))</f>
        <v/>
      </c>
      <c r="D447" s="177"/>
      <c r="E447" s="118"/>
      <c r="F447" s="118"/>
      <c r="G447" s="76"/>
      <c r="H447" s="118"/>
      <c r="I447" s="179"/>
      <c r="J447" s="188" t="str">
        <f t="shared" si="106"/>
        <v/>
      </c>
      <c r="K447" s="211"/>
      <c r="L447" s="126"/>
      <c r="M447" s="119">
        <f>IF(LEN(F447)&lt;1,0,IF(OR(LEFT(F447)="/",F447="$"),0,IF(LEFT(F447)="*",1,IF(NOT(ISERR(VALUE(F447))),10,IF(LEFT(F447,4)="PAGE",2,IF(ISNA(VLOOKUP(F447,'PDP8'!$C$6:$C$11,1,0)),IF(ISNA(VLOOKUP(LEFT(F447,3),'PDP8'!$C$17:$C$52,1,0)),IF(ISNA(VLOOKUP(LEFT(F447,3),'PDP8'!$C$56:$C$75,1,0)),IF(ISNA(VLOOKUP(LEFT(F447,IF(OR(LEN(F447)=3,MID(F447,4,1)=" "),3,4)),'PDP8'!$C$80:$C$107,1,0)),IF(ISNA(VLOOKUP(F447,'PDP8'!$I$5:$I$389,1,0)),"???",20),15),14),13),12))))))</f>
        <v>0</v>
      </c>
      <c r="N447" s="119">
        <f>IF(AND(O447="CLA",S447&gt;1),IF(ISNA(VLOOKUP(P447,'PDP8'!$C$17:$C$52,1,0)),IF(ISNA(VLOOKUP(P447,'PDP8'!$C$56:$C$75,1,0)),15,14),13),IF(LEN(F447)=0,0,M447))</f>
        <v>0</v>
      </c>
      <c r="O447" s="119" t="str">
        <f t="shared" si="107"/>
        <v/>
      </c>
      <c r="P447" s="119" t="str">
        <f t="shared" si="108"/>
        <v/>
      </c>
      <c r="Q447" s="119" t="str">
        <f t="shared" si="109"/>
        <v/>
      </c>
      <c r="R447" s="119" t="str">
        <f t="shared" si="110"/>
        <v/>
      </c>
      <c r="S447" s="119">
        <f t="shared" si="111"/>
        <v>0</v>
      </c>
      <c r="T447" s="187" t="str">
        <f t="shared" si="112"/>
        <v/>
      </c>
      <c r="U447" s="119" t="str">
        <f t="shared" si="113"/>
        <v/>
      </c>
      <c r="V447" s="120" t="str">
        <f t="shared" si="114"/>
        <v/>
      </c>
      <c r="W447" s="124" t="str">
        <f t="shared" si="115"/>
        <v/>
      </c>
      <c r="X447" s="124" t="str">
        <f t="shared" si="116"/>
        <v/>
      </c>
      <c r="Y447" s="119" t="str">
        <f t="shared" si="118"/>
        <v/>
      </c>
      <c r="Z447" s="119">
        <f t="shared" si="119"/>
        <v>0</v>
      </c>
      <c r="AA447" s="119" t="str">
        <f>IF(N447=12,VLOOKUP(F447,'PDP8'!$C$6:$F$11,4,0),"")</f>
        <v/>
      </c>
      <c r="AB447" s="119" t="str">
        <f>IF(N447=13,IF(_xlfn.BITAND(OCT2DEC(C447),'PDP8'!$E$17)='PDP8'!$D$17,'PDP8'!$F$17,CONCATENATE(IF(ISNA(MATCH(_xlfn.BITAND(OCT2DEC(C447),'PDP8'!$E$18),'PDP8'!$D$18:$D$20,0)),"",VLOOKUP(_xlfn.BITAND(OCT2DEC(C447),'PDP8'!$E$18),'PDP8'!$D$18:$F$20,3,0)),IF(ISNA(MATCH(_xlfn.BITAND(OCT2DEC(C447),'PDP8'!$E$21),'PDP8'!$D$21:$D$52,0)),"",CONCATENATE(IF(ISNA(MATCH(_xlfn.BITAND(OCT2DEC(C447),'PDP8'!$E$18),'PDP8'!$D$18:$D$20,0)),"",", "),VLOOKUP(_xlfn.BITAND(OCT2DEC(C447),'PDP8'!$E$21),'PDP8'!$D$21:$F$52,3,0))))),"")</f>
        <v/>
      </c>
      <c r="AC447" s="119" t="str">
        <f>IF(N447=14,CONCATENATE(IF(ISNA(MATCH(_xlfn.BITAND(OCT2DEC(C447),'PDP8'!$E$56),'PDP8'!$D$56:$D$70,0)),"",VLOOKUP(_xlfn.BITAND(OCT2DEC(C447),'PDP8'!$E$56),'PDP8'!$D$56:$F$70,3,0)),IF(ISNA(MATCH(_xlfn.BITAND(OCT2DEC(C447),'PDP8'!$E$71),'PDP8'!$D$71:$D$73,0)),"",CONCATENATE(IF(ISNA(MATCH(_xlfn.BITAND(OCT2DEC(C447),'PDP8'!$E$56),'PDP8'!$D$56:$D$70,0)),"",", "),VLOOKUP(_xlfn.BITAND(OCT2DEC(C447),'PDP8'!$E$71),'PDP8'!$D$71:$F$73,3,0))),IF(_xlfn.BITAND(OCT2DEC(C447),'PDP8'!$E$75)='PDP8'!$D$75,CONCATENATE(IF(LEN(F447)&gt;4,", ",""),'PDP8'!$F$75,""),IF(_xlfn.BITAND(OCT2DEC(C447),'PDP8'!$E$74),"",'PDP8'!$F$74))),"")</f>
        <v/>
      </c>
      <c r="AD447" s="119" t="str">
        <f>IF(N447=15,VLOOKUP(Z447,'PDP8'!$D$111:$F$238,3,0),"")</f>
        <v/>
      </c>
      <c r="AE447" s="119" t="str">
        <f>IF(N447=20,CONCATENATE(VLOOKUP(F447,'PDP8'!$I$5:$M$389,3,0),": ",VLOOKUP(F447,'PDP8'!$I$5:$M$389,5,0)),"")</f>
        <v/>
      </c>
      <c r="AF447" s="119" t="str">
        <f t="shared" si="117"/>
        <v/>
      </c>
      <c r="AG447" s="126"/>
      <c r="AH447" s="126"/>
    </row>
    <row r="448" spans="1:34" x14ac:dyDescent="0.2">
      <c r="A448" s="126"/>
      <c r="B448" s="55" t="str">
        <f t="shared" si="105"/>
        <v>0411</v>
      </c>
      <c r="C448" s="56" t="str">
        <f>IF(N448&lt;10,"",IF(N448=10,O448,IF(N448=12,IF(LEN(X448)&gt;0,X448,DEC2OCT(VLOOKUP(F448,'PDP8'!$C$6:$D$12,2,0)+IF(LEN(G448)&gt;0,256,0)+W448+IF(LEN(V448)=0,0,_xlfn.BITAND(V448,127)),4)),IF(N448=13,DEC2OCT('PDP8'!$D$13+_xlfn.BITOR(VLOOKUP(O448,'PDP8'!$C$17:$D$52,2,0),_xlfn.BITOR(IF(S448&gt;1,VLOOKUP(P448,'PDP8'!$C$17:$D$52,2,0),0),_xlfn.BITOR(IF(S448&gt;2,VLOOKUP(Q448,'PDP8'!$C$17:$D$52,2,0),0),IF(S448&gt;3,VLOOKUP(R448,'PDP8'!$C$17:$D$52,2,0),0)))),4),IF(N448=14,DEC2OCT(_xlfn.BITOR('PDP8'!$D$13+256+VLOOKUP(O448,'PDP8'!$C$56:$D$75,2,0),_xlfn.BITOR(IF(S448&gt;1,VLOOKUP(P448,'PDP8'!$C$56:$D$75,2,0),0),_xlfn.BITOR(IF(S448&gt;2,VLOOKUP(Q448,'PDP8'!$C$56:$D$75,2,0),0),IF(S448&gt;3,VLOOKUP(R448,'PDP8'!$C$56:$D$75,2,0),0)))),4),IF(N448=15,DEC2OCT('PDP8'!$D$13+257+VLOOKUP(O448,'PDP8'!$C$80:$D$107,2,0)+IF(S448&gt;1,VLOOKUP(P448,'PDP8'!$C$80:$D$107,2,0),0)+IF(S448&gt;2,VLOOKUP(Q448,'PDP8'!$C$80:$D$107,2,0),0),4),IF(N448=20,VLOOKUP(F448,'PDP8'!$I$5:$J$389,2,0),"???")))))))</f>
        <v/>
      </c>
      <c r="D448" s="177"/>
      <c r="E448" s="118"/>
      <c r="F448" s="118"/>
      <c r="G448" s="76"/>
      <c r="H448" s="118"/>
      <c r="I448" s="179"/>
      <c r="J448" s="188" t="str">
        <f t="shared" si="106"/>
        <v/>
      </c>
      <c r="K448" s="211"/>
      <c r="L448" s="126"/>
      <c r="M448" s="119">
        <f>IF(LEN(F448)&lt;1,0,IF(OR(LEFT(F448)="/",F448="$"),0,IF(LEFT(F448)="*",1,IF(NOT(ISERR(VALUE(F448))),10,IF(LEFT(F448,4)="PAGE",2,IF(ISNA(VLOOKUP(F448,'PDP8'!$C$6:$C$11,1,0)),IF(ISNA(VLOOKUP(LEFT(F448,3),'PDP8'!$C$17:$C$52,1,0)),IF(ISNA(VLOOKUP(LEFT(F448,3),'PDP8'!$C$56:$C$75,1,0)),IF(ISNA(VLOOKUP(LEFT(F448,IF(OR(LEN(F448)=3,MID(F448,4,1)=" "),3,4)),'PDP8'!$C$80:$C$107,1,0)),IF(ISNA(VLOOKUP(F448,'PDP8'!$I$5:$I$389,1,0)),"???",20),15),14),13),12))))))</f>
        <v>0</v>
      </c>
      <c r="N448" s="119">
        <f>IF(AND(O448="CLA",S448&gt;1),IF(ISNA(VLOOKUP(P448,'PDP8'!$C$17:$C$52,1,0)),IF(ISNA(VLOOKUP(P448,'PDP8'!$C$56:$C$75,1,0)),15,14),13),IF(LEN(F448)=0,0,M448))</f>
        <v>0</v>
      </c>
      <c r="O448" s="119" t="str">
        <f t="shared" si="107"/>
        <v/>
      </c>
      <c r="P448" s="119" t="str">
        <f t="shared" si="108"/>
        <v/>
      </c>
      <c r="Q448" s="119" t="str">
        <f t="shared" si="109"/>
        <v/>
      </c>
      <c r="R448" s="119" t="str">
        <f t="shared" si="110"/>
        <v/>
      </c>
      <c r="S448" s="119">
        <f t="shared" si="111"/>
        <v>0</v>
      </c>
      <c r="T448" s="187" t="str">
        <f t="shared" si="112"/>
        <v/>
      </c>
      <c r="U448" s="119" t="str">
        <f t="shared" si="113"/>
        <v/>
      </c>
      <c r="V448" s="120" t="str">
        <f t="shared" si="114"/>
        <v/>
      </c>
      <c r="W448" s="124" t="str">
        <f t="shared" si="115"/>
        <v/>
      </c>
      <c r="X448" s="124" t="str">
        <f t="shared" si="116"/>
        <v/>
      </c>
      <c r="Y448" s="119" t="str">
        <f t="shared" si="118"/>
        <v/>
      </c>
      <c r="Z448" s="119">
        <f t="shared" si="119"/>
        <v>0</v>
      </c>
      <c r="AA448" s="119" t="str">
        <f>IF(N448=12,VLOOKUP(F448,'PDP8'!$C$6:$F$11,4,0),"")</f>
        <v/>
      </c>
      <c r="AB448" s="119" t="str">
        <f>IF(N448=13,IF(_xlfn.BITAND(OCT2DEC(C448),'PDP8'!$E$17)='PDP8'!$D$17,'PDP8'!$F$17,CONCATENATE(IF(ISNA(MATCH(_xlfn.BITAND(OCT2DEC(C448),'PDP8'!$E$18),'PDP8'!$D$18:$D$20,0)),"",VLOOKUP(_xlfn.BITAND(OCT2DEC(C448),'PDP8'!$E$18),'PDP8'!$D$18:$F$20,3,0)),IF(ISNA(MATCH(_xlfn.BITAND(OCT2DEC(C448),'PDP8'!$E$21),'PDP8'!$D$21:$D$52,0)),"",CONCATENATE(IF(ISNA(MATCH(_xlfn.BITAND(OCT2DEC(C448),'PDP8'!$E$18),'PDP8'!$D$18:$D$20,0)),"",", "),VLOOKUP(_xlfn.BITAND(OCT2DEC(C448),'PDP8'!$E$21),'PDP8'!$D$21:$F$52,3,0))))),"")</f>
        <v/>
      </c>
      <c r="AC448" s="119" t="str">
        <f>IF(N448=14,CONCATENATE(IF(ISNA(MATCH(_xlfn.BITAND(OCT2DEC(C448),'PDP8'!$E$56),'PDP8'!$D$56:$D$70,0)),"",VLOOKUP(_xlfn.BITAND(OCT2DEC(C448),'PDP8'!$E$56),'PDP8'!$D$56:$F$70,3,0)),IF(ISNA(MATCH(_xlfn.BITAND(OCT2DEC(C448),'PDP8'!$E$71),'PDP8'!$D$71:$D$73,0)),"",CONCATENATE(IF(ISNA(MATCH(_xlfn.BITAND(OCT2DEC(C448),'PDP8'!$E$56),'PDP8'!$D$56:$D$70,0)),"",", "),VLOOKUP(_xlfn.BITAND(OCT2DEC(C448),'PDP8'!$E$71),'PDP8'!$D$71:$F$73,3,0))),IF(_xlfn.BITAND(OCT2DEC(C448),'PDP8'!$E$75)='PDP8'!$D$75,CONCATENATE(IF(LEN(F448)&gt;4,", ",""),'PDP8'!$F$75,""),IF(_xlfn.BITAND(OCT2DEC(C448),'PDP8'!$E$74),"",'PDP8'!$F$74))),"")</f>
        <v/>
      </c>
      <c r="AD448" s="119" t="str">
        <f>IF(N448=15,VLOOKUP(Z448,'PDP8'!$D$111:$F$238,3,0),"")</f>
        <v/>
      </c>
      <c r="AE448" s="119" t="str">
        <f>IF(N448=20,CONCATENATE(VLOOKUP(F448,'PDP8'!$I$5:$M$389,3,0),": ",VLOOKUP(F448,'PDP8'!$I$5:$M$389,5,0)),"")</f>
        <v/>
      </c>
      <c r="AF448" s="119" t="str">
        <f t="shared" si="117"/>
        <v/>
      </c>
      <c r="AG448" s="126"/>
      <c r="AH448" s="126"/>
    </row>
    <row r="449" spans="1:34" x14ac:dyDescent="0.2">
      <c r="A449" s="126"/>
      <c r="B449" s="55" t="str">
        <f t="shared" si="105"/>
        <v>0411</v>
      </c>
      <c r="C449" s="56" t="str">
        <f>IF(N449&lt;10,"",IF(N449=10,O449,IF(N449=12,IF(LEN(X449)&gt;0,X449,DEC2OCT(VLOOKUP(F449,'PDP8'!$C$6:$D$12,2,0)+IF(LEN(G449)&gt;0,256,0)+W449+IF(LEN(V449)=0,0,_xlfn.BITAND(V449,127)),4)),IF(N449=13,DEC2OCT('PDP8'!$D$13+_xlfn.BITOR(VLOOKUP(O449,'PDP8'!$C$17:$D$52,2,0),_xlfn.BITOR(IF(S449&gt;1,VLOOKUP(P449,'PDP8'!$C$17:$D$52,2,0),0),_xlfn.BITOR(IF(S449&gt;2,VLOOKUP(Q449,'PDP8'!$C$17:$D$52,2,0),0),IF(S449&gt;3,VLOOKUP(R449,'PDP8'!$C$17:$D$52,2,0),0)))),4),IF(N449=14,DEC2OCT(_xlfn.BITOR('PDP8'!$D$13+256+VLOOKUP(O449,'PDP8'!$C$56:$D$75,2,0),_xlfn.BITOR(IF(S449&gt;1,VLOOKUP(P449,'PDP8'!$C$56:$D$75,2,0),0),_xlfn.BITOR(IF(S449&gt;2,VLOOKUP(Q449,'PDP8'!$C$56:$D$75,2,0),0),IF(S449&gt;3,VLOOKUP(R449,'PDP8'!$C$56:$D$75,2,0),0)))),4),IF(N449=15,DEC2OCT('PDP8'!$D$13+257+VLOOKUP(O449,'PDP8'!$C$80:$D$107,2,0)+IF(S449&gt;1,VLOOKUP(P449,'PDP8'!$C$80:$D$107,2,0),0)+IF(S449&gt;2,VLOOKUP(Q449,'PDP8'!$C$80:$D$107,2,0),0),4),IF(N449=20,VLOOKUP(F449,'PDP8'!$I$5:$J$389,2,0),"???")))))))</f>
        <v/>
      </c>
      <c r="D449" s="177"/>
      <c r="E449" s="118"/>
      <c r="F449" s="118"/>
      <c r="G449" s="76"/>
      <c r="H449" s="118"/>
      <c r="I449" s="179"/>
      <c r="J449" s="188" t="str">
        <f t="shared" si="106"/>
        <v/>
      </c>
      <c r="K449" s="211"/>
      <c r="L449" s="126"/>
      <c r="M449" s="119">
        <f>IF(LEN(F449)&lt;1,0,IF(OR(LEFT(F449)="/",F449="$"),0,IF(LEFT(F449)="*",1,IF(NOT(ISERR(VALUE(F449))),10,IF(LEFT(F449,4)="PAGE",2,IF(ISNA(VLOOKUP(F449,'PDP8'!$C$6:$C$11,1,0)),IF(ISNA(VLOOKUP(LEFT(F449,3),'PDP8'!$C$17:$C$52,1,0)),IF(ISNA(VLOOKUP(LEFT(F449,3),'PDP8'!$C$56:$C$75,1,0)),IF(ISNA(VLOOKUP(LEFT(F449,IF(OR(LEN(F449)=3,MID(F449,4,1)=" "),3,4)),'PDP8'!$C$80:$C$107,1,0)),IF(ISNA(VLOOKUP(F449,'PDP8'!$I$5:$I$389,1,0)),"???",20),15),14),13),12))))))</f>
        <v>0</v>
      </c>
      <c r="N449" s="119">
        <f>IF(AND(O449="CLA",S449&gt;1),IF(ISNA(VLOOKUP(P449,'PDP8'!$C$17:$C$52,1,0)),IF(ISNA(VLOOKUP(P449,'PDP8'!$C$56:$C$75,1,0)),15,14),13),IF(LEN(F449)=0,0,M449))</f>
        <v>0</v>
      </c>
      <c r="O449" s="119" t="str">
        <f t="shared" si="107"/>
        <v/>
      </c>
      <c r="P449" s="119" t="str">
        <f t="shared" si="108"/>
        <v/>
      </c>
      <c r="Q449" s="119" t="str">
        <f t="shared" si="109"/>
        <v/>
      </c>
      <c r="R449" s="119" t="str">
        <f t="shared" si="110"/>
        <v/>
      </c>
      <c r="S449" s="119">
        <f t="shared" si="111"/>
        <v>0</v>
      </c>
      <c r="T449" s="187" t="str">
        <f t="shared" si="112"/>
        <v/>
      </c>
      <c r="U449" s="119" t="str">
        <f t="shared" si="113"/>
        <v/>
      </c>
      <c r="V449" s="120" t="str">
        <f t="shared" si="114"/>
        <v/>
      </c>
      <c r="W449" s="124" t="str">
        <f t="shared" si="115"/>
        <v/>
      </c>
      <c r="X449" s="124" t="str">
        <f t="shared" si="116"/>
        <v/>
      </c>
      <c r="Y449" s="119" t="str">
        <f t="shared" si="118"/>
        <v/>
      </c>
      <c r="Z449" s="119">
        <f t="shared" si="119"/>
        <v>0</v>
      </c>
      <c r="AA449" s="119" t="str">
        <f>IF(N449=12,VLOOKUP(F449,'PDP8'!$C$6:$F$11,4,0),"")</f>
        <v/>
      </c>
      <c r="AB449" s="119" t="str">
        <f>IF(N449=13,IF(_xlfn.BITAND(OCT2DEC(C449),'PDP8'!$E$17)='PDP8'!$D$17,'PDP8'!$F$17,CONCATENATE(IF(ISNA(MATCH(_xlfn.BITAND(OCT2DEC(C449),'PDP8'!$E$18),'PDP8'!$D$18:$D$20,0)),"",VLOOKUP(_xlfn.BITAND(OCT2DEC(C449),'PDP8'!$E$18),'PDP8'!$D$18:$F$20,3,0)),IF(ISNA(MATCH(_xlfn.BITAND(OCT2DEC(C449),'PDP8'!$E$21),'PDP8'!$D$21:$D$52,0)),"",CONCATENATE(IF(ISNA(MATCH(_xlfn.BITAND(OCT2DEC(C449),'PDP8'!$E$18),'PDP8'!$D$18:$D$20,0)),"",", "),VLOOKUP(_xlfn.BITAND(OCT2DEC(C449),'PDP8'!$E$21),'PDP8'!$D$21:$F$52,3,0))))),"")</f>
        <v/>
      </c>
      <c r="AC449" s="119" t="str">
        <f>IF(N449=14,CONCATENATE(IF(ISNA(MATCH(_xlfn.BITAND(OCT2DEC(C449),'PDP8'!$E$56),'PDP8'!$D$56:$D$70,0)),"",VLOOKUP(_xlfn.BITAND(OCT2DEC(C449),'PDP8'!$E$56),'PDP8'!$D$56:$F$70,3,0)),IF(ISNA(MATCH(_xlfn.BITAND(OCT2DEC(C449),'PDP8'!$E$71),'PDP8'!$D$71:$D$73,0)),"",CONCATENATE(IF(ISNA(MATCH(_xlfn.BITAND(OCT2DEC(C449),'PDP8'!$E$56),'PDP8'!$D$56:$D$70,0)),"",", "),VLOOKUP(_xlfn.BITAND(OCT2DEC(C449),'PDP8'!$E$71),'PDP8'!$D$71:$F$73,3,0))),IF(_xlfn.BITAND(OCT2DEC(C449),'PDP8'!$E$75)='PDP8'!$D$75,CONCATENATE(IF(LEN(F449)&gt;4,", ",""),'PDP8'!$F$75,""),IF(_xlfn.BITAND(OCT2DEC(C449),'PDP8'!$E$74),"",'PDP8'!$F$74))),"")</f>
        <v/>
      </c>
      <c r="AD449" s="119" t="str">
        <f>IF(N449=15,VLOOKUP(Z449,'PDP8'!$D$111:$F$238,3,0),"")</f>
        <v/>
      </c>
      <c r="AE449" s="119" t="str">
        <f>IF(N449=20,CONCATENATE(VLOOKUP(F449,'PDP8'!$I$5:$M$389,3,0),": ",VLOOKUP(F449,'PDP8'!$I$5:$M$389,5,0)),"")</f>
        <v/>
      </c>
      <c r="AF449" s="119" t="str">
        <f t="shared" si="117"/>
        <v/>
      </c>
      <c r="AG449" s="126"/>
      <c r="AH449" s="126"/>
    </row>
    <row r="450" spans="1:34" x14ac:dyDescent="0.2">
      <c r="A450" s="126"/>
      <c r="B450" s="55" t="str">
        <f t="shared" si="105"/>
        <v>0411</v>
      </c>
      <c r="C450" s="56" t="str">
        <f>IF(N450&lt;10,"",IF(N450=10,O450,IF(N450=12,IF(LEN(X450)&gt;0,X450,DEC2OCT(VLOOKUP(F450,'PDP8'!$C$6:$D$12,2,0)+IF(LEN(G450)&gt;0,256,0)+W450+IF(LEN(V450)=0,0,_xlfn.BITAND(V450,127)),4)),IF(N450=13,DEC2OCT('PDP8'!$D$13+_xlfn.BITOR(VLOOKUP(O450,'PDP8'!$C$17:$D$52,2,0),_xlfn.BITOR(IF(S450&gt;1,VLOOKUP(P450,'PDP8'!$C$17:$D$52,2,0),0),_xlfn.BITOR(IF(S450&gt;2,VLOOKUP(Q450,'PDP8'!$C$17:$D$52,2,0),0),IF(S450&gt;3,VLOOKUP(R450,'PDP8'!$C$17:$D$52,2,0),0)))),4),IF(N450=14,DEC2OCT(_xlfn.BITOR('PDP8'!$D$13+256+VLOOKUP(O450,'PDP8'!$C$56:$D$75,2,0),_xlfn.BITOR(IF(S450&gt;1,VLOOKUP(P450,'PDP8'!$C$56:$D$75,2,0),0),_xlfn.BITOR(IF(S450&gt;2,VLOOKUP(Q450,'PDP8'!$C$56:$D$75,2,0),0),IF(S450&gt;3,VLOOKUP(R450,'PDP8'!$C$56:$D$75,2,0),0)))),4),IF(N450=15,DEC2OCT('PDP8'!$D$13+257+VLOOKUP(O450,'PDP8'!$C$80:$D$107,2,0)+IF(S450&gt;1,VLOOKUP(P450,'PDP8'!$C$80:$D$107,2,0),0)+IF(S450&gt;2,VLOOKUP(Q450,'PDP8'!$C$80:$D$107,2,0),0),4),IF(N450=20,VLOOKUP(F450,'PDP8'!$I$5:$J$389,2,0),"???")))))))</f>
        <v/>
      </c>
      <c r="D450" s="177"/>
      <c r="E450" s="118"/>
      <c r="F450" s="118"/>
      <c r="G450" s="76"/>
      <c r="H450" s="118"/>
      <c r="I450" s="179"/>
      <c r="J450" s="188" t="str">
        <f t="shared" si="106"/>
        <v/>
      </c>
      <c r="K450" s="211"/>
      <c r="L450" s="126"/>
      <c r="M450" s="119">
        <f>IF(LEN(F450)&lt;1,0,IF(OR(LEFT(F450)="/",F450="$"),0,IF(LEFT(F450)="*",1,IF(NOT(ISERR(VALUE(F450))),10,IF(LEFT(F450,4)="PAGE",2,IF(ISNA(VLOOKUP(F450,'PDP8'!$C$6:$C$11,1,0)),IF(ISNA(VLOOKUP(LEFT(F450,3),'PDP8'!$C$17:$C$52,1,0)),IF(ISNA(VLOOKUP(LEFT(F450,3),'PDP8'!$C$56:$C$75,1,0)),IF(ISNA(VLOOKUP(LEFT(F450,IF(OR(LEN(F450)=3,MID(F450,4,1)=" "),3,4)),'PDP8'!$C$80:$C$107,1,0)),IF(ISNA(VLOOKUP(F450,'PDP8'!$I$5:$I$389,1,0)),"???",20),15),14),13),12))))))</f>
        <v>0</v>
      </c>
      <c r="N450" s="119">
        <f>IF(AND(O450="CLA",S450&gt;1),IF(ISNA(VLOOKUP(P450,'PDP8'!$C$17:$C$52,1,0)),IF(ISNA(VLOOKUP(P450,'PDP8'!$C$56:$C$75,1,0)),15,14),13),IF(LEN(F450)=0,0,M450))</f>
        <v>0</v>
      </c>
      <c r="O450" s="119" t="str">
        <f t="shared" si="107"/>
        <v/>
      </c>
      <c r="P450" s="119" t="str">
        <f t="shared" si="108"/>
        <v/>
      </c>
      <c r="Q450" s="119" t="str">
        <f t="shared" si="109"/>
        <v/>
      </c>
      <c r="R450" s="119" t="str">
        <f t="shared" si="110"/>
        <v/>
      </c>
      <c r="S450" s="119">
        <f t="shared" si="111"/>
        <v>0</v>
      </c>
      <c r="T450" s="187" t="str">
        <f t="shared" si="112"/>
        <v/>
      </c>
      <c r="U450" s="119" t="str">
        <f t="shared" si="113"/>
        <v/>
      </c>
      <c r="V450" s="120" t="str">
        <f t="shared" si="114"/>
        <v/>
      </c>
      <c r="W450" s="124" t="str">
        <f t="shared" si="115"/>
        <v/>
      </c>
      <c r="X450" s="124" t="str">
        <f t="shared" si="116"/>
        <v/>
      </c>
      <c r="Y450" s="119" t="str">
        <f t="shared" si="118"/>
        <v/>
      </c>
      <c r="Z450" s="119">
        <f t="shared" si="119"/>
        <v>0</v>
      </c>
      <c r="AA450" s="119" t="str">
        <f>IF(N450=12,VLOOKUP(F450,'PDP8'!$C$6:$F$11,4,0),"")</f>
        <v/>
      </c>
      <c r="AB450" s="119" t="str">
        <f>IF(N450=13,IF(_xlfn.BITAND(OCT2DEC(C450),'PDP8'!$E$17)='PDP8'!$D$17,'PDP8'!$F$17,CONCATENATE(IF(ISNA(MATCH(_xlfn.BITAND(OCT2DEC(C450),'PDP8'!$E$18),'PDP8'!$D$18:$D$20,0)),"",VLOOKUP(_xlfn.BITAND(OCT2DEC(C450),'PDP8'!$E$18),'PDP8'!$D$18:$F$20,3,0)),IF(ISNA(MATCH(_xlfn.BITAND(OCT2DEC(C450),'PDP8'!$E$21),'PDP8'!$D$21:$D$52,0)),"",CONCATENATE(IF(ISNA(MATCH(_xlfn.BITAND(OCT2DEC(C450),'PDP8'!$E$18),'PDP8'!$D$18:$D$20,0)),"",", "),VLOOKUP(_xlfn.BITAND(OCT2DEC(C450),'PDP8'!$E$21),'PDP8'!$D$21:$F$52,3,0))))),"")</f>
        <v/>
      </c>
      <c r="AC450" s="119" t="str">
        <f>IF(N450=14,CONCATENATE(IF(ISNA(MATCH(_xlfn.BITAND(OCT2DEC(C450),'PDP8'!$E$56),'PDP8'!$D$56:$D$70,0)),"",VLOOKUP(_xlfn.BITAND(OCT2DEC(C450),'PDP8'!$E$56),'PDP8'!$D$56:$F$70,3,0)),IF(ISNA(MATCH(_xlfn.BITAND(OCT2DEC(C450),'PDP8'!$E$71),'PDP8'!$D$71:$D$73,0)),"",CONCATENATE(IF(ISNA(MATCH(_xlfn.BITAND(OCT2DEC(C450),'PDP8'!$E$56),'PDP8'!$D$56:$D$70,0)),"",", "),VLOOKUP(_xlfn.BITAND(OCT2DEC(C450),'PDP8'!$E$71),'PDP8'!$D$71:$F$73,3,0))),IF(_xlfn.BITAND(OCT2DEC(C450),'PDP8'!$E$75)='PDP8'!$D$75,CONCATENATE(IF(LEN(F450)&gt;4,", ",""),'PDP8'!$F$75,""),IF(_xlfn.BITAND(OCT2DEC(C450),'PDP8'!$E$74),"",'PDP8'!$F$74))),"")</f>
        <v/>
      </c>
      <c r="AD450" s="119" t="str">
        <f>IF(N450=15,VLOOKUP(Z450,'PDP8'!$D$111:$F$238,3,0),"")</f>
        <v/>
      </c>
      <c r="AE450" s="119" t="str">
        <f>IF(N450=20,CONCATENATE(VLOOKUP(F450,'PDP8'!$I$5:$M$389,3,0),": ",VLOOKUP(F450,'PDP8'!$I$5:$M$389,5,0)),"")</f>
        <v/>
      </c>
      <c r="AF450" s="119" t="str">
        <f t="shared" si="117"/>
        <v/>
      </c>
      <c r="AG450" s="126"/>
      <c r="AH450" s="126"/>
    </row>
    <row r="451" spans="1:34" x14ac:dyDescent="0.2">
      <c r="A451" s="126"/>
      <c r="B451" s="55" t="str">
        <f t="shared" si="105"/>
        <v>0411</v>
      </c>
      <c r="C451" s="56" t="str">
        <f>IF(N451&lt;10,"",IF(N451=10,O451,IF(N451=12,IF(LEN(X451)&gt;0,X451,DEC2OCT(VLOOKUP(F451,'PDP8'!$C$6:$D$12,2,0)+IF(LEN(G451)&gt;0,256,0)+W451+IF(LEN(V451)=0,0,_xlfn.BITAND(V451,127)),4)),IF(N451=13,DEC2OCT('PDP8'!$D$13+_xlfn.BITOR(VLOOKUP(O451,'PDP8'!$C$17:$D$52,2,0),_xlfn.BITOR(IF(S451&gt;1,VLOOKUP(P451,'PDP8'!$C$17:$D$52,2,0),0),_xlfn.BITOR(IF(S451&gt;2,VLOOKUP(Q451,'PDP8'!$C$17:$D$52,2,0),0),IF(S451&gt;3,VLOOKUP(R451,'PDP8'!$C$17:$D$52,2,0),0)))),4),IF(N451=14,DEC2OCT(_xlfn.BITOR('PDP8'!$D$13+256+VLOOKUP(O451,'PDP8'!$C$56:$D$75,2,0),_xlfn.BITOR(IF(S451&gt;1,VLOOKUP(P451,'PDP8'!$C$56:$D$75,2,0),0),_xlfn.BITOR(IF(S451&gt;2,VLOOKUP(Q451,'PDP8'!$C$56:$D$75,2,0),0),IF(S451&gt;3,VLOOKUP(R451,'PDP8'!$C$56:$D$75,2,0),0)))),4),IF(N451=15,DEC2OCT('PDP8'!$D$13+257+VLOOKUP(O451,'PDP8'!$C$80:$D$107,2,0)+IF(S451&gt;1,VLOOKUP(P451,'PDP8'!$C$80:$D$107,2,0),0)+IF(S451&gt;2,VLOOKUP(Q451,'PDP8'!$C$80:$D$107,2,0),0),4),IF(N451=20,VLOOKUP(F451,'PDP8'!$I$5:$J$389,2,0),"???")))))))</f>
        <v/>
      </c>
      <c r="D451" s="177"/>
      <c r="E451" s="118"/>
      <c r="F451" s="118"/>
      <c r="G451" s="76"/>
      <c r="H451" s="118"/>
      <c r="I451" s="179"/>
      <c r="J451" s="188" t="str">
        <f t="shared" si="106"/>
        <v/>
      </c>
      <c r="K451" s="211"/>
      <c r="L451" s="126"/>
      <c r="M451" s="119">
        <f>IF(LEN(F451)&lt;1,0,IF(OR(LEFT(F451)="/",F451="$"),0,IF(LEFT(F451)="*",1,IF(NOT(ISERR(VALUE(F451))),10,IF(LEFT(F451,4)="PAGE",2,IF(ISNA(VLOOKUP(F451,'PDP8'!$C$6:$C$11,1,0)),IF(ISNA(VLOOKUP(LEFT(F451,3),'PDP8'!$C$17:$C$52,1,0)),IF(ISNA(VLOOKUP(LEFT(F451,3),'PDP8'!$C$56:$C$75,1,0)),IF(ISNA(VLOOKUP(LEFT(F451,IF(OR(LEN(F451)=3,MID(F451,4,1)=" "),3,4)),'PDP8'!$C$80:$C$107,1,0)),IF(ISNA(VLOOKUP(F451,'PDP8'!$I$5:$I$389,1,0)),"???",20),15),14),13),12))))))</f>
        <v>0</v>
      </c>
      <c r="N451" s="119">
        <f>IF(AND(O451="CLA",S451&gt;1),IF(ISNA(VLOOKUP(P451,'PDP8'!$C$17:$C$52,1,0)),IF(ISNA(VLOOKUP(P451,'PDP8'!$C$56:$C$75,1,0)),15,14),13),IF(LEN(F451)=0,0,M451))</f>
        <v>0</v>
      </c>
      <c r="O451" s="119" t="str">
        <f t="shared" si="107"/>
        <v/>
      </c>
      <c r="P451" s="119" t="str">
        <f t="shared" si="108"/>
        <v/>
      </c>
      <c r="Q451" s="119" t="str">
        <f t="shared" si="109"/>
        <v/>
      </c>
      <c r="R451" s="119" t="str">
        <f t="shared" si="110"/>
        <v/>
      </c>
      <c r="S451" s="119">
        <f t="shared" si="111"/>
        <v>0</v>
      </c>
      <c r="T451" s="187" t="str">
        <f t="shared" si="112"/>
        <v/>
      </c>
      <c r="U451" s="119" t="str">
        <f t="shared" si="113"/>
        <v/>
      </c>
      <c r="V451" s="120" t="str">
        <f t="shared" si="114"/>
        <v/>
      </c>
      <c r="W451" s="124" t="str">
        <f t="shared" si="115"/>
        <v/>
      </c>
      <c r="X451" s="124" t="str">
        <f t="shared" si="116"/>
        <v/>
      </c>
      <c r="Y451" s="119" t="str">
        <f t="shared" si="118"/>
        <v/>
      </c>
      <c r="Z451" s="119">
        <f t="shared" si="119"/>
        <v>0</v>
      </c>
      <c r="AA451" s="119" t="str">
        <f>IF(N451=12,VLOOKUP(F451,'PDP8'!$C$6:$F$11,4,0),"")</f>
        <v/>
      </c>
      <c r="AB451" s="119" t="str">
        <f>IF(N451=13,IF(_xlfn.BITAND(OCT2DEC(C451),'PDP8'!$E$17)='PDP8'!$D$17,'PDP8'!$F$17,CONCATENATE(IF(ISNA(MATCH(_xlfn.BITAND(OCT2DEC(C451),'PDP8'!$E$18),'PDP8'!$D$18:$D$20,0)),"",VLOOKUP(_xlfn.BITAND(OCT2DEC(C451),'PDP8'!$E$18),'PDP8'!$D$18:$F$20,3,0)),IF(ISNA(MATCH(_xlfn.BITAND(OCT2DEC(C451),'PDP8'!$E$21),'PDP8'!$D$21:$D$52,0)),"",CONCATENATE(IF(ISNA(MATCH(_xlfn.BITAND(OCT2DEC(C451),'PDP8'!$E$18),'PDP8'!$D$18:$D$20,0)),"",", "),VLOOKUP(_xlfn.BITAND(OCT2DEC(C451),'PDP8'!$E$21),'PDP8'!$D$21:$F$52,3,0))))),"")</f>
        <v/>
      </c>
      <c r="AC451" s="119" t="str">
        <f>IF(N451=14,CONCATENATE(IF(ISNA(MATCH(_xlfn.BITAND(OCT2DEC(C451),'PDP8'!$E$56),'PDP8'!$D$56:$D$70,0)),"",VLOOKUP(_xlfn.BITAND(OCT2DEC(C451),'PDP8'!$E$56),'PDP8'!$D$56:$F$70,3,0)),IF(ISNA(MATCH(_xlfn.BITAND(OCT2DEC(C451),'PDP8'!$E$71),'PDP8'!$D$71:$D$73,0)),"",CONCATENATE(IF(ISNA(MATCH(_xlfn.BITAND(OCT2DEC(C451),'PDP8'!$E$56),'PDP8'!$D$56:$D$70,0)),"",", "),VLOOKUP(_xlfn.BITAND(OCT2DEC(C451),'PDP8'!$E$71),'PDP8'!$D$71:$F$73,3,0))),IF(_xlfn.BITAND(OCT2DEC(C451),'PDP8'!$E$75)='PDP8'!$D$75,CONCATENATE(IF(LEN(F451)&gt;4,", ",""),'PDP8'!$F$75,""),IF(_xlfn.BITAND(OCT2DEC(C451),'PDP8'!$E$74),"",'PDP8'!$F$74))),"")</f>
        <v/>
      </c>
      <c r="AD451" s="119" t="str">
        <f>IF(N451=15,VLOOKUP(Z451,'PDP8'!$D$111:$F$238,3,0),"")</f>
        <v/>
      </c>
      <c r="AE451" s="119" t="str">
        <f>IF(N451=20,CONCATENATE(VLOOKUP(F451,'PDP8'!$I$5:$M$389,3,0),": ",VLOOKUP(F451,'PDP8'!$I$5:$M$389,5,0)),"")</f>
        <v/>
      </c>
      <c r="AF451" s="119" t="str">
        <f t="shared" si="117"/>
        <v/>
      </c>
      <c r="AG451" s="126"/>
      <c r="AH451" s="126"/>
    </row>
    <row r="452" spans="1:34" x14ac:dyDescent="0.2">
      <c r="A452" s="126"/>
      <c r="B452" s="55" t="str">
        <f t="shared" si="105"/>
        <v>0411</v>
      </c>
      <c r="C452" s="56" t="str">
        <f>IF(N452&lt;10,"",IF(N452=10,O452,IF(N452=12,IF(LEN(X452)&gt;0,X452,DEC2OCT(VLOOKUP(F452,'PDP8'!$C$6:$D$12,2,0)+IF(LEN(G452)&gt;0,256,0)+W452+IF(LEN(V452)=0,0,_xlfn.BITAND(V452,127)),4)),IF(N452=13,DEC2OCT('PDP8'!$D$13+_xlfn.BITOR(VLOOKUP(O452,'PDP8'!$C$17:$D$52,2,0),_xlfn.BITOR(IF(S452&gt;1,VLOOKUP(P452,'PDP8'!$C$17:$D$52,2,0),0),_xlfn.BITOR(IF(S452&gt;2,VLOOKUP(Q452,'PDP8'!$C$17:$D$52,2,0),0),IF(S452&gt;3,VLOOKUP(R452,'PDP8'!$C$17:$D$52,2,0),0)))),4),IF(N452=14,DEC2OCT(_xlfn.BITOR('PDP8'!$D$13+256+VLOOKUP(O452,'PDP8'!$C$56:$D$75,2,0),_xlfn.BITOR(IF(S452&gt;1,VLOOKUP(P452,'PDP8'!$C$56:$D$75,2,0),0),_xlfn.BITOR(IF(S452&gt;2,VLOOKUP(Q452,'PDP8'!$C$56:$D$75,2,0),0),IF(S452&gt;3,VLOOKUP(R452,'PDP8'!$C$56:$D$75,2,0),0)))),4),IF(N452=15,DEC2OCT('PDP8'!$D$13+257+VLOOKUP(O452,'PDP8'!$C$80:$D$107,2,0)+IF(S452&gt;1,VLOOKUP(P452,'PDP8'!$C$80:$D$107,2,0),0)+IF(S452&gt;2,VLOOKUP(Q452,'PDP8'!$C$80:$D$107,2,0),0),4),IF(N452=20,VLOOKUP(F452,'PDP8'!$I$5:$J$389,2,0),"???")))))))</f>
        <v/>
      </c>
      <c r="D452" s="177"/>
      <c r="E452" s="118"/>
      <c r="F452" s="118"/>
      <c r="G452" s="76"/>
      <c r="H452" s="118"/>
      <c r="I452" s="179"/>
      <c r="J452" s="188" t="str">
        <f t="shared" si="106"/>
        <v/>
      </c>
      <c r="K452" s="211"/>
      <c r="L452" s="126"/>
      <c r="M452" s="119">
        <f>IF(LEN(F452)&lt;1,0,IF(OR(LEFT(F452)="/",F452="$"),0,IF(LEFT(F452)="*",1,IF(NOT(ISERR(VALUE(F452))),10,IF(LEFT(F452,4)="PAGE",2,IF(ISNA(VLOOKUP(F452,'PDP8'!$C$6:$C$11,1,0)),IF(ISNA(VLOOKUP(LEFT(F452,3),'PDP8'!$C$17:$C$52,1,0)),IF(ISNA(VLOOKUP(LEFT(F452,3),'PDP8'!$C$56:$C$75,1,0)),IF(ISNA(VLOOKUP(LEFT(F452,IF(OR(LEN(F452)=3,MID(F452,4,1)=" "),3,4)),'PDP8'!$C$80:$C$107,1,0)),IF(ISNA(VLOOKUP(F452,'PDP8'!$I$5:$I$389,1,0)),"???",20),15),14),13),12))))))</f>
        <v>0</v>
      </c>
      <c r="N452" s="119">
        <f>IF(AND(O452="CLA",S452&gt;1),IF(ISNA(VLOOKUP(P452,'PDP8'!$C$17:$C$52,1,0)),IF(ISNA(VLOOKUP(P452,'PDP8'!$C$56:$C$75,1,0)),15,14),13),IF(LEN(F452)=0,0,M452))</f>
        <v>0</v>
      </c>
      <c r="O452" s="119" t="str">
        <f t="shared" si="107"/>
        <v/>
      </c>
      <c r="P452" s="119" t="str">
        <f t="shared" si="108"/>
        <v/>
      </c>
      <c r="Q452" s="119" t="str">
        <f t="shared" si="109"/>
        <v/>
      </c>
      <c r="R452" s="119" t="str">
        <f t="shared" si="110"/>
        <v/>
      </c>
      <c r="S452" s="119">
        <f t="shared" si="111"/>
        <v>0</v>
      </c>
      <c r="T452" s="187" t="str">
        <f t="shared" si="112"/>
        <v/>
      </c>
      <c r="U452" s="119" t="str">
        <f t="shared" si="113"/>
        <v/>
      </c>
      <c r="V452" s="120" t="str">
        <f t="shared" si="114"/>
        <v/>
      </c>
      <c r="W452" s="124" t="str">
        <f t="shared" si="115"/>
        <v/>
      </c>
      <c r="X452" s="124" t="str">
        <f t="shared" si="116"/>
        <v/>
      </c>
      <c r="Y452" s="119" t="str">
        <f t="shared" si="118"/>
        <v/>
      </c>
      <c r="Z452" s="119">
        <f t="shared" si="119"/>
        <v>0</v>
      </c>
      <c r="AA452" s="119" t="str">
        <f>IF(N452=12,VLOOKUP(F452,'PDP8'!$C$6:$F$11,4,0),"")</f>
        <v/>
      </c>
      <c r="AB452" s="119" t="str">
        <f>IF(N452=13,IF(_xlfn.BITAND(OCT2DEC(C452),'PDP8'!$E$17)='PDP8'!$D$17,'PDP8'!$F$17,CONCATENATE(IF(ISNA(MATCH(_xlfn.BITAND(OCT2DEC(C452),'PDP8'!$E$18),'PDP8'!$D$18:$D$20,0)),"",VLOOKUP(_xlfn.BITAND(OCT2DEC(C452),'PDP8'!$E$18),'PDP8'!$D$18:$F$20,3,0)),IF(ISNA(MATCH(_xlfn.BITAND(OCT2DEC(C452),'PDP8'!$E$21),'PDP8'!$D$21:$D$52,0)),"",CONCATENATE(IF(ISNA(MATCH(_xlfn.BITAND(OCT2DEC(C452),'PDP8'!$E$18),'PDP8'!$D$18:$D$20,0)),"",", "),VLOOKUP(_xlfn.BITAND(OCT2DEC(C452),'PDP8'!$E$21),'PDP8'!$D$21:$F$52,3,0))))),"")</f>
        <v/>
      </c>
      <c r="AC452" s="119" t="str">
        <f>IF(N452=14,CONCATENATE(IF(ISNA(MATCH(_xlfn.BITAND(OCT2DEC(C452),'PDP8'!$E$56),'PDP8'!$D$56:$D$70,0)),"",VLOOKUP(_xlfn.BITAND(OCT2DEC(C452),'PDP8'!$E$56),'PDP8'!$D$56:$F$70,3,0)),IF(ISNA(MATCH(_xlfn.BITAND(OCT2DEC(C452),'PDP8'!$E$71),'PDP8'!$D$71:$D$73,0)),"",CONCATENATE(IF(ISNA(MATCH(_xlfn.BITAND(OCT2DEC(C452),'PDP8'!$E$56),'PDP8'!$D$56:$D$70,0)),"",", "),VLOOKUP(_xlfn.BITAND(OCT2DEC(C452),'PDP8'!$E$71),'PDP8'!$D$71:$F$73,3,0))),IF(_xlfn.BITAND(OCT2DEC(C452),'PDP8'!$E$75)='PDP8'!$D$75,CONCATENATE(IF(LEN(F452)&gt;4,", ",""),'PDP8'!$F$75,""),IF(_xlfn.BITAND(OCT2DEC(C452),'PDP8'!$E$74),"",'PDP8'!$F$74))),"")</f>
        <v/>
      </c>
      <c r="AD452" s="119" t="str">
        <f>IF(N452=15,VLOOKUP(Z452,'PDP8'!$D$111:$F$238,3,0),"")</f>
        <v/>
      </c>
      <c r="AE452" s="119" t="str">
        <f>IF(N452=20,CONCATENATE(VLOOKUP(F452,'PDP8'!$I$5:$M$389,3,0),": ",VLOOKUP(F452,'PDP8'!$I$5:$M$389,5,0)),"")</f>
        <v/>
      </c>
      <c r="AF452" s="119" t="str">
        <f t="shared" si="117"/>
        <v/>
      </c>
      <c r="AG452" s="126"/>
      <c r="AH452" s="126"/>
    </row>
    <row r="453" spans="1:34" x14ac:dyDescent="0.2">
      <c r="A453" s="126"/>
      <c r="B453" s="55" t="str">
        <f t="shared" si="105"/>
        <v>0411</v>
      </c>
      <c r="C453" s="56" t="str">
        <f>IF(N453&lt;10,"",IF(N453=10,O453,IF(N453=12,IF(LEN(X453)&gt;0,X453,DEC2OCT(VLOOKUP(F453,'PDP8'!$C$6:$D$12,2,0)+IF(LEN(G453)&gt;0,256,0)+W453+IF(LEN(V453)=0,0,_xlfn.BITAND(V453,127)),4)),IF(N453=13,DEC2OCT('PDP8'!$D$13+_xlfn.BITOR(VLOOKUP(O453,'PDP8'!$C$17:$D$52,2,0),_xlfn.BITOR(IF(S453&gt;1,VLOOKUP(P453,'PDP8'!$C$17:$D$52,2,0),0),_xlfn.BITOR(IF(S453&gt;2,VLOOKUP(Q453,'PDP8'!$C$17:$D$52,2,0),0),IF(S453&gt;3,VLOOKUP(R453,'PDP8'!$C$17:$D$52,2,0),0)))),4),IF(N453=14,DEC2OCT(_xlfn.BITOR('PDP8'!$D$13+256+VLOOKUP(O453,'PDP8'!$C$56:$D$75,2,0),_xlfn.BITOR(IF(S453&gt;1,VLOOKUP(P453,'PDP8'!$C$56:$D$75,2,0),0),_xlfn.BITOR(IF(S453&gt;2,VLOOKUP(Q453,'PDP8'!$C$56:$D$75,2,0),0),IF(S453&gt;3,VLOOKUP(R453,'PDP8'!$C$56:$D$75,2,0),0)))),4),IF(N453=15,DEC2OCT('PDP8'!$D$13+257+VLOOKUP(O453,'PDP8'!$C$80:$D$107,2,0)+IF(S453&gt;1,VLOOKUP(P453,'PDP8'!$C$80:$D$107,2,0),0)+IF(S453&gt;2,VLOOKUP(Q453,'PDP8'!$C$80:$D$107,2,0),0),4),IF(N453=20,VLOOKUP(F453,'PDP8'!$I$5:$J$389,2,0),"???")))))))</f>
        <v/>
      </c>
      <c r="D453" s="177"/>
      <c r="E453" s="118"/>
      <c r="F453" s="118"/>
      <c r="G453" s="76"/>
      <c r="H453" s="118"/>
      <c r="I453" s="179"/>
      <c r="J453" s="188" t="str">
        <f t="shared" si="106"/>
        <v/>
      </c>
      <c r="K453" s="211"/>
      <c r="L453" s="126"/>
      <c r="M453" s="119">
        <f>IF(LEN(F453)&lt;1,0,IF(OR(LEFT(F453)="/",F453="$"),0,IF(LEFT(F453)="*",1,IF(NOT(ISERR(VALUE(F453))),10,IF(LEFT(F453,4)="PAGE",2,IF(ISNA(VLOOKUP(F453,'PDP8'!$C$6:$C$11,1,0)),IF(ISNA(VLOOKUP(LEFT(F453,3),'PDP8'!$C$17:$C$52,1,0)),IF(ISNA(VLOOKUP(LEFT(F453,3),'PDP8'!$C$56:$C$75,1,0)),IF(ISNA(VLOOKUP(LEFT(F453,IF(OR(LEN(F453)=3,MID(F453,4,1)=" "),3,4)),'PDP8'!$C$80:$C$107,1,0)),IF(ISNA(VLOOKUP(F453,'PDP8'!$I$5:$I$389,1,0)),"???",20),15),14),13),12))))))</f>
        <v>0</v>
      </c>
      <c r="N453" s="119">
        <f>IF(AND(O453="CLA",S453&gt;1),IF(ISNA(VLOOKUP(P453,'PDP8'!$C$17:$C$52,1,0)),IF(ISNA(VLOOKUP(P453,'PDP8'!$C$56:$C$75,1,0)),15,14),13),IF(LEN(F453)=0,0,M453))</f>
        <v>0</v>
      </c>
      <c r="O453" s="119" t="str">
        <f t="shared" si="107"/>
        <v/>
      </c>
      <c r="P453" s="119" t="str">
        <f t="shared" si="108"/>
        <v/>
      </c>
      <c r="Q453" s="119" t="str">
        <f t="shared" si="109"/>
        <v/>
      </c>
      <c r="R453" s="119" t="str">
        <f t="shared" si="110"/>
        <v/>
      </c>
      <c r="S453" s="119">
        <f t="shared" si="111"/>
        <v>0</v>
      </c>
      <c r="T453" s="187" t="str">
        <f t="shared" si="112"/>
        <v/>
      </c>
      <c r="U453" s="119" t="str">
        <f t="shared" si="113"/>
        <v/>
      </c>
      <c r="V453" s="120" t="str">
        <f t="shared" si="114"/>
        <v/>
      </c>
      <c r="W453" s="124" t="str">
        <f t="shared" si="115"/>
        <v/>
      </c>
      <c r="X453" s="124" t="str">
        <f t="shared" si="116"/>
        <v/>
      </c>
      <c r="Y453" s="119" t="str">
        <f t="shared" si="118"/>
        <v/>
      </c>
      <c r="Z453" s="119">
        <f t="shared" si="119"/>
        <v>0</v>
      </c>
      <c r="AA453" s="119" t="str">
        <f>IF(N453=12,VLOOKUP(F453,'PDP8'!$C$6:$F$11,4,0),"")</f>
        <v/>
      </c>
      <c r="AB453" s="119" t="str">
        <f>IF(N453=13,IF(_xlfn.BITAND(OCT2DEC(C453),'PDP8'!$E$17)='PDP8'!$D$17,'PDP8'!$F$17,CONCATENATE(IF(ISNA(MATCH(_xlfn.BITAND(OCT2DEC(C453),'PDP8'!$E$18),'PDP8'!$D$18:$D$20,0)),"",VLOOKUP(_xlfn.BITAND(OCT2DEC(C453),'PDP8'!$E$18),'PDP8'!$D$18:$F$20,3,0)),IF(ISNA(MATCH(_xlfn.BITAND(OCT2DEC(C453),'PDP8'!$E$21),'PDP8'!$D$21:$D$52,0)),"",CONCATENATE(IF(ISNA(MATCH(_xlfn.BITAND(OCT2DEC(C453),'PDP8'!$E$18),'PDP8'!$D$18:$D$20,0)),"",", "),VLOOKUP(_xlfn.BITAND(OCT2DEC(C453),'PDP8'!$E$21),'PDP8'!$D$21:$F$52,3,0))))),"")</f>
        <v/>
      </c>
      <c r="AC453" s="119" t="str">
        <f>IF(N453=14,CONCATENATE(IF(ISNA(MATCH(_xlfn.BITAND(OCT2DEC(C453),'PDP8'!$E$56),'PDP8'!$D$56:$D$70,0)),"",VLOOKUP(_xlfn.BITAND(OCT2DEC(C453),'PDP8'!$E$56),'PDP8'!$D$56:$F$70,3,0)),IF(ISNA(MATCH(_xlfn.BITAND(OCT2DEC(C453),'PDP8'!$E$71),'PDP8'!$D$71:$D$73,0)),"",CONCATENATE(IF(ISNA(MATCH(_xlfn.BITAND(OCT2DEC(C453),'PDP8'!$E$56),'PDP8'!$D$56:$D$70,0)),"",", "),VLOOKUP(_xlfn.BITAND(OCT2DEC(C453),'PDP8'!$E$71),'PDP8'!$D$71:$F$73,3,0))),IF(_xlfn.BITAND(OCT2DEC(C453),'PDP8'!$E$75)='PDP8'!$D$75,CONCATENATE(IF(LEN(F453)&gt;4,", ",""),'PDP8'!$F$75,""),IF(_xlfn.BITAND(OCT2DEC(C453),'PDP8'!$E$74),"",'PDP8'!$F$74))),"")</f>
        <v/>
      </c>
      <c r="AD453" s="119" t="str">
        <f>IF(N453=15,VLOOKUP(Z453,'PDP8'!$D$111:$F$238,3,0),"")</f>
        <v/>
      </c>
      <c r="AE453" s="119" t="str">
        <f>IF(N453=20,CONCATENATE(VLOOKUP(F453,'PDP8'!$I$5:$M$389,3,0),": ",VLOOKUP(F453,'PDP8'!$I$5:$M$389,5,0)),"")</f>
        <v/>
      </c>
      <c r="AF453" s="119" t="str">
        <f t="shared" si="117"/>
        <v/>
      </c>
      <c r="AG453" s="126"/>
      <c r="AH453" s="126"/>
    </row>
    <row r="454" spans="1:34" x14ac:dyDescent="0.2">
      <c r="A454" s="126"/>
      <c r="B454" s="55" t="str">
        <f t="shared" si="105"/>
        <v>0411</v>
      </c>
      <c r="C454" s="56" t="str">
        <f>IF(N454&lt;10,"",IF(N454=10,O454,IF(N454=12,IF(LEN(X454)&gt;0,X454,DEC2OCT(VLOOKUP(F454,'PDP8'!$C$6:$D$12,2,0)+IF(LEN(G454)&gt;0,256,0)+W454+IF(LEN(V454)=0,0,_xlfn.BITAND(V454,127)),4)),IF(N454=13,DEC2OCT('PDP8'!$D$13+_xlfn.BITOR(VLOOKUP(O454,'PDP8'!$C$17:$D$52,2,0),_xlfn.BITOR(IF(S454&gt;1,VLOOKUP(P454,'PDP8'!$C$17:$D$52,2,0),0),_xlfn.BITOR(IF(S454&gt;2,VLOOKUP(Q454,'PDP8'!$C$17:$D$52,2,0),0),IF(S454&gt;3,VLOOKUP(R454,'PDP8'!$C$17:$D$52,2,0),0)))),4),IF(N454=14,DEC2OCT(_xlfn.BITOR('PDP8'!$D$13+256+VLOOKUP(O454,'PDP8'!$C$56:$D$75,2,0),_xlfn.BITOR(IF(S454&gt;1,VLOOKUP(P454,'PDP8'!$C$56:$D$75,2,0),0),_xlfn.BITOR(IF(S454&gt;2,VLOOKUP(Q454,'PDP8'!$C$56:$D$75,2,0),0),IF(S454&gt;3,VLOOKUP(R454,'PDP8'!$C$56:$D$75,2,0),0)))),4),IF(N454=15,DEC2OCT('PDP8'!$D$13+257+VLOOKUP(O454,'PDP8'!$C$80:$D$107,2,0)+IF(S454&gt;1,VLOOKUP(P454,'PDP8'!$C$80:$D$107,2,0),0)+IF(S454&gt;2,VLOOKUP(Q454,'PDP8'!$C$80:$D$107,2,0),0),4),IF(N454=20,VLOOKUP(F454,'PDP8'!$I$5:$J$389,2,0),"???")))))))</f>
        <v/>
      </c>
      <c r="D454" s="177"/>
      <c r="E454" s="118"/>
      <c r="F454" s="118"/>
      <c r="G454" s="76"/>
      <c r="H454" s="118"/>
      <c r="I454" s="179"/>
      <c r="J454" s="188" t="str">
        <f t="shared" si="106"/>
        <v/>
      </c>
      <c r="K454" s="211"/>
      <c r="L454" s="126"/>
      <c r="M454" s="119">
        <f>IF(LEN(F454)&lt;1,0,IF(OR(LEFT(F454)="/",F454="$"),0,IF(LEFT(F454)="*",1,IF(NOT(ISERR(VALUE(F454))),10,IF(LEFT(F454,4)="PAGE",2,IF(ISNA(VLOOKUP(F454,'PDP8'!$C$6:$C$11,1,0)),IF(ISNA(VLOOKUP(LEFT(F454,3),'PDP8'!$C$17:$C$52,1,0)),IF(ISNA(VLOOKUP(LEFT(F454,3),'PDP8'!$C$56:$C$75,1,0)),IF(ISNA(VLOOKUP(LEFT(F454,IF(OR(LEN(F454)=3,MID(F454,4,1)=" "),3,4)),'PDP8'!$C$80:$C$107,1,0)),IF(ISNA(VLOOKUP(F454,'PDP8'!$I$5:$I$389,1,0)),"???",20),15),14),13),12))))))</f>
        <v>0</v>
      </c>
      <c r="N454" s="119">
        <f>IF(AND(O454="CLA",S454&gt;1),IF(ISNA(VLOOKUP(P454,'PDP8'!$C$17:$C$52,1,0)),IF(ISNA(VLOOKUP(P454,'PDP8'!$C$56:$C$75,1,0)),15,14),13),IF(LEN(F454)=0,0,M454))</f>
        <v>0</v>
      </c>
      <c r="O454" s="119" t="str">
        <f t="shared" si="107"/>
        <v/>
      </c>
      <c r="P454" s="119" t="str">
        <f t="shared" si="108"/>
        <v/>
      </c>
      <c r="Q454" s="119" t="str">
        <f t="shared" si="109"/>
        <v/>
      </c>
      <c r="R454" s="119" t="str">
        <f t="shared" si="110"/>
        <v/>
      </c>
      <c r="S454" s="119">
        <f t="shared" si="111"/>
        <v>0</v>
      </c>
      <c r="T454" s="187" t="str">
        <f t="shared" si="112"/>
        <v/>
      </c>
      <c r="U454" s="119" t="str">
        <f t="shared" si="113"/>
        <v/>
      </c>
      <c r="V454" s="120" t="str">
        <f t="shared" si="114"/>
        <v/>
      </c>
      <c r="W454" s="124" t="str">
        <f t="shared" si="115"/>
        <v/>
      </c>
      <c r="X454" s="124" t="str">
        <f t="shared" si="116"/>
        <v/>
      </c>
      <c r="Y454" s="119" t="str">
        <f t="shared" si="118"/>
        <v/>
      </c>
      <c r="Z454" s="119">
        <f t="shared" si="119"/>
        <v>0</v>
      </c>
      <c r="AA454" s="119" t="str">
        <f>IF(N454=12,VLOOKUP(F454,'PDP8'!$C$6:$F$11,4,0),"")</f>
        <v/>
      </c>
      <c r="AB454" s="119" t="str">
        <f>IF(N454=13,IF(_xlfn.BITAND(OCT2DEC(C454),'PDP8'!$E$17)='PDP8'!$D$17,'PDP8'!$F$17,CONCATENATE(IF(ISNA(MATCH(_xlfn.BITAND(OCT2DEC(C454),'PDP8'!$E$18),'PDP8'!$D$18:$D$20,0)),"",VLOOKUP(_xlfn.BITAND(OCT2DEC(C454),'PDP8'!$E$18),'PDP8'!$D$18:$F$20,3,0)),IF(ISNA(MATCH(_xlfn.BITAND(OCT2DEC(C454),'PDP8'!$E$21),'PDP8'!$D$21:$D$52,0)),"",CONCATENATE(IF(ISNA(MATCH(_xlfn.BITAND(OCT2DEC(C454),'PDP8'!$E$18),'PDP8'!$D$18:$D$20,0)),"",", "),VLOOKUP(_xlfn.BITAND(OCT2DEC(C454),'PDP8'!$E$21),'PDP8'!$D$21:$F$52,3,0))))),"")</f>
        <v/>
      </c>
      <c r="AC454" s="119" t="str">
        <f>IF(N454=14,CONCATENATE(IF(ISNA(MATCH(_xlfn.BITAND(OCT2DEC(C454),'PDP8'!$E$56),'PDP8'!$D$56:$D$70,0)),"",VLOOKUP(_xlfn.BITAND(OCT2DEC(C454),'PDP8'!$E$56),'PDP8'!$D$56:$F$70,3,0)),IF(ISNA(MATCH(_xlfn.BITAND(OCT2DEC(C454),'PDP8'!$E$71),'PDP8'!$D$71:$D$73,0)),"",CONCATENATE(IF(ISNA(MATCH(_xlfn.BITAND(OCT2DEC(C454),'PDP8'!$E$56),'PDP8'!$D$56:$D$70,0)),"",", "),VLOOKUP(_xlfn.BITAND(OCT2DEC(C454),'PDP8'!$E$71),'PDP8'!$D$71:$F$73,3,0))),IF(_xlfn.BITAND(OCT2DEC(C454),'PDP8'!$E$75)='PDP8'!$D$75,CONCATENATE(IF(LEN(F454)&gt;4,", ",""),'PDP8'!$F$75,""),IF(_xlfn.BITAND(OCT2DEC(C454),'PDP8'!$E$74),"",'PDP8'!$F$74))),"")</f>
        <v/>
      </c>
      <c r="AD454" s="119" t="str">
        <f>IF(N454=15,VLOOKUP(Z454,'PDP8'!$D$111:$F$238,3,0),"")</f>
        <v/>
      </c>
      <c r="AE454" s="119" t="str">
        <f>IF(N454=20,CONCATENATE(VLOOKUP(F454,'PDP8'!$I$5:$M$389,3,0),": ",VLOOKUP(F454,'PDP8'!$I$5:$M$389,5,0)),"")</f>
        <v/>
      </c>
      <c r="AF454" s="119" t="str">
        <f t="shared" si="117"/>
        <v/>
      </c>
      <c r="AG454" s="126"/>
      <c r="AH454" s="126"/>
    </row>
    <row r="455" spans="1:34" x14ac:dyDescent="0.2">
      <c r="A455" s="126"/>
      <c r="B455" s="55" t="str">
        <f t="shared" si="105"/>
        <v>0411</v>
      </c>
      <c r="C455" s="56" t="str">
        <f>IF(N455&lt;10,"",IF(N455=10,O455,IF(N455=12,IF(LEN(X455)&gt;0,X455,DEC2OCT(VLOOKUP(F455,'PDP8'!$C$6:$D$12,2,0)+IF(LEN(G455)&gt;0,256,0)+W455+IF(LEN(V455)=0,0,_xlfn.BITAND(V455,127)),4)),IF(N455=13,DEC2OCT('PDP8'!$D$13+_xlfn.BITOR(VLOOKUP(O455,'PDP8'!$C$17:$D$52,2,0),_xlfn.BITOR(IF(S455&gt;1,VLOOKUP(P455,'PDP8'!$C$17:$D$52,2,0),0),_xlfn.BITOR(IF(S455&gt;2,VLOOKUP(Q455,'PDP8'!$C$17:$D$52,2,0),0),IF(S455&gt;3,VLOOKUP(R455,'PDP8'!$C$17:$D$52,2,0),0)))),4),IF(N455=14,DEC2OCT(_xlfn.BITOR('PDP8'!$D$13+256+VLOOKUP(O455,'PDP8'!$C$56:$D$75,2,0),_xlfn.BITOR(IF(S455&gt;1,VLOOKUP(P455,'PDP8'!$C$56:$D$75,2,0),0),_xlfn.BITOR(IF(S455&gt;2,VLOOKUP(Q455,'PDP8'!$C$56:$D$75,2,0),0),IF(S455&gt;3,VLOOKUP(R455,'PDP8'!$C$56:$D$75,2,0),0)))),4),IF(N455=15,DEC2OCT('PDP8'!$D$13+257+VLOOKUP(O455,'PDP8'!$C$80:$D$107,2,0)+IF(S455&gt;1,VLOOKUP(P455,'PDP8'!$C$80:$D$107,2,0),0)+IF(S455&gt;2,VLOOKUP(Q455,'PDP8'!$C$80:$D$107,2,0),0),4),IF(N455=20,VLOOKUP(F455,'PDP8'!$I$5:$J$389,2,0),"???")))))))</f>
        <v/>
      </c>
      <c r="D455" s="177"/>
      <c r="E455" s="118"/>
      <c r="F455" s="118"/>
      <c r="G455" s="76"/>
      <c r="H455" s="118"/>
      <c r="I455" s="179"/>
      <c r="J455" s="188" t="str">
        <f t="shared" si="106"/>
        <v/>
      </c>
      <c r="K455" s="211"/>
      <c r="L455" s="126"/>
      <c r="M455" s="119">
        <f>IF(LEN(F455)&lt;1,0,IF(OR(LEFT(F455)="/",F455="$"),0,IF(LEFT(F455)="*",1,IF(NOT(ISERR(VALUE(F455))),10,IF(LEFT(F455,4)="PAGE",2,IF(ISNA(VLOOKUP(F455,'PDP8'!$C$6:$C$11,1,0)),IF(ISNA(VLOOKUP(LEFT(F455,3),'PDP8'!$C$17:$C$52,1,0)),IF(ISNA(VLOOKUP(LEFT(F455,3),'PDP8'!$C$56:$C$75,1,0)),IF(ISNA(VLOOKUP(LEFT(F455,IF(OR(LEN(F455)=3,MID(F455,4,1)=" "),3,4)),'PDP8'!$C$80:$C$107,1,0)),IF(ISNA(VLOOKUP(F455,'PDP8'!$I$5:$I$389,1,0)),"???",20),15),14),13),12))))))</f>
        <v>0</v>
      </c>
      <c r="N455" s="119">
        <f>IF(AND(O455="CLA",S455&gt;1),IF(ISNA(VLOOKUP(P455,'PDP8'!$C$17:$C$52,1,0)),IF(ISNA(VLOOKUP(P455,'PDP8'!$C$56:$C$75,1,0)),15,14),13),IF(LEN(F455)=0,0,M455))</f>
        <v>0</v>
      </c>
      <c r="O455" s="119" t="str">
        <f t="shared" si="107"/>
        <v/>
      </c>
      <c r="P455" s="119" t="str">
        <f t="shared" si="108"/>
        <v/>
      </c>
      <c r="Q455" s="119" t="str">
        <f t="shared" si="109"/>
        <v/>
      </c>
      <c r="R455" s="119" t="str">
        <f t="shared" si="110"/>
        <v/>
      </c>
      <c r="S455" s="119">
        <f t="shared" si="111"/>
        <v>0</v>
      </c>
      <c r="T455" s="187" t="str">
        <f t="shared" si="112"/>
        <v/>
      </c>
      <c r="U455" s="119" t="str">
        <f t="shared" si="113"/>
        <v/>
      </c>
      <c r="V455" s="120" t="str">
        <f t="shared" si="114"/>
        <v/>
      </c>
      <c r="W455" s="124" t="str">
        <f t="shared" si="115"/>
        <v/>
      </c>
      <c r="X455" s="124" t="str">
        <f t="shared" si="116"/>
        <v/>
      </c>
      <c r="Y455" s="119" t="str">
        <f t="shared" si="118"/>
        <v/>
      </c>
      <c r="Z455" s="119">
        <f t="shared" si="119"/>
        <v>0</v>
      </c>
      <c r="AA455" s="119" t="str">
        <f>IF(N455=12,VLOOKUP(F455,'PDP8'!$C$6:$F$11,4,0),"")</f>
        <v/>
      </c>
      <c r="AB455" s="119" t="str">
        <f>IF(N455=13,IF(_xlfn.BITAND(OCT2DEC(C455),'PDP8'!$E$17)='PDP8'!$D$17,'PDP8'!$F$17,CONCATENATE(IF(ISNA(MATCH(_xlfn.BITAND(OCT2DEC(C455),'PDP8'!$E$18),'PDP8'!$D$18:$D$20,0)),"",VLOOKUP(_xlfn.BITAND(OCT2DEC(C455),'PDP8'!$E$18),'PDP8'!$D$18:$F$20,3,0)),IF(ISNA(MATCH(_xlfn.BITAND(OCT2DEC(C455),'PDP8'!$E$21),'PDP8'!$D$21:$D$52,0)),"",CONCATENATE(IF(ISNA(MATCH(_xlfn.BITAND(OCT2DEC(C455),'PDP8'!$E$18),'PDP8'!$D$18:$D$20,0)),"",", "),VLOOKUP(_xlfn.BITAND(OCT2DEC(C455),'PDP8'!$E$21),'PDP8'!$D$21:$F$52,3,0))))),"")</f>
        <v/>
      </c>
      <c r="AC455" s="119" t="str">
        <f>IF(N455=14,CONCATENATE(IF(ISNA(MATCH(_xlfn.BITAND(OCT2DEC(C455),'PDP8'!$E$56),'PDP8'!$D$56:$D$70,0)),"",VLOOKUP(_xlfn.BITAND(OCT2DEC(C455),'PDP8'!$E$56),'PDP8'!$D$56:$F$70,3,0)),IF(ISNA(MATCH(_xlfn.BITAND(OCT2DEC(C455),'PDP8'!$E$71),'PDP8'!$D$71:$D$73,0)),"",CONCATENATE(IF(ISNA(MATCH(_xlfn.BITAND(OCT2DEC(C455),'PDP8'!$E$56),'PDP8'!$D$56:$D$70,0)),"",", "),VLOOKUP(_xlfn.BITAND(OCT2DEC(C455),'PDP8'!$E$71),'PDP8'!$D$71:$F$73,3,0))),IF(_xlfn.BITAND(OCT2DEC(C455),'PDP8'!$E$75)='PDP8'!$D$75,CONCATENATE(IF(LEN(F455)&gt;4,", ",""),'PDP8'!$F$75,""),IF(_xlfn.BITAND(OCT2DEC(C455),'PDP8'!$E$74),"",'PDP8'!$F$74))),"")</f>
        <v/>
      </c>
      <c r="AD455" s="119" t="str">
        <f>IF(N455=15,VLOOKUP(Z455,'PDP8'!$D$111:$F$238,3,0),"")</f>
        <v/>
      </c>
      <c r="AE455" s="119" t="str">
        <f>IF(N455=20,CONCATENATE(VLOOKUP(F455,'PDP8'!$I$5:$M$389,3,0),": ",VLOOKUP(F455,'PDP8'!$I$5:$M$389,5,0)),"")</f>
        <v/>
      </c>
      <c r="AF455" s="119" t="str">
        <f t="shared" si="117"/>
        <v/>
      </c>
      <c r="AG455" s="126"/>
      <c r="AH455" s="126"/>
    </row>
    <row r="456" spans="1:34" x14ac:dyDescent="0.2">
      <c r="A456" s="126"/>
      <c r="B456" s="55" t="str">
        <f t="shared" si="105"/>
        <v>0411</v>
      </c>
      <c r="C456" s="56" t="str">
        <f>IF(N456&lt;10,"",IF(N456=10,O456,IF(N456=12,IF(LEN(X456)&gt;0,X456,DEC2OCT(VLOOKUP(F456,'PDP8'!$C$6:$D$12,2,0)+IF(LEN(G456)&gt;0,256,0)+W456+IF(LEN(V456)=0,0,_xlfn.BITAND(V456,127)),4)),IF(N456=13,DEC2OCT('PDP8'!$D$13+_xlfn.BITOR(VLOOKUP(O456,'PDP8'!$C$17:$D$52,2,0),_xlfn.BITOR(IF(S456&gt;1,VLOOKUP(P456,'PDP8'!$C$17:$D$52,2,0),0),_xlfn.BITOR(IF(S456&gt;2,VLOOKUP(Q456,'PDP8'!$C$17:$D$52,2,0),0),IF(S456&gt;3,VLOOKUP(R456,'PDP8'!$C$17:$D$52,2,0),0)))),4),IF(N456=14,DEC2OCT(_xlfn.BITOR('PDP8'!$D$13+256+VLOOKUP(O456,'PDP8'!$C$56:$D$75,2,0),_xlfn.BITOR(IF(S456&gt;1,VLOOKUP(P456,'PDP8'!$C$56:$D$75,2,0),0),_xlfn.BITOR(IF(S456&gt;2,VLOOKUP(Q456,'PDP8'!$C$56:$D$75,2,0),0),IF(S456&gt;3,VLOOKUP(R456,'PDP8'!$C$56:$D$75,2,0),0)))),4),IF(N456=15,DEC2OCT('PDP8'!$D$13+257+VLOOKUP(O456,'PDP8'!$C$80:$D$107,2,0)+IF(S456&gt;1,VLOOKUP(P456,'PDP8'!$C$80:$D$107,2,0),0)+IF(S456&gt;2,VLOOKUP(Q456,'PDP8'!$C$80:$D$107,2,0),0),4),IF(N456=20,VLOOKUP(F456,'PDP8'!$I$5:$J$389,2,0),"???")))))))</f>
        <v/>
      </c>
      <c r="D456" s="177"/>
      <c r="E456" s="118"/>
      <c r="F456" s="118"/>
      <c r="G456" s="76"/>
      <c r="H456" s="118"/>
      <c r="I456" s="179"/>
      <c r="J456" s="188" t="str">
        <f t="shared" si="106"/>
        <v/>
      </c>
      <c r="K456" s="211"/>
      <c r="L456" s="126"/>
      <c r="M456" s="119">
        <f>IF(LEN(F456)&lt;1,0,IF(OR(LEFT(F456)="/",F456="$"),0,IF(LEFT(F456)="*",1,IF(NOT(ISERR(VALUE(F456))),10,IF(LEFT(F456,4)="PAGE",2,IF(ISNA(VLOOKUP(F456,'PDP8'!$C$6:$C$11,1,0)),IF(ISNA(VLOOKUP(LEFT(F456,3),'PDP8'!$C$17:$C$52,1,0)),IF(ISNA(VLOOKUP(LEFT(F456,3),'PDP8'!$C$56:$C$75,1,0)),IF(ISNA(VLOOKUP(LEFT(F456,IF(OR(LEN(F456)=3,MID(F456,4,1)=" "),3,4)),'PDP8'!$C$80:$C$107,1,0)),IF(ISNA(VLOOKUP(F456,'PDP8'!$I$5:$I$389,1,0)),"???",20),15),14),13),12))))))</f>
        <v>0</v>
      </c>
      <c r="N456" s="119">
        <f>IF(AND(O456="CLA",S456&gt;1),IF(ISNA(VLOOKUP(P456,'PDP8'!$C$17:$C$52,1,0)),IF(ISNA(VLOOKUP(P456,'PDP8'!$C$56:$C$75,1,0)),15,14),13),IF(LEN(F456)=0,0,M456))</f>
        <v>0</v>
      </c>
      <c r="O456" s="119" t="str">
        <f t="shared" si="107"/>
        <v/>
      </c>
      <c r="P456" s="119" t="str">
        <f t="shared" si="108"/>
        <v/>
      </c>
      <c r="Q456" s="119" t="str">
        <f t="shared" si="109"/>
        <v/>
      </c>
      <c r="R456" s="119" t="str">
        <f t="shared" si="110"/>
        <v/>
      </c>
      <c r="S456" s="119">
        <f t="shared" si="111"/>
        <v>0</v>
      </c>
      <c r="T456" s="187" t="str">
        <f t="shared" si="112"/>
        <v/>
      </c>
      <c r="U456" s="119" t="str">
        <f t="shared" si="113"/>
        <v/>
      </c>
      <c r="V456" s="120" t="str">
        <f t="shared" si="114"/>
        <v/>
      </c>
      <c r="W456" s="124" t="str">
        <f t="shared" si="115"/>
        <v/>
      </c>
      <c r="X456" s="124" t="str">
        <f t="shared" si="116"/>
        <v/>
      </c>
      <c r="Y456" s="119" t="str">
        <f t="shared" si="118"/>
        <v/>
      </c>
      <c r="Z456" s="119">
        <f t="shared" si="119"/>
        <v>0</v>
      </c>
      <c r="AA456" s="119" t="str">
        <f>IF(N456=12,VLOOKUP(F456,'PDP8'!$C$6:$F$11,4,0),"")</f>
        <v/>
      </c>
      <c r="AB456" s="119" t="str">
        <f>IF(N456=13,IF(_xlfn.BITAND(OCT2DEC(C456),'PDP8'!$E$17)='PDP8'!$D$17,'PDP8'!$F$17,CONCATENATE(IF(ISNA(MATCH(_xlfn.BITAND(OCT2DEC(C456),'PDP8'!$E$18),'PDP8'!$D$18:$D$20,0)),"",VLOOKUP(_xlfn.BITAND(OCT2DEC(C456),'PDP8'!$E$18),'PDP8'!$D$18:$F$20,3,0)),IF(ISNA(MATCH(_xlfn.BITAND(OCT2DEC(C456),'PDP8'!$E$21),'PDP8'!$D$21:$D$52,0)),"",CONCATENATE(IF(ISNA(MATCH(_xlfn.BITAND(OCT2DEC(C456),'PDP8'!$E$18),'PDP8'!$D$18:$D$20,0)),"",", "),VLOOKUP(_xlfn.BITAND(OCT2DEC(C456),'PDP8'!$E$21),'PDP8'!$D$21:$F$52,3,0))))),"")</f>
        <v/>
      </c>
      <c r="AC456" s="119" t="str">
        <f>IF(N456=14,CONCATENATE(IF(ISNA(MATCH(_xlfn.BITAND(OCT2DEC(C456),'PDP8'!$E$56),'PDP8'!$D$56:$D$70,0)),"",VLOOKUP(_xlfn.BITAND(OCT2DEC(C456),'PDP8'!$E$56),'PDP8'!$D$56:$F$70,3,0)),IF(ISNA(MATCH(_xlfn.BITAND(OCT2DEC(C456),'PDP8'!$E$71),'PDP8'!$D$71:$D$73,0)),"",CONCATENATE(IF(ISNA(MATCH(_xlfn.BITAND(OCT2DEC(C456),'PDP8'!$E$56),'PDP8'!$D$56:$D$70,0)),"",", "),VLOOKUP(_xlfn.BITAND(OCT2DEC(C456),'PDP8'!$E$71),'PDP8'!$D$71:$F$73,3,0))),IF(_xlfn.BITAND(OCT2DEC(C456),'PDP8'!$E$75)='PDP8'!$D$75,CONCATENATE(IF(LEN(F456)&gt;4,", ",""),'PDP8'!$F$75,""),IF(_xlfn.BITAND(OCT2DEC(C456),'PDP8'!$E$74),"",'PDP8'!$F$74))),"")</f>
        <v/>
      </c>
      <c r="AD456" s="119" t="str">
        <f>IF(N456=15,VLOOKUP(Z456,'PDP8'!$D$111:$F$238,3,0),"")</f>
        <v/>
      </c>
      <c r="AE456" s="119" t="str">
        <f>IF(N456=20,CONCATENATE(VLOOKUP(F456,'PDP8'!$I$5:$M$389,3,0),": ",VLOOKUP(F456,'PDP8'!$I$5:$M$389,5,0)),"")</f>
        <v/>
      </c>
      <c r="AF456" s="119" t="str">
        <f t="shared" si="117"/>
        <v/>
      </c>
      <c r="AG456" s="126"/>
      <c r="AH456" s="126"/>
    </row>
    <row r="457" spans="1:34" x14ac:dyDescent="0.2">
      <c r="A457" s="126"/>
      <c r="B457" s="55" t="str">
        <f t="shared" si="105"/>
        <v>0411</v>
      </c>
      <c r="C457" s="56" t="str">
        <f>IF(N457&lt;10,"",IF(N457=10,O457,IF(N457=12,IF(LEN(X457)&gt;0,X457,DEC2OCT(VLOOKUP(F457,'PDP8'!$C$6:$D$12,2,0)+IF(LEN(G457)&gt;0,256,0)+W457+IF(LEN(V457)=0,0,_xlfn.BITAND(V457,127)),4)),IF(N457=13,DEC2OCT('PDP8'!$D$13+_xlfn.BITOR(VLOOKUP(O457,'PDP8'!$C$17:$D$52,2,0),_xlfn.BITOR(IF(S457&gt;1,VLOOKUP(P457,'PDP8'!$C$17:$D$52,2,0),0),_xlfn.BITOR(IF(S457&gt;2,VLOOKUP(Q457,'PDP8'!$C$17:$D$52,2,0),0),IF(S457&gt;3,VLOOKUP(R457,'PDP8'!$C$17:$D$52,2,0),0)))),4),IF(N457=14,DEC2OCT(_xlfn.BITOR('PDP8'!$D$13+256+VLOOKUP(O457,'PDP8'!$C$56:$D$75,2,0),_xlfn.BITOR(IF(S457&gt;1,VLOOKUP(P457,'PDP8'!$C$56:$D$75,2,0),0),_xlfn.BITOR(IF(S457&gt;2,VLOOKUP(Q457,'PDP8'!$C$56:$D$75,2,0),0),IF(S457&gt;3,VLOOKUP(R457,'PDP8'!$C$56:$D$75,2,0),0)))),4),IF(N457=15,DEC2OCT('PDP8'!$D$13+257+VLOOKUP(O457,'PDP8'!$C$80:$D$107,2,0)+IF(S457&gt;1,VLOOKUP(P457,'PDP8'!$C$80:$D$107,2,0),0)+IF(S457&gt;2,VLOOKUP(Q457,'PDP8'!$C$80:$D$107,2,0),0),4),IF(N457=20,VLOOKUP(F457,'PDP8'!$I$5:$J$389,2,0),"???")))))))</f>
        <v/>
      </c>
      <c r="D457" s="177"/>
      <c r="E457" s="118"/>
      <c r="F457" s="118"/>
      <c r="G457" s="76"/>
      <c r="H457" s="118"/>
      <c r="I457" s="179"/>
      <c r="J457" s="188" t="str">
        <f t="shared" si="106"/>
        <v/>
      </c>
      <c r="K457" s="211"/>
      <c r="L457" s="126"/>
      <c r="M457" s="119">
        <f>IF(LEN(F457)&lt;1,0,IF(OR(LEFT(F457)="/",F457="$"),0,IF(LEFT(F457)="*",1,IF(NOT(ISERR(VALUE(F457))),10,IF(LEFT(F457,4)="PAGE",2,IF(ISNA(VLOOKUP(F457,'PDP8'!$C$6:$C$11,1,0)),IF(ISNA(VLOOKUP(LEFT(F457,3),'PDP8'!$C$17:$C$52,1,0)),IF(ISNA(VLOOKUP(LEFT(F457,3),'PDP8'!$C$56:$C$75,1,0)),IF(ISNA(VLOOKUP(LEFT(F457,IF(OR(LEN(F457)=3,MID(F457,4,1)=" "),3,4)),'PDP8'!$C$80:$C$107,1,0)),IF(ISNA(VLOOKUP(F457,'PDP8'!$I$5:$I$389,1,0)),"???",20),15),14),13),12))))))</f>
        <v>0</v>
      </c>
      <c r="N457" s="119">
        <f>IF(AND(O457="CLA",S457&gt;1),IF(ISNA(VLOOKUP(P457,'PDP8'!$C$17:$C$52,1,0)),IF(ISNA(VLOOKUP(P457,'PDP8'!$C$56:$C$75,1,0)),15,14),13),IF(LEN(F457)=0,0,M457))</f>
        <v>0</v>
      </c>
      <c r="O457" s="119" t="str">
        <f t="shared" si="107"/>
        <v/>
      </c>
      <c r="P457" s="119" t="str">
        <f t="shared" si="108"/>
        <v/>
      </c>
      <c r="Q457" s="119" t="str">
        <f t="shared" si="109"/>
        <v/>
      </c>
      <c r="R457" s="119" t="str">
        <f t="shared" si="110"/>
        <v/>
      </c>
      <c r="S457" s="119">
        <f t="shared" si="111"/>
        <v>0</v>
      </c>
      <c r="T457" s="187" t="str">
        <f t="shared" si="112"/>
        <v/>
      </c>
      <c r="U457" s="119" t="str">
        <f t="shared" si="113"/>
        <v/>
      </c>
      <c r="V457" s="120" t="str">
        <f t="shared" si="114"/>
        <v/>
      </c>
      <c r="W457" s="124" t="str">
        <f t="shared" si="115"/>
        <v/>
      </c>
      <c r="X457" s="124" t="str">
        <f t="shared" si="116"/>
        <v/>
      </c>
      <c r="Y457" s="119" t="str">
        <f t="shared" si="118"/>
        <v/>
      </c>
      <c r="Z457" s="119">
        <f t="shared" si="119"/>
        <v>0</v>
      </c>
      <c r="AA457" s="119" t="str">
        <f>IF(N457=12,VLOOKUP(F457,'PDP8'!$C$6:$F$11,4,0),"")</f>
        <v/>
      </c>
      <c r="AB457" s="119" t="str">
        <f>IF(N457=13,IF(_xlfn.BITAND(OCT2DEC(C457),'PDP8'!$E$17)='PDP8'!$D$17,'PDP8'!$F$17,CONCATENATE(IF(ISNA(MATCH(_xlfn.BITAND(OCT2DEC(C457),'PDP8'!$E$18),'PDP8'!$D$18:$D$20,0)),"",VLOOKUP(_xlfn.BITAND(OCT2DEC(C457),'PDP8'!$E$18),'PDP8'!$D$18:$F$20,3,0)),IF(ISNA(MATCH(_xlfn.BITAND(OCT2DEC(C457),'PDP8'!$E$21),'PDP8'!$D$21:$D$52,0)),"",CONCATENATE(IF(ISNA(MATCH(_xlfn.BITAND(OCT2DEC(C457),'PDP8'!$E$18),'PDP8'!$D$18:$D$20,0)),"",", "),VLOOKUP(_xlfn.BITAND(OCT2DEC(C457),'PDP8'!$E$21),'PDP8'!$D$21:$F$52,3,0))))),"")</f>
        <v/>
      </c>
      <c r="AC457" s="119" t="str">
        <f>IF(N457=14,CONCATENATE(IF(ISNA(MATCH(_xlfn.BITAND(OCT2DEC(C457),'PDP8'!$E$56),'PDP8'!$D$56:$D$70,0)),"",VLOOKUP(_xlfn.BITAND(OCT2DEC(C457),'PDP8'!$E$56),'PDP8'!$D$56:$F$70,3,0)),IF(ISNA(MATCH(_xlfn.BITAND(OCT2DEC(C457),'PDP8'!$E$71),'PDP8'!$D$71:$D$73,0)),"",CONCATENATE(IF(ISNA(MATCH(_xlfn.BITAND(OCT2DEC(C457),'PDP8'!$E$56),'PDP8'!$D$56:$D$70,0)),"",", "),VLOOKUP(_xlfn.BITAND(OCT2DEC(C457),'PDP8'!$E$71),'PDP8'!$D$71:$F$73,3,0))),IF(_xlfn.BITAND(OCT2DEC(C457),'PDP8'!$E$75)='PDP8'!$D$75,CONCATENATE(IF(LEN(F457)&gt;4,", ",""),'PDP8'!$F$75,""),IF(_xlfn.BITAND(OCT2DEC(C457),'PDP8'!$E$74),"",'PDP8'!$F$74))),"")</f>
        <v/>
      </c>
      <c r="AD457" s="119" t="str">
        <f>IF(N457=15,VLOOKUP(Z457,'PDP8'!$D$111:$F$238,3,0),"")</f>
        <v/>
      </c>
      <c r="AE457" s="119" t="str">
        <f>IF(N457=20,CONCATENATE(VLOOKUP(F457,'PDP8'!$I$5:$M$389,3,0),": ",VLOOKUP(F457,'PDP8'!$I$5:$M$389,5,0)),"")</f>
        <v/>
      </c>
      <c r="AF457" s="119" t="str">
        <f t="shared" si="117"/>
        <v/>
      </c>
      <c r="AG457" s="126"/>
      <c r="AH457" s="126"/>
    </row>
    <row r="458" spans="1:34" x14ac:dyDescent="0.2">
      <c r="A458" s="126"/>
      <c r="B458" s="55" t="str">
        <f t="shared" si="105"/>
        <v>0411</v>
      </c>
      <c r="C458" s="56" t="str">
        <f>IF(N458&lt;10,"",IF(N458=10,O458,IF(N458=12,IF(LEN(X458)&gt;0,X458,DEC2OCT(VLOOKUP(F458,'PDP8'!$C$6:$D$12,2,0)+IF(LEN(G458)&gt;0,256,0)+W458+IF(LEN(V458)=0,0,_xlfn.BITAND(V458,127)),4)),IF(N458=13,DEC2OCT('PDP8'!$D$13+_xlfn.BITOR(VLOOKUP(O458,'PDP8'!$C$17:$D$52,2,0),_xlfn.BITOR(IF(S458&gt;1,VLOOKUP(P458,'PDP8'!$C$17:$D$52,2,0),0),_xlfn.BITOR(IF(S458&gt;2,VLOOKUP(Q458,'PDP8'!$C$17:$D$52,2,0),0),IF(S458&gt;3,VLOOKUP(R458,'PDP8'!$C$17:$D$52,2,0),0)))),4),IF(N458=14,DEC2OCT(_xlfn.BITOR('PDP8'!$D$13+256+VLOOKUP(O458,'PDP8'!$C$56:$D$75,2,0),_xlfn.BITOR(IF(S458&gt;1,VLOOKUP(P458,'PDP8'!$C$56:$D$75,2,0),0),_xlfn.BITOR(IF(S458&gt;2,VLOOKUP(Q458,'PDP8'!$C$56:$D$75,2,0),0),IF(S458&gt;3,VLOOKUP(R458,'PDP8'!$C$56:$D$75,2,0),0)))),4),IF(N458=15,DEC2OCT('PDP8'!$D$13+257+VLOOKUP(O458,'PDP8'!$C$80:$D$107,2,0)+IF(S458&gt;1,VLOOKUP(P458,'PDP8'!$C$80:$D$107,2,0),0)+IF(S458&gt;2,VLOOKUP(Q458,'PDP8'!$C$80:$D$107,2,0),0),4),IF(N458=20,VLOOKUP(F458,'PDP8'!$I$5:$J$389,2,0),"???")))))))</f>
        <v/>
      </c>
      <c r="D458" s="177"/>
      <c r="E458" s="118"/>
      <c r="F458" s="118"/>
      <c r="G458" s="76"/>
      <c r="H458" s="118"/>
      <c r="I458" s="179"/>
      <c r="J458" s="188" t="str">
        <f t="shared" si="106"/>
        <v/>
      </c>
      <c r="K458" s="211"/>
      <c r="L458" s="126"/>
      <c r="M458" s="119">
        <f>IF(LEN(F458)&lt;1,0,IF(OR(LEFT(F458)="/",F458="$"),0,IF(LEFT(F458)="*",1,IF(NOT(ISERR(VALUE(F458))),10,IF(LEFT(F458,4)="PAGE",2,IF(ISNA(VLOOKUP(F458,'PDP8'!$C$6:$C$11,1,0)),IF(ISNA(VLOOKUP(LEFT(F458,3),'PDP8'!$C$17:$C$52,1,0)),IF(ISNA(VLOOKUP(LEFT(F458,3),'PDP8'!$C$56:$C$75,1,0)),IF(ISNA(VLOOKUP(LEFT(F458,IF(OR(LEN(F458)=3,MID(F458,4,1)=" "),3,4)),'PDP8'!$C$80:$C$107,1,0)),IF(ISNA(VLOOKUP(F458,'PDP8'!$I$5:$I$389,1,0)),"???",20),15),14),13),12))))))</f>
        <v>0</v>
      </c>
      <c r="N458" s="119">
        <f>IF(AND(O458="CLA",S458&gt;1),IF(ISNA(VLOOKUP(P458,'PDP8'!$C$17:$C$52,1,0)),IF(ISNA(VLOOKUP(P458,'PDP8'!$C$56:$C$75,1,0)),15,14),13),IF(LEN(F458)=0,0,M458))</f>
        <v>0</v>
      </c>
      <c r="O458" s="119" t="str">
        <f t="shared" si="107"/>
        <v/>
      </c>
      <c r="P458" s="119" t="str">
        <f t="shared" si="108"/>
        <v/>
      </c>
      <c r="Q458" s="119" t="str">
        <f t="shared" si="109"/>
        <v/>
      </c>
      <c r="R458" s="119" t="str">
        <f t="shared" si="110"/>
        <v/>
      </c>
      <c r="S458" s="119">
        <f t="shared" si="111"/>
        <v>0</v>
      </c>
      <c r="T458" s="187" t="str">
        <f t="shared" si="112"/>
        <v/>
      </c>
      <c r="U458" s="119" t="str">
        <f t="shared" si="113"/>
        <v/>
      </c>
      <c r="V458" s="120" t="str">
        <f t="shared" si="114"/>
        <v/>
      </c>
      <c r="W458" s="124" t="str">
        <f t="shared" si="115"/>
        <v/>
      </c>
      <c r="X458" s="124" t="str">
        <f t="shared" si="116"/>
        <v/>
      </c>
      <c r="Y458" s="119" t="str">
        <f t="shared" si="118"/>
        <v/>
      </c>
      <c r="Z458" s="119">
        <f t="shared" si="119"/>
        <v>0</v>
      </c>
      <c r="AA458" s="119" t="str">
        <f>IF(N458=12,VLOOKUP(F458,'PDP8'!$C$6:$F$11,4,0),"")</f>
        <v/>
      </c>
      <c r="AB458" s="119" t="str">
        <f>IF(N458=13,IF(_xlfn.BITAND(OCT2DEC(C458),'PDP8'!$E$17)='PDP8'!$D$17,'PDP8'!$F$17,CONCATENATE(IF(ISNA(MATCH(_xlfn.BITAND(OCT2DEC(C458),'PDP8'!$E$18),'PDP8'!$D$18:$D$20,0)),"",VLOOKUP(_xlfn.BITAND(OCT2DEC(C458),'PDP8'!$E$18),'PDP8'!$D$18:$F$20,3,0)),IF(ISNA(MATCH(_xlfn.BITAND(OCT2DEC(C458),'PDP8'!$E$21),'PDP8'!$D$21:$D$52,0)),"",CONCATENATE(IF(ISNA(MATCH(_xlfn.BITAND(OCT2DEC(C458),'PDP8'!$E$18),'PDP8'!$D$18:$D$20,0)),"",", "),VLOOKUP(_xlfn.BITAND(OCT2DEC(C458),'PDP8'!$E$21),'PDP8'!$D$21:$F$52,3,0))))),"")</f>
        <v/>
      </c>
      <c r="AC458" s="119" t="str">
        <f>IF(N458=14,CONCATENATE(IF(ISNA(MATCH(_xlfn.BITAND(OCT2DEC(C458),'PDP8'!$E$56),'PDP8'!$D$56:$D$70,0)),"",VLOOKUP(_xlfn.BITAND(OCT2DEC(C458),'PDP8'!$E$56),'PDP8'!$D$56:$F$70,3,0)),IF(ISNA(MATCH(_xlfn.BITAND(OCT2DEC(C458),'PDP8'!$E$71),'PDP8'!$D$71:$D$73,0)),"",CONCATENATE(IF(ISNA(MATCH(_xlfn.BITAND(OCT2DEC(C458),'PDP8'!$E$56),'PDP8'!$D$56:$D$70,0)),"",", "),VLOOKUP(_xlfn.BITAND(OCT2DEC(C458),'PDP8'!$E$71),'PDP8'!$D$71:$F$73,3,0))),IF(_xlfn.BITAND(OCT2DEC(C458),'PDP8'!$E$75)='PDP8'!$D$75,CONCATENATE(IF(LEN(F458)&gt;4,", ",""),'PDP8'!$F$75,""),IF(_xlfn.BITAND(OCT2DEC(C458),'PDP8'!$E$74),"",'PDP8'!$F$74))),"")</f>
        <v/>
      </c>
      <c r="AD458" s="119" t="str">
        <f>IF(N458=15,VLOOKUP(Z458,'PDP8'!$D$111:$F$238,3,0),"")</f>
        <v/>
      </c>
      <c r="AE458" s="119" t="str">
        <f>IF(N458=20,CONCATENATE(VLOOKUP(F458,'PDP8'!$I$5:$M$389,3,0),": ",VLOOKUP(F458,'PDP8'!$I$5:$M$389,5,0)),"")</f>
        <v/>
      </c>
      <c r="AF458" s="119" t="str">
        <f t="shared" si="117"/>
        <v/>
      </c>
      <c r="AG458" s="126"/>
      <c r="AH458" s="126"/>
    </row>
    <row r="459" spans="1:34" x14ac:dyDescent="0.2">
      <c r="A459" s="126"/>
      <c r="B459" s="55" t="str">
        <f t="shared" ref="B459:B522" si="120">IF(M459=1,DEC2OCT(IF(RIGHT(F459,1)=".",VALUE(MID(F459,2,LEN(F459)-2)),OCT2DEC(RIGHT(F459,LEN(F459)-1))),4),IF(M459=2,DEC2OCT(OCT2DEC(RIGHT(F459,LEN(F459)-5))*128,4),IF(M458&lt;10,B458,DEC2OCT(IF(B458="7777",0,OCT2DEC(B458)+1),4))))</f>
        <v>0411</v>
      </c>
      <c r="C459" s="56" t="str">
        <f>IF(N459&lt;10,"",IF(N459=10,O459,IF(N459=12,IF(LEN(X459)&gt;0,X459,DEC2OCT(VLOOKUP(F459,'PDP8'!$C$6:$D$12,2,0)+IF(LEN(G459)&gt;0,256,0)+W459+IF(LEN(V459)=0,0,_xlfn.BITAND(V459,127)),4)),IF(N459=13,DEC2OCT('PDP8'!$D$13+_xlfn.BITOR(VLOOKUP(O459,'PDP8'!$C$17:$D$52,2,0),_xlfn.BITOR(IF(S459&gt;1,VLOOKUP(P459,'PDP8'!$C$17:$D$52,2,0),0),_xlfn.BITOR(IF(S459&gt;2,VLOOKUP(Q459,'PDP8'!$C$17:$D$52,2,0),0),IF(S459&gt;3,VLOOKUP(R459,'PDP8'!$C$17:$D$52,2,0),0)))),4),IF(N459=14,DEC2OCT(_xlfn.BITOR('PDP8'!$D$13+256+VLOOKUP(O459,'PDP8'!$C$56:$D$75,2,0),_xlfn.BITOR(IF(S459&gt;1,VLOOKUP(P459,'PDP8'!$C$56:$D$75,2,0),0),_xlfn.BITOR(IF(S459&gt;2,VLOOKUP(Q459,'PDP8'!$C$56:$D$75,2,0),0),IF(S459&gt;3,VLOOKUP(R459,'PDP8'!$C$56:$D$75,2,0),0)))),4),IF(N459=15,DEC2OCT('PDP8'!$D$13+257+VLOOKUP(O459,'PDP8'!$C$80:$D$107,2,0)+IF(S459&gt;1,VLOOKUP(P459,'PDP8'!$C$80:$D$107,2,0),0)+IF(S459&gt;2,VLOOKUP(Q459,'PDP8'!$C$80:$D$107,2,0),0),4),IF(N459=20,VLOOKUP(F459,'PDP8'!$I$5:$J$389,2,0),"???")))))))</f>
        <v/>
      </c>
      <c r="D459" s="177"/>
      <c r="E459" s="118"/>
      <c r="F459" s="118"/>
      <c r="G459" s="76"/>
      <c r="H459" s="118"/>
      <c r="I459" s="179"/>
      <c r="J459" s="188" t="str">
        <f t="shared" ref="J459:J522" si="121">IF(LEN(AF459)=0,"",CONCATENATE("/",IF(RIGHT(AF459,2)=", ",LEFT(AF459,LEN(AF459)-2),AF459),IF(AND(N459=12,_xlfn.BITAND(OCT2DEC(C459),376)=264)," [Auto pre-increment]","")))</f>
        <v/>
      </c>
      <c r="K459" s="211"/>
      <c r="L459" s="126"/>
      <c r="M459" s="119">
        <f>IF(LEN(F459)&lt;1,0,IF(OR(LEFT(F459)="/",F459="$"),0,IF(LEFT(F459)="*",1,IF(NOT(ISERR(VALUE(F459))),10,IF(LEFT(F459,4)="PAGE",2,IF(ISNA(VLOOKUP(F459,'PDP8'!$C$6:$C$11,1,0)),IF(ISNA(VLOOKUP(LEFT(F459,3),'PDP8'!$C$17:$C$52,1,0)),IF(ISNA(VLOOKUP(LEFT(F459,3),'PDP8'!$C$56:$C$75,1,0)),IF(ISNA(VLOOKUP(LEFT(F459,IF(OR(LEN(F459)=3,MID(F459,4,1)=" "),3,4)),'PDP8'!$C$80:$C$107,1,0)),IF(ISNA(VLOOKUP(F459,'PDP8'!$I$5:$I$389,1,0)),"???",20),15),14),13),12))))))</f>
        <v>0</v>
      </c>
      <c r="N459" s="119">
        <f>IF(AND(O459="CLA",S459&gt;1),IF(ISNA(VLOOKUP(P459,'PDP8'!$C$17:$C$52,1,0)),IF(ISNA(VLOOKUP(P459,'PDP8'!$C$56:$C$75,1,0)),15,14),13),IF(LEN(F459)=0,0,M459))</f>
        <v>0</v>
      </c>
      <c r="O459" s="119" t="str">
        <f t="shared" si="107"/>
        <v/>
      </c>
      <c r="P459" s="119" t="str">
        <f t="shared" si="108"/>
        <v/>
      </c>
      <c r="Q459" s="119" t="str">
        <f t="shared" si="109"/>
        <v/>
      </c>
      <c r="R459" s="119" t="str">
        <f t="shared" si="110"/>
        <v/>
      </c>
      <c r="S459" s="119">
        <f t="shared" si="111"/>
        <v>0</v>
      </c>
      <c r="T459" s="187" t="str">
        <f t="shared" si="112"/>
        <v/>
      </c>
      <c r="U459" s="119" t="str">
        <f t="shared" si="113"/>
        <v/>
      </c>
      <c r="V459" s="120" t="str">
        <f t="shared" si="114"/>
        <v/>
      </c>
      <c r="W459" s="124" t="str">
        <f t="shared" si="115"/>
        <v/>
      </c>
      <c r="X459" s="124" t="str">
        <f t="shared" si="116"/>
        <v/>
      </c>
      <c r="Y459" s="119" t="str">
        <f t="shared" si="118"/>
        <v/>
      </c>
      <c r="Z459" s="119">
        <f t="shared" si="119"/>
        <v>0</v>
      </c>
      <c r="AA459" s="119" t="str">
        <f>IF(N459=12,VLOOKUP(F459,'PDP8'!$C$6:$F$11,4,0),"")</f>
        <v/>
      </c>
      <c r="AB459" s="119" t="str">
        <f>IF(N459=13,IF(_xlfn.BITAND(OCT2DEC(C459),'PDP8'!$E$17)='PDP8'!$D$17,'PDP8'!$F$17,CONCATENATE(IF(ISNA(MATCH(_xlfn.BITAND(OCT2DEC(C459),'PDP8'!$E$18),'PDP8'!$D$18:$D$20,0)),"",VLOOKUP(_xlfn.BITAND(OCT2DEC(C459),'PDP8'!$E$18),'PDP8'!$D$18:$F$20,3,0)),IF(ISNA(MATCH(_xlfn.BITAND(OCT2DEC(C459),'PDP8'!$E$21),'PDP8'!$D$21:$D$52,0)),"",CONCATENATE(IF(ISNA(MATCH(_xlfn.BITAND(OCT2DEC(C459),'PDP8'!$E$18),'PDP8'!$D$18:$D$20,0)),"",", "),VLOOKUP(_xlfn.BITAND(OCT2DEC(C459),'PDP8'!$E$21),'PDP8'!$D$21:$F$52,3,0))))),"")</f>
        <v/>
      </c>
      <c r="AC459" s="119" t="str">
        <f>IF(N459=14,CONCATENATE(IF(ISNA(MATCH(_xlfn.BITAND(OCT2DEC(C459),'PDP8'!$E$56),'PDP8'!$D$56:$D$70,0)),"",VLOOKUP(_xlfn.BITAND(OCT2DEC(C459),'PDP8'!$E$56),'PDP8'!$D$56:$F$70,3,0)),IF(ISNA(MATCH(_xlfn.BITAND(OCT2DEC(C459),'PDP8'!$E$71),'PDP8'!$D$71:$D$73,0)),"",CONCATENATE(IF(ISNA(MATCH(_xlfn.BITAND(OCT2DEC(C459),'PDP8'!$E$56),'PDP8'!$D$56:$D$70,0)),"",", "),VLOOKUP(_xlfn.BITAND(OCT2DEC(C459),'PDP8'!$E$71),'PDP8'!$D$71:$F$73,3,0))),IF(_xlfn.BITAND(OCT2DEC(C459),'PDP8'!$E$75)='PDP8'!$D$75,CONCATENATE(IF(LEN(F459)&gt;4,", ",""),'PDP8'!$F$75,""),IF(_xlfn.BITAND(OCT2DEC(C459),'PDP8'!$E$74),"",'PDP8'!$F$74))),"")</f>
        <v/>
      </c>
      <c r="AD459" s="119" t="str">
        <f>IF(N459=15,VLOOKUP(Z459,'PDP8'!$D$111:$F$238,3,0),"")</f>
        <v/>
      </c>
      <c r="AE459" s="119" t="str">
        <f>IF(N459=20,CONCATENATE(VLOOKUP(F459,'PDP8'!$I$5:$M$389,3,0),": ",VLOOKUP(F459,'PDP8'!$I$5:$M$389,5,0)),"")</f>
        <v/>
      </c>
      <c r="AF459" s="119" t="str">
        <f t="shared" si="117"/>
        <v/>
      </c>
      <c r="AG459" s="126"/>
      <c r="AH459" s="126"/>
    </row>
    <row r="460" spans="1:34" x14ac:dyDescent="0.2">
      <c r="A460" s="126"/>
      <c r="B460" s="55" t="str">
        <f t="shared" si="120"/>
        <v>0411</v>
      </c>
      <c r="C460" s="56" t="str">
        <f>IF(N460&lt;10,"",IF(N460=10,O460,IF(N460=12,IF(LEN(X460)&gt;0,X460,DEC2OCT(VLOOKUP(F460,'PDP8'!$C$6:$D$12,2,0)+IF(LEN(G460)&gt;0,256,0)+W460+IF(LEN(V460)=0,0,_xlfn.BITAND(V460,127)),4)),IF(N460=13,DEC2OCT('PDP8'!$D$13+_xlfn.BITOR(VLOOKUP(O460,'PDP8'!$C$17:$D$52,2,0),_xlfn.BITOR(IF(S460&gt;1,VLOOKUP(P460,'PDP8'!$C$17:$D$52,2,0),0),_xlfn.BITOR(IF(S460&gt;2,VLOOKUP(Q460,'PDP8'!$C$17:$D$52,2,0),0),IF(S460&gt;3,VLOOKUP(R460,'PDP8'!$C$17:$D$52,2,0),0)))),4),IF(N460=14,DEC2OCT(_xlfn.BITOR('PDP8'!$D$13+256+VLOOKUP(O460,'PDP8'!$C$56:$D$75,2,0),_xlfn.BITOR(IF(S460&gt;1,VLOOKUP(P460,'PDP8'!$C$56:$D$75,2,0),0),_xlfn.BITOR(IF(S460&gt;2,VLOOKUP(Q460,'PDP8'!$C$56:$D$75,2,0),0),IF(S460&gt;3,VLOOKUP(R460,'PDP8'!$C$56:$D$75,2,0),0)))),4),IF(N460=15,DEC2OCT('PDP8'!$D$13+257+VLOOKUP(O460,'PDP8'!$C$80:$D$107,2,0)+IF(S460&gt;1,VLOOKUP(P460,'PDP8'!$C$80:$D$107,2,0),0)+IF(S460&gt;2,VLOOKUP(Q460,'PDP8'!$C$80:$D$107,2,0),0),4),IF(N460=20,VLOOKUP(F460,'PDP8'!$I$5:$J$389,2,0),"???")))))))</f>
        <v/>
      </c>
      <c r="D460" s="177"/>
      <c r="E460" s="118"/>
      <c r="F460" s="118"/>
      <c r="G460" s="76"/>
      <c r="H460" s="118"/>
      <c r="I460" s="179"/>
      <c r="J460" s="188" t="str">
        <f t="shared" si="121"/>
        <v/>
      </c>
      <c r="K460" s="211"/>
      <c r="L460" s="126"/>
      <c r="M460" s="119">
        <f>IF(LEN(F460)&lt;1,0,IF(OR(LEFT(F460)="/",F460="$"),0,IF(LEFT(F460)="*",1,IF(NOT(ISERR(VALUE(F460))),10,IF(LEFT(F460,4)="PAGE",2,IF(ISNA(VLOOKUP(F460,'PDP8'!$C$6:$C$11,1,0)),IF(ISNA(VLOOKUP(LEFT(F460,3),'PDP8'!$C$17:$C$52,1,0)),IF(ISNA(VLOOKUP(LEFT(F460,3),'PDP8'!$C$56:$C$75,1,0)),IF(ISNA(VLOOKUP(LEFT(F460,IF(OR(LEN(F460)=3,MID(F460,4,1)=" "),3,4)),'PDP8'!$C$80:$C$107,1,0)),IF(ISNA(VLOOKUP(F460,'PDP8'!$I$5:$I$389,1,0)),"???",20),15),14),13),12))))))</f>
        <v>0</v>
      </c>
      <c r="N460" s="119">
        <f>IF(AND(O460="CLA",S460&gt;1),IF(ISNA(VLOOKUP(P460,'PDP8'!$C$17:$C$52,1,0)),IF(ISNA(VLOOKUP(P460,'PDP8'!$C$56:$C$75,1,0)),15,14),13),IF(LEN(F460)=0,0,M460))</f>
        <v>0</v>
      </c>
      <c r="O460" s="119" t="str">
        <f t="shared" si="107"/>
        <v/>
      </c>
      <c r="P460" s="119" t="str">
        <f t="shared" si="108"/>
        <v/>
      </c>
      <c r="Q460" s="119" t="str">
        <f t="shared" si="109"/>
        <v/>
      </c>
      <c r="R460" s="119" t="str">
        <f t="shared" si="110"/>
        <v/>
      </c>
      <c r="S460" s="119">
        <f t="shared" si="111"/>
        <v>0</v>
      </c>
      <c r="T460" s="187" t="str">
        <f t="shared" si="112"/>
        <v/>
      </c>
      <c r="U460" s="119" t="str">
        <f t="shared" si="113"/>
        <v/>
      </c>
      <c r="V460" s="120" t="str">
        <f t="shared" si="114"/>
        <v/>
      </c>
      <c r="W460" s="124" t="str">
        <f t="shared" si="115"/>
        <v/>
      </c>
      <c r="X460" s="124" t="str">
        <f t="shared" si="116"/>
        <v/>
      </c>
      <c r="Y460" s="119" t="str">
        <f t="shared" si="118"/>
        <v/>
      </c>
      <c r="Z460" s="119">
        <f t="shared" si="119"/>
        <v>0</v>
      </c>
      <c r="AA460" s="119" t="str">
        <f>IF(N460=12,VLOOKUP(F460,'PDP8'!$C$6:$F$11,4,0),"")</f>
        <v/>
      </c>
      <c r="AB460" s="119" t="str">
        <f>IF(N460=13,IF(_xlfn.BITAND(OCT2DEC(C460),'PDP8'!$E$17)='PDP8'!$D$17,'PDP8'!$F$17,CONCATENATE(IF(ISNA(MATCH(_xlfn.BITAND(OCT2DEC(C460),'PDP8'!$E$18),'PDP8'!$D$18:$D$20,0)),"",VLOOKUP(_xlfn.BITAND(OCT2DEC(C460),'PDP8'!$E$18),'PDP8'!$D$18:$F$20,3,0)),IF(ISNA(MATCH(_xlfn.BITAND(OCT2DEC(C460),'PDP8'!$E$21),'PDP8'!$D$21:$D$52,0)),"",CONCATENATE(IF(ISNA(MATCH(_xlfn.BITAND(OCT2DEC(C460),'PDP8'!$E$18),'PDP8'!$D$18:$D$20,0)),"",", "),VLOOKUP(_xlfn.BITAND(OCT2DEC(C460),'PDP8'!$E$21),'PDP8'!$D$21:$F$52,3,0))))),"")</f>
        <v/>
      </c>
      <c r="AC460" s="119" t="str">
        <f>IF(N460=14,CONCATENATE(IF(ISNA(MATCH(_xlfn.BITAND(OCT2DEC(C460),'PDP8'!$E$56),'PDP8'!$D$56:$D$70,0)),"",VLOOKUP(_xlfn.BITAND(OCT2DEC(C460),'PDP8'!$E$56),'PDP8'!$D$56:$F$70,3,0)),IF(ISNA(MATCH(_xlfn.BITAND(OCT2DEC(C460),'PDP8'!$E$71),'PDP8'!$D$71:$D$73,0)),"",CONCATENATE(IF(ISNA(MATCH(_xlfn.BITAND(OCT2DEC(C460),'PDP8'!$E$56),'PDP8'!$D$56:$D$70,0)),"",", "),VLOOKUP(_xlfn.BITAND(OCT2DEC(C460),'PDP8'!$E$71),'PDP8'!$D$71:$F$73,3,0))),IF(_xlfn.BITAND(OCT2DEC(C460),'PDP8'!$E$75)='PDP8'!$D$75,CONCATENATE(IF(LEN(F460)&gt;4,", ",""),'PDP8'!$F$75,""),IF(_xlfn.BITAND(OCT2DEC(C460),'PDP8'!$E$74),"",'PDP8'!$F$74))),"")</f>
        <v/>
      </c>
      <c r="AD460" s="119" t="str">
        <f>IF(N460=15,VLOOKUP(Z460,'PDP8'!$D$111:$F$238,3,0),"")</f>
        <v/>
      </c>
      <c r="AE460" s="119" t="str">
        <f>IF(N460=20,CONCATENATE(VLOOKUP(F460,'PDP8'!$I$5:$M$389,3,0),": ",VLOOKUP(F460,'PDP8'!$I$5:$M$389,5,0)),"")</f>
        <v/>
      </c>
      <c r="AF460" s="119" t="str">
        <f t="shared" si="117"/>
        <v/>
      </c>
      <c r="AG460" s="126"/>
      <c r="AH460" s="126"/>
    </row>
    <row r="461" spans="1:34" x14ac:dyDescent="0.2">
      <c r="A461" s="126"/>
      <c r="B461" s="55" t="str">
        <f t="shared" si="120"/>
        <v>0411</v>
      </c>
      <c r="C461" s="56" t="str">
        <f>IF(N461&lt;10,"",IF(N461=10,O461,IF(N461=12,IF(LEN(X461)&gt;0,X461,DEC2OCT(VLOOKUP(F461,'PDP8'!$C$6:$D$12,2,0)+IF(LEN(G461)&gt;0,256,0)+W461+IF(LEN(V461)=0,0,_xlfn.BITAND(V461,127)),4)),IF(N461=13,DEC2OCT('PDP8'!$D$13+_xlfn.BITOR(VLOOKUP(O461,'PDP8'!$C$17:$D$52,2,0),_xlfn.BITOR(IF(S461&gt;1,VLOOKUP(P461,'PDP8'!$C$17:$D$52,2,0),0),_xlfn.BITOR(IF(S461&gt;2,VLOOKUP(Q461,'PDP8'!$C$17:$D$52,2,0),0),IF(S461&gt;3,VLOOKUP(R461,'PDP8'!$C$17:$D$52,2,0),0)))),4),IF(N461=14,DEC2OCT(_xlfn.BITOR('PDP8'!$D$13+256+VLOOKUP(O461,'PDP8'!$C$56:$D$75,2,0),_xlfn.BITOR(IF(S461&gt;1,VLOOKUP(P461,'PDP8'!$C$56:$D$75,2,0),0),_xlfn.BITOR(IF(S461&gt;2,VLOOKUP(Q461,'PDP8'!$C$56:$D$75,2,0),0),IF(S461&gt;3,VLOOKUP(R461,'PDP8'!$C$56:$D$75,2,0),0)))),4),IF(N461=15,DEC2OCT('PDP8'!$D$13+257+VLOOKUP(O461,'PDP8'!$C$80:$D$107,2,0)+IF(S461&gt;1,VLOOKUP(P461,'PDP8'!$C$80:$D$107,2,0),0)+IF(S461&gt;2,VLOOKUP(Q461,'PDP8'!$C$80:$D$107,2,0),0),4),IF(N461=20,VLOOKUP(F461,'PDP8'!$I$5:$J$389,2,0),"???")))))))</f>
        <v/>
      </c>
      <c r="D461" s="177"/>
      <c r="E461" s="118"/>
      <c r="F461" s="118"/>
      <c r="G461" s="76"/>
      <c r="H461" s="118"/>
      <c r="I461" s="179"/>
      <c r="J461" s="188" t="str">
        <f t="shared" si="121"/>
        <v/>
      </c>
      <c r="K461" s="211"/>
      <c r="L461" s="126"/>
      <c r="M461" s="119">
        <f>IF(LEN(F461)&lt;1,0,IF(OR(LEFT(F461)="/",F461="$"),0,IF(LEFT(F461)="*",1,IF(NOT(ISERR(VALUE(F461))),10,IF(LEFT(F461,4)="PAGE",2,IF(ISNA(VLOOKUP(F461,'PDP8'!$C$6:$C$11,1,0)),IF(ISNA(VLOOKUP(LEFT(F461,3),'PDP8'!$C$17:$C$52,1,0)),IF(ISNA(VLOOKUP(LEFT(F461,3),'PDP8'!$C$56:$C$75,1,0)),IF(ISNA(VLOOKUP(LEFT(F461,IF(OR(LEN(F461)=3,MID(F461,4,1)=" "),3,4)),'PDP8'!$C$80:$C$107,1,0)),IF(ISNA(VLOOKUP(F461,'PDP8'!$I$5:$I$389,1,0)),"???",20),15),14),13),12))))))</f>
        <v>0</v>
      </c>
      <c r="N461" s="119">
        <f>IF(AND(O461="CLA",S461&gt;1),IF(ISNA(VLOOKUP(P461,'PDP8'!$C$17:$C$52,1,0)),IF(ISNA(VLOOKUP(P461,'PDP8'!$C$56:$C$75,1,0)),15,14),13),IF(LEN(F461)=0,0,M461))</f>
        <v>0</v>
      </c>
      <c r="O461" s="119" t="str">
        <f t="shared" si="107"/>
        <v/>
      </c>
      <c r="P461" s="119" t="str">
        <f t="shared" si="108"/>
        <v/>
      </c>
      <c r="Q461" s="119" t="str">
        <f t="shared" si="109"/>
        <v/>
      </c>
      <c r="R461" s="119" t="str">
        <f t="shared" si="110"/>
        <v/>
      </c>
      <c r="S461" s="119">
        <f t="shared" si="111"/>
        <v>0</v>
      </c>
      <c r="T461" s="187" t="str">
        <f t="shared" si="112"/>
        <v/>
      </c>
      <c r="U461" s="119" t="str">
        <f t="shared" si="113"/>
        <v/>
      </c>
      <c r="V461" s="120" t="str">
        <f t="shared" si="114"/>
        <v/>
      </c>
      <c r="W461" s="124" t="str">
        <f t="shared" si="115"/>
        <v/>
      </c>
      <c r="X461" s="124" t="str">
        <f t="shared" si="116"/>
        <v/>
      </c>
      <c r="Y461" s="119" t="str">
        <f t="shared" si="118"/>
        <v/>
      </c>
      <c r="Z461" s="119">
        <f t="shared" si="119"/>
        <v>0</v>
      </c>
      <c r="AA461" s="119" t="str">
        <f>IF(N461=12,VLOOKUP(F461,'PDP8'!$C$6:$F$11,4,0),"")</f>
        <v/>
      </c>
      <c r="AB461" s="119" t="str">
        <f>IF(N461=13,IF(_xlfn.BITAND(OCT2DEC(C461),'PDP8'!$E$17)='PDP8'!$D$17,'PDP8'!$F$17,CONCATENATE(IF(ISNA(MATCH(_xlfn.BITAND(OCT2DEC(C461),'PDP8'!$E$18),'PDP8'!$D$18:$D$20,0)),"",VLOOKUP(_xlfn.BITAND(OCT2DEC(C461),'PDP8'!$E$18),'PDP8'!$D$18:$F$20,3,0)),IF(ISNA(MATCH(_xlfn.BITAND(OCT2DEC(C461),'PDP8'!$E$21),'PDP8'!$D$21:$D$52,0)),"",CONCATENATE(IF(ISNA(MATCH(_xlfn.BITAND(OCT2DEC(C461),'PDP8'!$E$18),'PDP8'!$D$18:$D$20,0)),"",", "),VLOOKUP(_xlfn.BITAND(OCT2DEC(C461),'PDP8'!$E$21),'PDP8'!$D$21:$F$52,3,0))))),"")</f>
        <v/>
      </c>
      <c r="AC461" s="119" t="str">
        <f>IF(N461=14,CONCATENATE(IF(ISNA(MATCH(_xlfn.BITAND(OCT2DEC(C461),'PDP8'!$E$56),'PDP8'!$D$56:$D$70,0)),"",VLOOKUP(_xlfn.BITAND(OCT2DEC(C461),'PDP8'!$E$56),'PDP8'!$D$56:$F$70,3,0)),IF(ISNA(MATCH(_xlfn.BITAND(OCT2DEC(C461),'PDP8'!$E$71),'PDP8'!$D$71:$D$73,0)),"",CONCATENATE(IF(ISNA(MATCH(_xlfn.BITAND(OCT2DEC(C461),'PDP8'!$E$56),'PDP8'!$D$56:$D$70,0)),"",", "),VLOOKUP(_xlfn.BITAND(OCT2DEC(C461),'PDP8'!$E$71),'PDP8'!$D$71:$F$73,3,0))),IF(_xlfn.BITAND(OCT2DEC(C461),'PDP8'!$E$75)='PDP8'!$D$75,CONCATENATE(IF(LEN(F461)&gt;4,", ",""),'PDP8'!$F$75,""),IF(_xlfn.BITAND(OCT2DEC(C461),'PDP8'!$E$74),"",'PDP8'!$F$74))),"")</f>
        <v/>
      </c>
      <c r="AD461" s="119" t="str">
        <f>IF(N461=15,VLOOKUP(Z461,'PDP8'!$D$111:$F$238,3,0),"")</f>
        <v/>
      </c>
      <c r="AE461" s="119" t="str">
        <f>IF(N461=20,CONCATENATE(VLOOKUP(F461,'PDP8'!$I$5:$M$389,3,0),": ",VLOOKUP(F461,'PDP8'!$I$5:$M$389,5,0)),"")</f>
        <v/>
      </c>
      <c r="AF461" s="119" t="str">
        <f t="shared" si="117"/>
        <v/>
      </c>
      <c r="AG461" s="126"/>
      <c r="AH461" s="126"/>
    </row>
    <row r="462" spans="1:34" x14ac:dyDescent="0.2">
      <c r="A462" s="126"/>
      <c r="B462" s="55" t="str">
        <f t="shared" si="120"/>
        <v>0411</v>
      </c>
      <c r="C462" s="56" t="str">
        <f>IF(N462&lt;10,"",IF(N462=10,O462,IF(N462=12,IF(LEN(X462)&gt;0,X462,DEC2OCT(VLOOKUP(F462,'PDP8'!$C$6:$D$12,2,0)+IF(LEN(G462)&gt;0,256,0)+W462+IF(LEN(V462)=0,0,_xlfn.BITAND(V462,127)),4)),IF(N462=13,DEC2OCT('PDP8'!$D$13+_xlfn.BITOR(VLOOKUP(O462,'PDP8'!$C$17:$D$52,2,0),_xlfn.BITOR(IF(S462&gt;1,VLOOKUP(P462,'PDP8'!$C$17:$D$52,2,0),0),_xlfn.BITOR(IF(S462&gt;2,VLOOKUP(Q462,'PDP8'!$C$17:$D$52,2,0),0),IF(S462&gt;3,VLOOKUP(R462,'PDP8'!$C$17:$D$52,2,0),0)))),4),IF(N462=14,DEC2OCT(_xlfn.BITOR('PDP8'!$D$13+256+VLOOKUP(O462,'PDP8'!$C$56:$D$75,2,0),_xlfn.BITOR(IF(S462&gt;1,VLOOKUP(P462,'PDP8'!$C$56:$D$75,2,0),0),_xlfn.BITOR(IF(S462&gt;2,VLOOKUP(Q462,'PDP8'!$C$56:$D$75,2,0),0),IF(S462&gt;3,VLOOKUP(R462,'PDP8'!$C$56:$D$75,2,0),0)))),4),IF(N462=15,DEC2OCT('PDP8'!$D$13+257+VLOOKUP(O462,'PDP8'!$C$80:$D$107,2,0)+IF(S462&gt;1,VLOOKUP(P462,'PDP8'!$C$80:$D$107,2,0),0)+IF(S462&gt;2,VLOOKUP(Q462,'PDP8'!$C$80:$D$107,2,0),0),4),IF(N462=20,VLOOKUP(F462,'PDP8'!$I$5:$J$389,2,0),"???")))))))</f>
        <v/>
      </c>
      <c r="D462" s="177"/>
      <c r="E462" s="118"/>
      <c r="F462" s="118"/>
      <c r="G462" s="76"/>
      <c r="H462" s="118"/>
      <c r="I462" s="179"/>
      <c r="J462" s="188" t="str">
        <f t="shared" si="121"/>
        <v/>
      </c>
      <c r="K462" s="211"/>
      <c r="L462" s="126"/>
      <c r="M462" s="119">
        <f>IF(LEN(F462)&lt;1,0,IF(OR(LEFT(F462)="/",F462="$"),0,IF(LEFT(F462)="*",1,IF(NOT(ISERR(VALUE(F462))),10,IF(LEFT(F462,4)="PAGE",2,IF(ISNA(VLOOKUP(F462,'PDP8'!$C$6:$C$11,1,0)),IF(ISNA(VLOOKUP(LEFT(F462,3),'PDP8'!$C$17:$C$52,1,0)),IF(ISNA(VLOOKUP(LEFT(F462,3),'PDP8'!$C$56:$C$75,1,0)),IF(ISNA(VLOOKUP(LEFT(F462,IF(OR(LEN(F462)=3,MID(F462,4,1)=" "),3,4)),'PDP8'!$C$80:$C$107,1,0)),IF(ISNA(VLOOKUP(F462,'PDP8'!$I$5:$I$389,1,0)),"???",20),15),14),13),12))))))</f>
        <v>0</v>
      </c>
      <c r="N462" s="119">
        <f>IF(AND(O462="CLA",S462&gt;1),IF(ISNA(VLOOKUP(P462,'PDP8'!$C$17:$C$52,1,0)),IF(ISNA(VLOOKUP(P462,'PDP8'!$C$56:$C$75,1,0)),15,14),13),IF(LEN(F462)=0,0,M462))</f>
        <v>0</v>
      </c>
      <c r="O462" s="119" t="str">
        <f t="shared" si="107"/>
        <v/>
      </c>
      <c r="P462" s="119" t="str">
        <f t="shared" si="108"/>
        <v/>
      </c>
      <c r="Q462" s="119" t="str">
        <f t="shared" si="109"/>
        <v/>
      </c>
      <c r="R462" s="119" t="str">
        <f t="shared" si="110"/>
        <v/>
      </c>
      <c r="S462" s="119">
        <f t="shared" si="111"/>
        <v>0</v>
      </c>
      <c r="T462" s="187" t="str">
        <f t="shared" si="112"/>
        <v/>
      </c>
      <c r="U462" s="119" t="str">
        <f t="shared" si="113"/>
        <v/>
      </c>
      <c r="V462" s="120" t="str">
        <f t="shared" si="114"/>
        <v/>
      </c>
      <c r="W462" s="124" t="str">
        <f t="shared" si="115"/>
        <v/>
      </c>
      <c r="X462" s="124" t="str">
        <f t="shared" si="116"/>
        <v/>
      </c>
      <c r="Y462" s="119" t="str">
        <f t="shared" si="118"/>
        <v/>
      </c>
      <c r="Z462" s="119">
        <f t="shared" si="119"/>
        <v>0</v>
      </c>
      <c r="AA462" s="119" t="str">
        <f>IF(N462=12,VLOOKUP(F462,'PDP8'!$C$6:$F$11,4,0),"")</f>
        <v/>
      </c>
      <c r="AB462" s="119" t="str">
        <f>IF(N462=13,IF(_xlfn.BITAND(OCT2DEC(C462),'PDP8'!$E$17)='PDP8'!$D$17,'PDP8'!$F$17,CONCATENATE(IF(ISNA(MATCH(_xlfn.BITAND(OCT2DEC(C462),'PDP8'!$E$18),'PDP8'!$D$18:$D$20,0)),"",VLOOKUP(_xlfn.BITAND(OCT2DEC(C462),'PDP8'!$E$18),'PDP8'!$D$18:$F$20,3,0)),IF(ISNA(MATCH(_xlfn.BITAND(OCT2DEC(C462),'PDP8'!$E$21),'PDP8'!$D$21:$D$52,0)),"",CONCATENATE(IF(ISNA(MATCH(_xlfn.BITAND(OCT2DEC(C462),'PDP8'!$E$18),'PDP8'!$D$18:$D$20,0)),"",", "),VLOOKUP(_xlfn.BITAND(OCT2DEC(C462),'PDP8'!$E$21),'PDP8'!$D$21:$F$52,3,0))))),"")</f>
        <v/>
      </c>
      <c r="AC462" s="119" t="str">
        <f>IF(N462=14,CONCATENATE(IF(ISNA(MATCH(_xlfn.BITAND(OCT2DEC(C462),'PDP8'!$E$56),'PDP8'!$D$56:$D$70,0)),"",VLOOKUP(_xlfn.BITAND(OCT2DEC(C462),'PDP8'!$E$56),'PDP8'!$D$56:$F$70,3,0)),IF(ISNA(MATCH(_xlfn.BITAND(OCT2DEC(C462),'PDP8'!$E$71),'PDP8'!$D$71:$D$73,0)),"",CONCATENATE(IF(ISNA(MATCH(_xlfn.BITAND(OCT2DEC(C462),'PDP8'!$E$56),'PDP8'!$D$56:$D$70,0)),"",", "),VLOOKUP(_xlfn.BITAND(OCT2DEC(C462),'PDP8'!$E$71),'PDP8'!$D$71:$F$73,3,0))),IF(_xlfn.BITAND(OCT2DEC(C462),'PDP8'!$E$75)='PDP8'!$D$75,CONCATENATE(IF(LEN(F462)&gt;4,", ",""),'PDP8'!$F$75,""),IF(_xlfn.BITAND(OCT2DEC(C462),'PDP8'!$E$74),"",'PDP8'!$F$74))),"")</f>
        <v/>
      </c>
      <c r="AD462" s="119" t="str">
        <f>IF(N462=15,VLOOKUP(Z462,'PDP8'!$D$111:$F$238,3,0),"")</f>
        <v/>
      </c>
      <c r="AE462" s="119" t="str">
        <f>IF(N462=20,CONCATENATE(VLOOKUP(F462,'PDP8'!$I$5:$M$389,3,0),": ",VLOOKUP(F462,'PDP8'!$I$5:$M$389,5,0)),"")</f>
        <v/>
      </c>
      <c r="AF462" s="119" t="str">
        <f t="shared" si="117"/>
        <v/>
      </c>
      <c r="AG462" s="126"/>
      <c r="AH462" s="126"/>
    </row>
    <row r="463" spans="1:34" x14ac:dyDescent="0.2">
      <c r="A463" s="126"/>
      <c r="B463" s="55" t="str">
        <f t="shared" si="120"/>
        <v>0411</v>
      </c>
      <c r="C463" s="56" t="str">
        <f>IF(N463&lt;10,"",IF(N463=10,O463,IF(N463=12,IF(LEN(X463)&gt;0,X463,DEC2OCT(VLOOKUP(F463,'PDP8'!$C$6:$D$12,2,0)+IF(LEN(G463)&gt;0,256,0)+W463+IF(LEN(V463)=0,0,_xlfn.BITAND(V463,127)),4)),IF(N463=13,DEC2OCT('PDP8'!$D$13+_xlfn.BITOR(VLOOKUP(O463,'PDP8'!$C$17:$D$52,2,0),_xlfn.BITOR(IF(S463&gt;1,VLOOKUP(P463,'PDP8'!$C$17:$D$52,2,0),0),_xlfn.BITOR(IF(S463&gt;2,VLOOKUP(Q463,'PDP8'!$C$17:$D$52,2,0),0),IF(S463&gt;3,VLOOKUP(R463,'PDP8'!$C$17:$D$52,2,0),0)))),4),IF(N463=14,DEC2OCT(_xlfn.BITOR('PDP8'!$D$13+256+VLOOKUP(O463,'PDP8'!$C$56:$D$75,2,0),_xlfn.BITOR(IF(S463&gt;1,VLOOKUP(P463,'PDP8'!$C$56:$D$75,2,0),0),_xlfn.BITOR(IF(S463&gt;2,VLOOKUP(Q463,'PDP8'!$C$56:$D$75,2,0),0),IF(S463&gt;3,VLOOKUP(R463,'PDP8'!$C$56:$D$75,2,0),0)))),4),IF(N463=15,DEC2OCT('PDP8'!$D$13+257+VLOOKUP(O463,'PDP8'!$C$80:$D$107,2,0)+IF(S463&gt;1,VLOOKUP(P463,'PDP8'!$C$80:$D$107,2,0),0)+IF(S463&gt;2,VLOOKUP(Q463,'PDP8'!$C$80:$D$107,2,0),0),4),IF(N463=20,VLOOKUP(F463,'PDP8'!$I$5:$J$389,2,0),"???")))))))</f>
        <v/>
      </c>
      <c r="D463" s="177"/>
      <c r="E463" s="118"/>
      <c r="F463" s="118"/>
      <c r="G463" s="76"/>
      <c r="H463" s="118"/>
      <c r="I463" s="179"/>
      <c r="J463" s="188" t="str">
        <f t="shared" si="121"/>
        <v/>
      </c>
      <c r="K463" s="211"/>
      <c r="L463" s="126"/>
      <c r="M463" s="119">
        <f>IF(LEN(F463)&lt;1,0,IF(OR(LEFT(F463)="/",F463="$"),0,IF(LEFT(F463)="*",1,IF(NOT(ISERR(VALUE(F463))),10,IF(LEFT(F463,4)="PAGE",2,IF(ISNA(VLOOKUP(F463,'PDP8'!$C$6:$C$11,1,0)),IF(ISNA(VLOOKUP(LEFT(F463,3),'PDP8'!$C$17:$C$52,1,0)),IF(ISNA(VLOOKUP(LEFT(F463,3),'PDP8'!$C$56:$C$75,1,0)),IF(ISNA(VLOOKUP(LEFT(F463,IF(OR(LEN(F463)=3,MID(F463,4,1)=" "),3,4)),'PDP8'!$C$80:$C$107,1,0)),IF(ISNA(VLOOKUP(F463,'PDP8'!$I$5:$I$389,1,0)),"???",20),15),14),13),12))))))</f>
        <v>0</v>
      </c>
      <c r="N463" s="119">
        <f>IF(AND(O463="CLA",S463&gt;1),IF(ISNA(VLOOKUP(P463,'PDP8'!$C$17:$C$52,1,0)),IF(ISNA(VLOOKUP(P463,'PDP8'!$C$56:$C$75,1,0)),15,14),13),IF(LEN(F463)=0,0,M463))</f>
        <v>0</v>
      </c>
      <c r="O463" s="119" t="str">
        <f t="shared" si="107"/>
        <v/>
      </c>
      <c r="P463" s="119" t="str">
        <f t="shared" si="108"/>
        <v/>
      </c>
      <c r="Q463" s="119" t="str">
        <f t="shared" si="109"/>
        <v/>
      </c>
      <c r="R463" s="119" t="str">
        <f t="shared" si="110"/>
        <v/>
      </c>
      <c r="S463" s="119">
        <f t="shared" si="111"/>
        <v>0</v>
      </c>
      <c r="T463" s="187" t="str">
        <f t="shared" si="112"/>
        <v/>
      </c>
      <c r="U463" s="119" t="str">
        <f t="shared" si="113"/>
        <v/>
      </c>
      <c r="V463" s="120" t="str">
        <f t="shared" si="114"/>
        <v/>
      </c>
      <c r="W463" s="124" t="str">
        <f t="shared" si="115"/>
        <v/>
      </c>
      <c r="X463" s="124" t="str">
        <f t="shared" si="116"/>
        <v/>
      </c>
      <c r="Y463" s="119" t="str">
        <f t="shared" si="118"/>
        <v/>
      </c>
      <c r="Z463" s="119">
        <f t="shared" si="119"/>
        <v>0</v>
      </c>
      <c r="AA463" s="119" t="str">
        <f>IF(N463=12,VLOOKUP(F463,'PDP8'!$C$6:$F$11,4,0),"")</f>
        <v/>
      </c>
      <c r="AB463" s="119" t="str">
        <f>IF(N463=13,IF(_xlfn.BITAND(OCT2DEC(C463),'PDP8'!$E$17)='PDP8'!$D$17,'PDP8'!$F$17,CONCATENATE(IF(ISNA(MATCH(_xlfn.BITAND(OCT2DEC(C463),'PDP8'!$E$18),'PDP8'!$D$18:$D$20,0)),"",VLOOKUP(_xlfn.BITAND(OCT2DEC(C463),'PDP8'!$E$18),'PDP8'!$D$18:$F$20,3,0)),IF(ISNA(MATCH(_xlfn.BITAND(OCT2DEC(C463),'PDP8'!$E$21),'PDP8'!$D$21:$D$52,0)),"",CONCATENATE(IF(ISNA(MATCH(_xlfn.BITAND(OCT2DEC(C463),'PDP8'!$E$18),'PDP8'!$D$18:$D$20,0)),"",", "),VLOOKUP(_xlfn.BITAND(OCT2DEC(C463),'PDP8'!$E$21),'PDP8'!$D$21:$F$52,3,0))))),"")</f>
        <v/>
      </c>
      <c r="AC463" s="119" t="str">
        <f>IF(N463=14,CONCATENATE(IF(ISNA(MATCH(_xlfn.BITAND(OCT2DEC(C463),'PDP8'!$E$56),'PDP8'!$D$56:$D$70,0)),"",VLOOKUP(_xlfn.BITAND(OCT2DEC(C463),'PDP8'!$E$56),'PDP8'!$D$56:$F$70,3,0)),IF(ISNA(MATCH(_xlfn.BITAND(OCT2DEC(C463),'PDP8'!$E$71),'PDP8'!$D$71:$D$73,0)),"",CONCATENATE(IF(ISNA(MATCH(_xlfn.BITAND(OCT2DEC(C463),'PDP8'!$E$56),'PDP8'!$D$56:$D$70,0)),"",", "),VLOOKUP(_xlfn.BITAND(OCT2DEC(C463),'PDP8'!$E$71),'PDP8'!$D$71:$F$73,3,0))),IF(_xlfn.BITAND(OCT2DEC(C463),'PDP8'!$E$75)='PDP8'!$D$75,CONCATENATE(IF(LEN(F463)&gt;4,", ",""),'PDP8'!$F$75,""),IF(_xlfn.BITAND(OCT2DEC(C463),'PDP8'!$E$74),"",'PDP8'!$F$74))),"")</f>
        <v/>
      </c>
      <c r="AD463" s="119" t="str">
        <f>IF(N463=15,VLOOKUP(Z463,'PDP8'!$D$111:$F$238,3,0),"")</f>
        <v/>
      </c>
      <c r="AE463" s="119" t="str">
        <f>IF(N463=20,CONCATENATE(VLOOKUP(F463,'PDP8'!$I$5:$M$389,3,0),": ",VLOOKUP(F463,'PDP8'!$I$5:$M$389,5,0)),"")</f>
        <v/>
      </c>
      <c r="AF463" s="119" t="str">
        <f t="shared" si="117"/>
        <v/>
      </c>
      <c r="AG463" s="126"/>
      <c r="AH463" s="126"/>
    </row>
    <row r="464" spans="1:34" x14ac:dyDescent="0.2">
      <c r="A464" s="126"/>
      <c r="B464" s="55" t="str">
        <f t="shared" si="120"/>
        <v>0411</v>
      </c>
      <c r="C464" s="56" t="str">
        <f>IF(N464&lt;10,"",IF(N464=10,O464,IF(N464=12,IF(LEN(X464)&gt;0,X464,DEC2OCT(VLOOKUP(F464,'PDP8'!$C$6:$D$12,2,0)+IF(LEN(G464)&gt;0,256,0)+W464+IF(LEN(V464)=0,0,_xlfn.BITAND(V464,127)),4)),IF(N464=13,DEC2OCT('PDP8'!$D$13+_xlfn.BITOR(VLOOKUP(O464,'PDP8'!$C$17:$D$52,2,0),_xlfn.BITOR(IF(S464&gt;1,VLOOKUP(P464,'PDP8'!$C$17:$D$52,2,0),0),_xlfn.BITOR(IF(S464&gt;2,VLOOKUP(Q464,'PDP8'!$C$17:$D$52,2,0),0),IF(S464&gt;3,VLOOKUP(R464,'PDP8'!$C$17:$D$52,2,0),0)))),4),IF(N464=14,DEC2OCT(_xlfn.BITOR('PDP8'!$D$13+256+VLOOKUP(O464,'PDP8'!$C$56:$D$75,2,0),_xlfn.BITOR(IF(S464&gt;1,VLOOKUP(P464,'PDP8'!$C$56:$D$75,2,0),0),_xlfn.BITOR(IF(S464&gt;2,VLOOKUP(Q464,'PDP8'!$C$56:$D$75,2,0),0),IF(S464&gt;3,VLOOKUP(R464,'PDP8'!$C$56:$D$75,2,0),0)))),4),IF(N464=15,DEC2OCT('PDP8'!$D$13+257+VLOOKUP(O464,'PDP8'!$C$80:$D$107,2,0)+IF(S464&gt;1,VLOOKUP(P464,'PDP8'!$C$80:$D$107,2,0),0)+IF(S464&gt;2,VLOOKUP(Q464,'PDP8'!$C$80:$D$107,2,0),0),4),IF(N464=20,VLOOKUP(F464,'PDP8'!$I$5:$J$389,2,0),"???")))))))</f>
        <v/>
      </c>
      <c r="D464" s="177"/>
      <c r="E464" s="118"/>
      <c r="F464" s="118"/>
      <c r="G464" s="76"/>
      <c r="H464" s="118"/>
      <c r="I464" s="179"/>
      <c r="J464" s="188" t="str">
        <f t="shared" si="121"/>
        <v/>
      </c>
      <c r="K464" s="211"/>
      <c r="L464" s="126"/>
      <c r="M464" s="119">
        <f>IF(LEN(F464)&lt;1,0,IF(OR(LEFT(F464)="/",F464="$"),0,IF(LEFT(F464)="*",1,IF(NOT(ISERR(VALUE(F464))),10,IF(LEFT(F464,4)="PAGE",2,IF(ISNA(VLOOKUP(F464,'PDP8'!$C$6:$C$11,1,0)),IF(ISNA(VLOOKUP(LEFT(F464,3),'PDP8'!$C$17:$C$52,1,0)),IF(ISNA(VLOOKUP(LEFT(F464,3),'PDP8'!$C$56:$C$75,1,0)),IF(ISNA(VLOOKUP(LEFT(F464,IF(OR(LEN(F464)=3,MID(F464,4,1)=" "),3,4)),'PDP8'!$C$80:$C$107,1,0)),IF(ISNA(VLOOKUP(F464,'PDP8'!$I$5:$I$389,1,0)),"???",20),15),14),13),12))))))</f>
        <v>0</v>
      </c>
      <c r="N464" s="119">
        <f>IF(AND(O464="CLA",S464&gt;1),IF(ISNA(VLOOKUP(P464,'PDP8'!$C$17:$C$52,1,0)),IF(ISNA(VLOOKUP(P464,'PDP8'!$C$56:$C$75,1,0)),15,14),13),IF(LEN(F464)=0,0,M464))</f>
        <v>0</v>
      </c>
      <c r="O464" s="119" t="str">
        <f t="shared" si="107"/>
        <v/>
      </c>
      <c r="P464" s="119" t="str">
        <f t="shared" si="108"/>
        <v/>
      </c>
      <c r="Q464" s="119" t="str">
        <f t="shared" si="109"/>
        <v/>
      </c>
      <c r="R464" s="119" t="str">
        <f t="shared" si="110"/>
        <v/>
      </c>
      <c r="S464" s="119">
        <f t="shared" si="111"/>
        <v>0</v>
      </c>
      <c r="T464" s="187" t="str">
        <f t="shared" si="112"/>
        <v/>
      </c>
      <c r="U464" s="119" t="str">
        <f t="shared" si="113"/>
        <v/>
      </c>
      <c r="V464" s="120" t="str">
        <f t="shared" si="114"/>
        <v/>
      </c>
      <c r="W464" s="124" t="str">
        <f t="shared" si="115"/>
        <v/>
      </c>
      <c r="X464" s="124" t="str">
        <f t="shared" si="116"/>
        <v/>
      </c>
      <c r="Y464" s="119" t="str">
        <f t="shared" si="118"/>
        <v/>
      </c>
      <c r="Z464" s="119">
        <f t="shared" si="119"/>
        <v>0</v>
      </c>
      <c r="AA464" s="119" t="str">
        <f>IF(N464=12,VLOOKUP(F464,'PDP8'!$C$6:$F$11,4,0),"")</f>
        <v/>
      </c>
      <c r="AB464" s="119" t="str">
        <f>IF(N464=13,IF(_xlfn.BITAND(OCT2DEC(C464),'PDP8'!$E$17)='PDP8'!$D$17,'PDP8'!$F$17,CONCATENATE(IF(ISNA(MATCH(_xlfn.BITAND(OCT2DEC(C464),'PDP8'!$E$18),'PDP8'!$D$18:$D$20,0)),"",VLOOKUP(_xlfn.BITAND(OCT2DEC(C464),'PDP8'!$E$18),'PDP8'!$D$18:$F$20,3,0)),IF(ISNA(MATCH(_xlfn.BITAND(OCT2DEC(C464),'PDP8'!$E$21),'PDP8'!$D$21:$D$52,0)),"",CONCATENATE(IF(ISNA(MATCH(_xlfn.BITAND(OCT2DEC(C464),'PDP8'!$E$18),'PDP8'!$D$18:$D$20,0)),"",", "),VLOOKUP(_xlfn.BITAND(OCT2DEC(C464),'PDP8'!$E$21),'PDP8'!$D$21:$F$52,3,0))))),"")</f>
        <v/>
      </c>
      <c r="AC464" s="119" t="str">
        <f>IF(N464=14,CONCATENATE(IF(ISNA(MATCH(_xlfn.BITAND(OCT2DEC(C464),'PDP8'!$E$56),'PDP8'!$D$56:$D$70,0)),"",VLOOKUP(_xlfn.BITAND(OCT2DEC(C464),'PDP8'!$E$56),'PDP8'!$D$56:$F$70,3,0)),IF(ISNA(MATCH(_xlfn.BITAND(OCT2DEC(C464),'PDP8'!$E$71),'PDP8'!$D$71:$D$73,0)),"",CONCATENATE(IF(ISNA(MATCH(_xlfn.BITAND(OCT2DEC(C464),'PDP8'!$E$56),'PDP8'!$D$56:$D$70,0)),"",", "),VLOOKUP(_xlfn.BITAND(OCT2DEC(C464),'PDP8'!$E$71),'PDP8'!$D$71:$F$73,3,0))),IF(_xlfn.BITAND(OCT2DEC(C464),'PDP8'!$E$75)='PDP8'!$D$75,CONCATENATE(IF(LEN(F464)&gt;4,", ",""),'PDP8'!$F$75,""),IF(_xlfn.BITAND(OCT2DEC(C464),'PDP8'!$E$74),"",'PDP8'!$F$74))),"")</f>
        <v/>
      </c>
      <c r="AD464" s="119" t="str">
        <f>IF(N464=15,VLOOKUP(Z464,'PDP8'!$D$111:$F$238,3,0),"")</f>
        <v/>
      </c>
      <c r="AE464" s="119" t="str">
        <f>IF(N464=20,CONCATENATE(VLOOKUP(F464,'PDP8'!$I$5:$M$389,3,0),": ",VLOOKUP(F464,'PDP8'!$I$5:$M$389,5,0)),"")</f>
        <v/>
      </c>
      <c r="AF464" s="119" t="str">
        <f t="shared" si="117"/>
        <v/>
      </c>
      <c r="AG464" s="126"/>
      <c r="AH464" s="126"/>
    </row>
    <row r="465" spans="1:34" x14ac:dyDescent="0.2">
      <c r="A465" s="126"/>
      <c r="B465" s="55" t="str">
        <f t="shared" si="120"/>
        <v>0411</v>
      </c>
      <c r="C465" s="56" t="str">
        <f>IF(N465&lt;10,"",IF(N465=10,O465,IF(N465=12,IF(LEN(X465)&gt;0,X465,DEC2OCT(VLOOKUP(F465,'PDP8'!$C$6:$D$12,2,0)+IF(LEN(G465)&gt;0,256,0)+W465+IF(LEN(V465)=0,0,_xlfn.BITAND(V465,127)),4)),IF(N465=13,DEC2OCT('PDP8'!$D$13+_xlfn.BITOR(VLOOKUP(O465,'PDP8'!$C$17:$D$52,2,0),_xlfn.BITOR(IF(S465&gt;1,VLOOKUP(P465,'PDP8'!$C$17:$D$52,2,0),0),_xlfn.BITOR(IF(S465&gt;2,VLOOKUP(Q465,'PDP8'!$C$17:$D$52,2,0),0),IF(S465&gt;3,VLOOKUP(R465,'PDP8'!$C$17:$D$52,2,0),0)))),4),IF(N465=14,DEC2OCT(_xlfn.BITOR('PDP8'!$D$13+256+VLOOKUP(O465,'PDP8'!$C$56:$D$75,2,0),_xlfn.BITOR(IF(S465&gt;1,VLOOKUP(P465,'PDP8'!$C$56:$D$75,2,0),0),_xlfn.BITOR(IF(S465&gt;2,VLOOKUP(Q465,'PDP8'!$C$56:$D$75,2,0),0),IF(S465&gt;3,VLOOKUP(R465,'PDP8'!$C$56:$D$75,2,0),0)))),4),IF(N465=15,DEC2OCT('PDP8'!$D$13+257+VLOOKUP(O465,'PDP8'!$C$80:$D$107,2,0)+IF(S465&gt;1,VLOOKUP(P465,'PDP8'!$C$80:$D$107,2,0),0)+IF(S465&gt;2,VLOOKUP(Q465,'PDP8'!$C$80:$D$107,2,0),0),4),IF(N465=20,VLOOKUP(F465,'PDP8'!$I$5:$J$389,2,0),"???")))))))</f>
        <v/>
      </c>
      <c r="D465" s="177"/>
      <c r="E465" s="118"/>
      <c r="F465" s="118"/>
      <c r="G465" s="76"/>
      <c r="H465" s="118"/>
      <c r="I465" s="179"/>
      <c r="J465" s="188" t="str">
        <f t="shared" si="121"/>
        <v/>
      </c>
      <c r="K465" s="211"/>
      <c r="L465" s="126"/>
      <c r="M465" s="119">
        <f>IF(LEN(F465)&lt;1,0,IF(OR(LEFT(F465)="/",F465="$"),0,IF(LEFT(F465)="*",1,IF(NOT(ISERR(VALUE(F465))),10,IF(LEFT(F465,4)="PAGE",2,IF(ISNA(VLOOKUP(F465,'PDP8'!$C$6:$C$11,1,0)),IF(ISNA(VLOOKUP(LEFT(F465,3),'PDP8'!$C$17:$C$52,1,0)),IF(ISNA(VLOOKUP(LEFT(F465,3),'PDP8'!$C$56:$C$75,1,0)),IF(ISNA(VLOOKUP(LEFT(F465,IF(OR(LEN(F465)=3,MID(F465,4,1)=" "),3,4)),'PDP8'!$C$80:$C$107,1,0)),IF(ISNA(VLOOKUP(F465,'PDP8'!$I$5:$I$389,1,0)),"???",20),15),14),13),12))))))</f>
        <v>0</v>
      </c>
      <c r="N465" s="119">
        <f>IF(AND(O465="CLA",S465&gt;1),IF(ISNA(VLOOKUP(P465,'PDP8'!$C$17:$C$52,1,0)),IF(ISNA(VLOOKUP(P465,'PDP8'!$C$56:$C$75,1,0)),15,14),13),IF(LEN(F465)=0,0,M465))</f>
        <v>0</v>
      </c>
      <c r="O465" s="119" t="str">
        <f t="shared" si="107"/>
        <v/>
      </c>
      <c r="P465" s="119" t="str">
        <f t="shared" si="108"/>
        <v/>
      </c>
      <c r="Q465" s="119" t="str">
        <f t="shared" si="109"/>
        <v/>
      </c>
      <c r="R465" s="119" t="str">
        <f t="shared" si="110"/>
        <v/>
      </c>
      <c r="S465" s="119">
        <f t="shared" si="111"/>
        <v>0</v>
      </c>
      <c r="T465" s="187" t="str">
        <f t="shared" si="112"/>
        <v/>
      </c>
      <c r="U465" s="119" t="str">
        <f t="shared" si="113"/>
        <v/>
      </c>
      <c r="V465" s="120" t="str">
        <f t="shared" si="114"/>
        <v/>
      </c>
      <c r="W465" s="124" t="str">
        <f t="shared" si="115"/>
        <v/>
      </c>
      <c r="X465" s="124" t="str">
        <f t="shared" si="116"/>
        <v/>
      </c>
      <c r="Y465" s="119" t="str">
        <f t="shared" si="118"/>
        <v/>
      </c>
      <c r="Z465" s="119">
        <f t="shared" si="119"/>
        <v>0</v>
      </c>
      <c r="AA465" s="119" t="str">
        <f>IF(N465=12,VLOOKUP(F465,'PDP8'!$C$6:$F$11,4,0),"")</f>
        <v/>
      </c>
      <c r="AB465" s="119" t="str">
        <f>IF(N465=13,IF(_xlfn.BITAND(OCT2DEC(C465),'PDP8'!$E$17)='PDP8'!$D$17,'PDP8'!$F$17,CONCATENATE(IF(ISNA(MATCH(_xlfn.BITAND(OCT2DEC(C465),'PDP8'!$E$18),'PDP8'!$D$18:$D$20,0)),"",VLOOKUP(_xlfn.BITAND(OCT2DEC(C465),'PDP8'!$E$18),'PDP8'!$D$18:$F$20,3,0)),IF(ISNA(MATCH(_xlfn.BITAND(OCT2DEC(C465),'PDP8'!$E$21),'PDP8'!$D$21:$D$52,0)),"",CONCATENATE(IF(ISNA(MATCH(_xlfn.BITAND(OCT2DEC(C465),'PDP8'!$E$18),'PDP8'!$D$18:$D$20,0)),"",", "),VLOOKUP(_xlfn.BITAND(OCT2DEC(C465),'PDP8'!$E$21),'PDP8'!$D$21:$F$52,3,0))))),"")</f>
        <v/>
      </c>
      <c r="AC465" s="119" t="str">
        <f>IF(N465=14,CONCATENATE(IF(ISNA(MATCH(_xlfn.BITAND(OCT2DEC(C465),'PDP8'!$E$56),'PDP8'!$D$56:$D$70,0)),"",VLOOKUP(_xlfn.BITAND(OCT2DEC(C465),'PDP8'!$E$56),'PDP8'!$D$56:$F$70,3,0)),IF(ISNA(MATCH(_xlfn.BITAND(OCT2DEC(C465),'PDP8'!$E$71),'PDP8'!$D$71:$D$73,0)),"",CONCATENATE(IF(ISNA(MATCH(_xlfn.BITAND(OCT2DEC(C465),'PDP8'!$E$56),'PDP8'!$D$56:$D$70,0)),"",", "),VLOOKUP(_xlfn.BITAND(OCT2DEC(C465),'PDP8'!$E$71),'PDP8'!$D$71:$F$73,3,0))),IF(_xlfn.BITAND(OCT2DEC(C465),'PDP8'!$E$75)='PDP8'!$D$75,CONCATENATE(IF(LEN(F465)&gt;4,", ",""),'PDP8'!$F$75,""),IF(_xlfn.BITAND(OCT2DEC(C465),'PDP8'!$E$74),"",'PDP8'!$F$74))),"")</f>
        <v/>
      </c>
      <c r="AD465" s="119" t="str">
        <f>IF(N465=15,VLOOKUP(Z465,'PDP8'!$D$111:$F$238,3,0),"")</f>
        <v/>
      </c>
      <c r="AE465" s="119" t="str">
        <f>IF(N465=20,CONCATENATE(VLOOKUP(F465,'PDP8'!$I$5:$M$389,3,0),": ",VLOOKUP(F465,'PDP8'!$I$5:$M$389,5,0)),"")</f>
        <v/>
      </c>
      <c r="AF465" s="119" t="str">
        <f t="shared" si="117"/>
        <v/>
      </c>
      <c r="AG465" s="126"/>
      <c r="AH465" s="126"/>
    </row>
    <row r="466" spans="1:34" x14ac:dyDescent="0.2">
      <c r="A466" s="126"/>
      <c r="B466" s="55" t="str">
        <f t="shared" si="120"/>
        <v>0411</v>
      </c>
      <c r="C466" s="56" t="str">
        <f>IF(N466&lt;10,"",IF(N466=10,O466,IF(N466=12,IF(LEN(X466)&gt;0,X466,DEC2OCT(VLOOKUP(F466,'PDP8'!$C$6:$D$12,2,0)+IF(LEN(G466)&gt;0,256,0)+W466+IF(LEN(V466)=0,0,_xlfn.BITAND(V466,127)),4)),IF(N466=13,DEC2OCT('PDP8'!$D$13+_xlfn.BITOR(VLOOKUP(O466,'PDP8'!$C$17:$D$52,2,0),_xlfn.BITOR(IF(S466&gt;1,VLOOKUP(P466,'PDP8'!$C$17:$D$52,2,0),0),_xlfn.BITOR(IF(S466&gt;2,VLOOKUP(Q466,'PDP8'!$C$17:$D$52,2,0),0),IF(S466&gt;3,VLOOKUP(R466,'PDP8'!$C$17:$D$52,2,0),0)))),4),IF(N466=14,DEC2OCT(_xlfn.BITOR('PDP8'!$D$13+256+VLOOKUP(O466,'PDP8'!$C$56:$D$75,2,0),_xlfn.BITOR(IF(S466&gt;1,VLOOKUP(P466,'PDP8'!$C$56:$D$75,2,0),0),_xlfn.BITOR(IF(S466&gt;2,VLOOKUP(Q466,'PDP8'!$C$56:$D$75,2,0),0),IF(S466&gt;3,VLOOKUP(R466,'PDP8'!$C$56:$D$75,2,0),0)))),4),IF(N466=15,DEC2OCT('PDP8'!$D$13+257+VLOOKUP(O466,'PDP8'!$C$80:$D$107,2,0)+IF(S466&gt;1,VLOOKUP(P466,'PDP8'!$C$80:$D$107,2,0),0)+IF(S466&gt;2,VLOOKUP(Q466,'PDP8'!$C$80:$D$107,2,0),0),4),IF(N466=20,VLOOKUP(F466,'PDP8'!$I$5:$J$389,2,0),"???")))))))</f>
        <v/>
      </c>
      <c r="D466" s="177"/>
      <c r="E466" s="118"/>
      <c r="F466" s="118"/>
      <c r="G466" s="76"/>
      <c r="H466" s="118"/>
      <c r="I466" s="179"/>
      <c r="J466" s="188" t="str">
        <f t="shared" si="121"/>
        <v/>
      </c>
      <c r="K466" s="211"/>
      <c r="L466" s="126"/>
      <c r="M466" s="119">
        <f>IF(LEN(F466)&lt;1,0,IF(OR(LEFT(F466)="/",F466="$"),0,IF(LEFT(F466)="*",1,IF(NOT(ISERR(VALUE(F466))),10,IF(LEFT(F466,4)="PAGE",2,IF(ISNA(VLOOKUP(F466,'PDP8'!$C$6:$C$11,1,0)),IF(ISNA(VLOOKUP(LEFT(F466,3),'PDP8'!$C$17:$C$52,1,0)),IF(ISNA(VLOOKUP(LEFT(F466,3),'PDP8'!$C$56:$C$75,1,0)),IF(ISNA(VLOOKUP(LEFT(F466,IF(OR(LEN(F466)=3,MID(F466,4,1)=" "),3,4)),'PDP8'!$C$80:$C$107,1,0)),IF(ISNA(VLOOKUP(F466,'PDP8'!$I$5:$I$389,1,0)),"???",20),15),14),13),12))))))</f>
        <v>0</v>
      </c>
      <c r="N466" s="119">
        <f>IF(AND(O466="CLA",S466&gt;1),IF(ISNA(VLOOKUP(P466,'PDP8'!$C$17:$C$52,1,0)),IF(ISNA(VLOOKUP(P466,'PDP8'!$C$56:$C$75,1,0)),15,14),13),IF(LEN(F466)=0,0,M466))</f>
        <v>0</v>
      </c>
      <c r="O466" s="119" t="str">
        <f t="shared" si="107"/>
        <v/>
      </c>
      <c r="P466" s="119" t="str">
        <f t="shared" si="108"/>
        <v/>
      </c>
      <c r="Q466" s="119" t="str">
        <f t="shared" si="109"/>
        <v/>
      </c>
      <c r="R466" s="119" t="str">
        <f t="shared" si="110"/>
        <v/>
      </c>
      <c r="S466" s="119">
        <f t="shared" si="111"/>
        <v>0</v>
      </c>
      <c r="T466" s="187" t="str">
        <f t="shared" si="112"/>
        <v/>
      </c>
      <c r="U466" s="119" t="str">
        <f t="shared" si="113"/>
        <v/>
      </c>
      <c r="V466" s="120" t="str">
        <f t="shared" si="114"/>
        <v/>
      </c>
      <c r="W466" s="124" t="str">
        <f t="shared" si="115"/>
        <v/>
      </c>
      <c r="X466" s="124" t="str">
        <f t="shared" si="116"/>
        <v/>
      </c>
      <c r="Y466" s="119" t="str">
        <f t="shared" si="118"/>
        <v/>
      </c>
      <c r="Z466" s="119">
        <f t="shared" si="119"/>
        <v>0</v>
      </c>
      <c r="AA466" s="119" t="str">
        <f>IF(N466=12,VLOOKUP(F466,'PDP8'!$C$6:$F$11,4,0),"")</f>
        <v/>
      </c>
      <c r="AB466" s="119" t="str">
        <f>IF(N466=13,IF(_xlfn.BITAND(OCT2DEC(C466),'PDP8'!$E$17)='PDP8'!$D$17,'PDP8'!$F$17,CONCATENATE(IF(ISNA(MATCH(_xlfn.BITAND(OCT2DEC(C466),'PDP8'!$E$18),'PDP8'!$D$18:$D$20,0)),"",VLOOKUP(_xlfn.BITAND(OCT2DEC(C466),'PDP8'!$E$18),'PDP8'!$D$18:$F$20,3,0)),IF(ISNA(MATCH(_xlfn.BITAND(OCT2DEC(C466),'PDP8'!$E$21),'PDP8'!$D$21:$D$52,0)),"",CONCATENATE(IF(ISNA(MATCH(_xlfn.BITAND(OCT2DEC(C466),'PDP8'!$E$18),'PDP8'!$D$18:$D$20,0)),"",", "),VLOOKUP(_xlfn.BITAND(OCT2DEC(C466),'PDP8'!$E$21),'PDP8'!$D$21:$F$52,3,0))))),"")</f>
        <v/>
      </c>
      <c r="AC466" s="119" t="str">
        <f>IF(N466=14,CONCATENATE(IF(ISNA(MATCH(_xlfn.BITAND(OCT2DEC(C466),'PDP8'!$E$56),'PDP8'!$D$56:$D$70,0)),"",VLOOKUP(_xlfn.BITAND(OCT2DEC(C466),'PDP8'!$E$56),'PDP8'!$D$56:$F$70,3,0)),IF(ISNA(MATCH(_xlfn.BITAND(OCT2DEC(C466),'PDP8'!$E$71),'PDP8'!$D$71:$D$73,0)),"",CONCATENATE(IF(ISNA(MATCH(_xlfn.BITAND(OCT2DEC(C466),'PDP8'!$E$56),'PDP8'!$D$56:$D$70,0)),"",", "),VLOOKUP(_xlfn.BITAND(OCT2DEC(C466),'PDP8'!$E$71),'PDP8'!$D$71:$F$73,3,0))),IF(_xlfn.BITAND(OCT2DEC(C466),'PDP8'!$E$75)='PDP8'!$D$75,CONCATENATE(IF(LEN(F466)&gt;4,", ",""),'PDP8'!$F$75,""),IF(_xlfn.BITAND(OCT2DEC(C466),'PDP8'!$E$74),"",'PDP8'!$F$74))),"")</f>
        <v/>
      </c>
      <c r="AD466" s="119" t="str">
        <f>IF(N466=15,VLOOKUP(Z466,'PDP8'!$D$111:$F$238,3,0),"")</f>
        <v/>
      </c>
      <c r="AE466" s="119" t="str">
        <f>IF(N466=20,CONCATENATE(VLOOKUP(F466,'PDP8'!$I$5:$M$389,3,0),": ",VLOOKUP(F466,'PDP8'!$I$5:$M$389,5,0)),"")</f>
        <v/>
      </c>
      <c r="AF466" s="119" t="str">
        <f t="shared" si="117"/>
        <v/>
      </c>
      <c r="AG466" s="126"/>
      <c r="AH466" s="126"/>
    </row>
    <row r="467" spans="1:34" x14ac:dyDescent="0.2">
      <c r="A467" s="126"/>
      <c r="B467" s="55" t="str">
        <f t="shared" si="120"/>
        <v>0411</v>
      </c>
      <c r="C467" s="56" t="str">
        <f>IF(N467&lt;10,"",IF(N467=10,O467,IF(N467=12,IF(LEN(X467)&gt;0,X467,DEC2OCT(VLOOKUP(F467,'PDP8'!$C$6:$D$12,2,0)+IF(LEN(G467)&gt;0,256,0)+W467+IF(LEN(V467)=0,0,_xlfn.BITAND(V467,127)),4)),IF(N467=13,DEC2OCT('PDP8'!$D$13+_xlfn.BITOR(VLOOKUP(O467,'PDP8'!$C$17:$D$52,2,0),_xlfn.BITOR(IF(S467&gt;1,VLOOKUP(P467,'PDP8'!$C$17:$D$52,2,0),0),_xlfn.BITOR(IF(S467&gt;2,VLOOKUP(Q467,'PDP8'!$C$17:$D$52,2,0),0),IF(S467&gt;3,VLOOKUP(R467,'PDP8'!$C$17:$D$52,2,0),0)))),4),IF(N467=14,DEC2OCT(_xlfn.BITOR('PDP8'!$D$13+256+VLOOKUP(O467,'PDP8'!$C$56:$D$75,2,0),_xlfn.BITOR(IF(S467&gt;1,VLOOKUP(P467,'PDP8'!$C$56:$D$75,2,0),0),_xlfn.BITOR(IF(S467&gt;2,VLOOKUP(Q467,'PDP8'!$C$56:$D$75,2,0),0),IF(S467&gt;3,VLOOKUP(R467,'PDP8'!$C$56:$D$75,2,0),0)))),4),IF(N467=15,DEC2OCT('PDP8'!$D$13+257+VLOOKUP(O467,'PDP8'!$C$80:$D$107,2,0)+IF(S467&gt;1,VLOOKUP(P467,'PDP8'!$C$80:$D$107,2,0),0)+IF(S467&gt;2,VLOOKUP(Q467,'PDP8'!$C$80:$D$107,2,0),0),4),IF(N467=20,VLOOKUP(F467,'PDP8'!$I$5:$J$389,2,0),"???")))))))</f>
        <v/>
      </c>
      <c r="D467" s="177"/>
      <c r="E467" s="118"/>
      <c r="F467" s="118"/>
      <c r="G467" s="76"/>
      <c r="H467" s="118"/>
      <c r="I467" s="179"/>
      <c r="J467" s="188" t="str">
        <f t="shared" si="121"/>
        <v/>
      </c>
      <c r="K467" s="211"/>
      <c r="L467" s="126"/>
      <c r="M467" s="119">
        <f>IF(LEN(F467)&lt;1,0,IF(OR(LEFT(F467)="/",F467="$"),0,IF(LEFT(F467)="*",1,IF(NOT(ISERR(VALUE(F467))),10,IF(LEFT(F467,4)="PAGE",2,IF(ISNA(VLOOKUP(F467,'PDP8'!$C$6:$C$11,1,0)),IF(ISNA(VLOOKUP(LEFT(F467,3),'PDP8'!$C$17:$C$52,1,0)),IF(ISNA(VLOOKUP(LEFT(F467,3),'PDP8'!$C$56:$C$75,1,0)),IF(ISNA(VLOOKUP(LEFT(F467,IF(OR(LEN(F467)=3,MID(F467,4,1)=" "),3,4)),'PDP8'!$C$80:$C$107,1,0)),IF(ISNA(VLOOKUP(F467,'PDP8'!$I$5:$I$389,1,0)),"???",20),15),14),13),12))))))</f>
        <v>0</v>
      </c>
      <c r="N467" s="119">
        <f>IF(AND(O467="CLA",S467&gt;1),IF(ISNA(VLOOKUP(P467,'PDP8'!$C$17:$C$52,1,0)),IF(ISNA(VLOOKUP(P467,'PDP8'!$C$56:$C$75,1,0)),15,14),13),IF(LEN(F467)=0,0,M467))</f>
        <v>0</v>
      </c>
      <c r="O467" s="119" t="str">
        <f t="shared" si="107"/>
        <v/>
      </c>
      <c r="P467" s="119" t="str">
        <f t="shared" si="108"/>
        <v/>
      </c>
      <c r="Q467" s="119" t="str">
        <f t="shared" si="109"/>
        <v/>
      </c>
      <c r="R467" s="119" t="str">
        <f t="shared" si="110"/>
        <v/>
      </c>
      <c r="S467" s="119">
        <f t="shared" si="111"/>
        <v>0</v>
      </c>
      <c r="T467" s="187" t="str">
        <f t="shared" si="112"/>
        <v/>
      </c>
      <c r="U467" s="119" t="str">
        <f t="shared" si="113"/>
        <v/>
      </c>
      <c r="V467" s="120" t="str">
        <f t="shared" si="114"/>
        <v/>
      </c>
      <c r="W467" s="124" t="str">
        <f t="shared" si="115"/>
        <v/>
      </c>
      <c r="X467" s="124" t="str">
        <f t="shared" si="116"/>
        <v/>
      </c>
      <c r="Y467" s="119" t="str">
        <f t="shared" si="118"/>
        <v/>
      </c>
      <c r="Z467" s="119">
        <f t="shared" si="119"/>
        <v>0</v>
      </c>
      <c r="AA467" s="119" t="str">
        <f>IF(N467=12,VLOOKUP(F467,'PDP8'!$C$6:$F$11,4,0),"")</f>
        <v/>
      </c>
      <c r="AB467" s="119" t="str">
        <f>IF(N467=13,IF(_xlfn.BITAND(OCT2DEC(C467),'PDP8'!$E$17)='PDP8'!$D$17,'PDP8'!$F$17,CONCATENATE(IF(ISNA(MATCH(_xlfn.BITAND(OCT2DEC(C467),'PDP8'!$E$18),'PDP8'!$D$18:$D$20,0)),"",VLOOKUP(_xlfn.BITAND(OCT2DEC(C467),'PDP8'!$E$18),'PDP8'!$D$18:$F$20,3,0)),IF(ISNA(MATCH(_xlfn.BITAND(OCT2DEC(C467),'PDP8'!$E$21),'PDP8'!$D$21:$D$52,0)),"",CONCATENATE(IF(ISNA(MATCH(_xlfn.BITAND(OCT2DEC(C467),'PDP8'!$E$18),'PDP8'!$D$18:$D$20,0)),"",", "),VLOOKUP(_xlfn.BITAND(OCT2DEC(C467),'PDP8'!$E$21),'PDP8'!$D$21:$F$52,3,0))))),"")</f>
        <v/>
      </c>
      <c r="AC467" s="119" t="str">
        <f>IF(N467=14,CONCATENATE(IF(ISNA(MATCH(_xlfn.BITAND(OCT2DEC(C467),'PDP8'!$E$56),'PDP8'!$D$56:$D$70,0)),"",VLOOKUP(_xlfn.BITAND(OCT2DEC(C467),'PDP8'!$E$56),'PDP8'!$D$56:$F$70,3,0)),IF(ISNA(MATCH(_xlfn.BITAND(OCT2DEC(C467),'PDP8'!$E$71),'PDP8'!$D$71:$D$73,0)),"",CONCATENATE(IF(ISNA(MATCH(_xlfn.BITAND(OCT2DEC(C467),'PDP8'!$E$56),'PDP8'!$D$56:$D$70,0)),"",", "),VLOOKUP(_xlfn.BITAND(OCT2DEC(C467),'PDP8'!$E$71),'PDP8'!$D$71:$F$73,3,0))),IF(_xlfn.BITAND(OCT2DEC(C467),'PDP8'!$E$75)='PDP8'!$D$75,CONCATENATE(IF(LEN(F467)&gt;4,", ",""),'PDP8'!$F$75,""),IF(_xlfn.BITAND(OCT2DEC(C467),'PDP8'!$E$74),"",'PDP8'!$F$74))),"")</f>
        <v/>
      </c>
      <c r="AD467" s="119" t="str">
        <f>IF(N467=15,VLOOKUP(Z467,'PDP8'!$D$111:$F$238,3,0),"")</f>
        <v/>
      </c>
      <c r="AE467" s="119" t="str">
        <f>IF(N467=20,CONCATENATE(VLOOKUP(F467,'PDP8'!$I$5:$M$389,3,0),": ",VLOOKUP(F467,'PDP8'!$I$5:$M$389,5,0)),"")</f>
        <v/>
      </c>
      <c r="AF467" s="119" t="str">
        <f t="shared" si="117"/>
        <v/>
      </c>
      <c r="AG467" s="126"/>
      <c r="AH467" s="126"/>
    </row>
    <row r="468" spans="1:34" x14ac:dyDescent="0.2">
      <c r="A468" s="126"/>
      <c r="B468" s="55" t="str">
        <f t="shared" si="120"/>
        <v>0411</v>
      </c>
      <c r="C468" s="56" t="str">
        <f>IF(N468&lt;10,"",IF(N468=10,O468,IF(N468=12,IF(LEN(X468)&gt;0,X468,DEC2OCT(VLOOKUP(F468,'PDP8'!$C$6:$D$12,2,0)+IF(LEN(G468)&gt;0,256,0)+W468+IF(LEN(V468)=0,0,_xlfn.BITAND(V468,127)),4)),IF(N468=13,DEC2OCT('PDP8'!$D$13+_xlfn.BITOR(VLOOKUP(O468,'PDP8'!$C$17:$D$52,2,0),_xlfn.BITOR(IF(S468&gt;1,VLOOKUP(P468,'PDP8'!$C$17:$D$52,2,0),0),_xlfn.BITOR(IF(S468&gt;2,VLOOKUP(Q468,'PDP8'!$C$17:$D$52,2,0),0),IF(S468&gt;3,VLOOKUP(R468,'PDP8'!$C$17:$D$52,2,0),0)))),4),IF(N468=14,DEC2OCT(_xlfn.BITOR('PDP8'!$D$13+256+VLOOKUP(O468,'PDP8'!$C$56:$D$75,2,0),_xlfn.BITOR(IF(S468&gt;1,VLOOKUP(P468,'PDP8'!$C$56:$D$75,2,0),0),_xlfn.BITOR(IF(S468&gt;2,VLOOKUP(Q468,'PDP8'!$C$56:$D$75,2,0),0),IF(S468&gt;3,VLOOKUP(R468,'PDP8'!$C$56:$D$75,2,0),0)))),4),IF(N468=15,DEC2OCT('PDP8'!$D$13+257+VLOOKUP(O468,'PDP8'!$C$80:$D$107,2,0)+IF(S468&gt;1,VLOOKUP(P468,'PDP8'!$C$80:$D$107,2,0),0)+IF(S468&gt;2,VLOOKUP(Q468,'PDP8'!$C$80:$D$107,2,0),0),4),IF(N468=20,VLOOKUP(F468,'PDP8'!$I$5:$J$389,2,0),"???")))))))</f>
        <v/>
      </c>
      <c r="D468" s="177"/>
      <c r="E468" s="118"/>
      <c r="F468" s="118"/>
      <c r="G468" s="76"/>
      <c r="H468" s="118"/>
      <c r="I468" s="179"/>
      <c r="J468" s="188" t="str">
        <f t="shared" si="121"/>
        <v/>
      </c>
      <c r="K468" s="211"/>
      <c r="L468" s="126"/>
      <c r="M468" s="119">
        <f>IF(LEN(F468)&lt;1,0,IF(OR(LEFT(F468)="/",F468="$"),0,IF(LEFT(F468)="*",1,IF(NOT(ISERR(VALUE(F468))),10,IF(LEFT(F468,4)="PAGE",2,IF(ISNA(VLOOKUP(F468,'PDP8'!$C$6:$C$11,1,0)),IF(ISNA(VLOOKUP(LEFT(F468,3),'PDP8'!$C$17:$C$52,1,0)),IF(ISNA(VLOOKUP(LEFT(F468,3),'PDP8'!$C$56:$C$75,1,0)),IF(ISNA(VLOOKUP(LEFT(F468,IF(OR(LEN(F468)=3,MID(F468,4,1)=" "),3,4)),'PDP8'!$C$80:$C$107,1,0)),IF(ISNA(VLOOKUP(F468,'PDP8'!$I$5:$I$389,1,0)),"???",20),15),14),13),12))))))</f>
        <v>0</v>
      </c>
      <c r="N468" s="119">
        <f>IF(AND(O468="CLA",S468&gt;1),IF(ISNA(VLOOKUP(P468,'PDP8'!$C$17:$C$52,1,0)),IF(ISNA(VLOOKUP(P468,'PDP8'!$C$56:$C$75,1,0)),15,14),13),IF(LEN(F468)=0,0,M468))</f>
        <v>0</v>
      </c>
      <c r="O468" s="119" t="str">
        <f t="shared" si="107"/>
        <v/>
      </c>
      <c r="P468" s="119" t="str">
        <f t="shared" si="108"/>
        <v/>
      </c>
      <c r="Q468" s="119" t="str">
        <f t="shared" si="109"/>
        <v/>
      </c>
      <c r="R468" s="119" t="str">
        <f t="shared" si="110"/>
        <v/>
      </c>
      <c r="S468" s="119">
        <f t="shared" si="111"/>
        <v>0</v>
      </c>
      <c r="T468" s="187" t="str">
        <f t="shared" si="112"/>
        <v/>
      </c>
      <c r="U468" s="119" t="str">
        <f t="shared" si="113"/>
        <v/>
      </c>
      <c r="V468" s="120" t="str">
        <f t="shared" si="114"/>
        <v/>
      </c>
      <c r="W468" s="124" t="str">
        <f t="shared" si="115"/>
        <v/>
      </c>
      <c r="X468" s="124" t="str">
        <f t="shared" si="116"/>
        <v/>
      </c>
      <c r="Y468" s="119" t="str">
        <f t="shared" si="118"/>
        <v/>
      </c>
      <c r="Z468" s="119">
        <f t="shared" si="119"/>
        <v>0</v>
      </c>
      <c r="AA468" s="119" t="str">
        <f>IF(N468=12,VLOOKUP(F468,'PDP8'!$C$6:$F$11,4,0),"")</f>
        <v/>
      </c>
      <c r="AB468" s="119" t="str">
        <f>IF(N468=13,IF(_xlfn.BITAND(OCT2DEC(C468),'PDP8'!$E$17)='PDP8'!$D$17,'PDP8'!$F$17,CONCATENATE(IF(ISNA(MATCH(_xlfn.BITAND(OCT2DEC(C468),'PDP8'!$E$18),'PDP8'!$D$18:$D$20,0)),"",VLOOKUP(_xlfn.BITAND(OCT2DEC(C468),'PDP8'!$E$18),'PDP8'!$D$18:$F$20,3,0)),IF(ISNA(MATCH(_xlfn.BITAND(OCT2DEC(C468),'PDP8'!$E$21),'PDP8'!$D$21:$D$52,0)),"",CONCATENATE(IF(ISNA(MATCH(_xlfn.BITAND(OCT2DEC(C468),'PDP8'!$E$18),'PDP8'!$D$18:$D$20,0)),"",", "),VLOOKUP(_xlfn.BITAND(OCT2DEC(C468),'PDP8'!$E$21),'PDP8'!$D$21:$F$52,3,0))))),"")</f>
        <v/>
      </c>
      <c r="AC468" s="119" t="str">
        <f>IF(N468=14,CONCATENATE(IF(ISNA(MATCH(_xlfn.BITAND(OCT2DEC(C468),'PDP8'!$E$56),'PDP8'!$D$56:$D$70,0)),"",VLOOKUP(_xlfn.BITAND(OCT2DEC(C468),'PDP8'!$E$56),'PDP8'!$D$56:$F$70,3,0)),IF(ISNA(MATCH(_xlfn.BITAND(OCT2DEC(C468),'PDP8'!$E$71),'PDP8'!$D$71:$D$73,0)),"",CONCATENATE(IF(ISNA(MATCH(_xlfn.BITAND(OCT2DEC(C468),'PDP8'!$E$56),'PDP8'!$D$56:$D$70,0)),"",", "),VLOOKUP(_xlfn.BITAND(OCT2DEC(C468),'PDP8'!$E$71),'PDP8'!$D$71:$F$73,3,0))),IF(_xlfn.BITAND(OCT2DEC(C468),'PDP8'!$E$75)='PDP8'!$D$75,CONCATENATE(IF(LEN(F468)&gt;4,", ",""),'PDP8'!$F$75,""),IF(_xlfn.BITAND(OCT2DEC(C468),'PDP8'!$E$74),"",'PDP8'!$F$74))),"")</f>
        <v/>
      </c>
      <c r="AD468" s="119" t="str">
        <f>IF(N468=15,VLOOKUP(Z468,'PDP8'!$D$111:$F$238,3,0),"")</f>
        <v/>
      </c>
      <c r="AE468" s="119" t="str">
        <f>IF(N468=20,CONCATENATE(VLOOKUP(F468,'PDP8'!$I$5:$M$389,3,0),": ",VLOOKUP(F468,'PDP8'!$I$5:$M$389,5,0)),"")</f>
        <v/>
      </c>
      <c r="AF468" s="119" t="str">
        <f t="shared" si="117"/>
        <v/>
      </c>
      <c r="AG468" s="126"/>
      <c r="AH468" s="126"/>
    </row>
    <row r="469" spans="1:34" x14ac:dyDescent="0.2">
      <c r="A469" s="126"/>
      <c r="B469" s="55" t="str">
        <f t="shared" si="120"/>
        <v>0411</v>
      </c>
      <c r="C469" s="56" t="str">
        <f>IF(N469&lt;10,"",IF(N469=10,O469,IF(N469=12,IF(LEN(X469)&gt;0,X469,DEC2OCT(VLOOKUP(F469,'PDP8'!$C$6:$D$12,2,0)+IF(LEN(G469)&gt;0,256,0)+W469+IF(LEN(V469)=0,0,_xlfn.BITAND(V469,127)),4)),IF(N469=13,DEC2OCT('PDP8'!$D$13+_xlfn.BITOR(VLOOKUP(O469,'PDP8'!$C$17:$D$52,2,0),_xlfn.BITOR(IF(S469&gt;1,VLOOKUP(P469,'PDP8'!$C$17:$D$52,2,0),0),_xlfn.BITOR(IF(S469&gt;2,VLOOKUP(Q469,'PDP8'!$C$17:$D$52,2,0),0),IF(S469&gt;3,VLOOKUP(R469,'PDP8'!$C$17:$D$52,2,0),0)))),4),IF(N469=14,DEC2OCT(_xlfn.BITOR('PDP8'!$D$13+256+VLOOKUP(O469,'PDP8'!$C$56:$D$75,2,0),_xlfn.BITOR(IF(S469&gt;1,VLOOKUP(P469,'PDP8'!$C$56:$D$75,2,0),0),_xlfn.BITOR(IF(S469&gt;2,VLOOKUP(Q469,'PDP8'!$C$56:$D$75,2,0),0),IF(S469&gt;3,VLOOKUP(R469,'PDP8'!$C$56:$D$75,2,0),0)))),4),IF(N469=15,DEC2OCT('PDP8'!$D$13+257+VLOOKUP(O469,'PDP8'!$C$80:$D$107,2,0)+IF(S469&gt;1,VLOOKUP(P469,'PDP8'!$C$80:$D$107,2,0),0)+IF(S469&gt;2,VLOOKUP(Q469,'PDP8'!$C$80:$D$107,2,0),0),4),IF(N469=20,VLOOKUP(F469,'PDP8'!$I$5:$J$389,2,0),"???")))))))</f>
        <v/>
      </c>
      <c r="D469" s="177"/>
      <c r="E469" s="118"/>
      <c r="F469" s="118"/>
      <c r="G469" s="76"/>
      <c r="H469" s="118"/>
      <c r="I469" s="179"/>
      <c r="J469" s="188" t="str">
        <f t="shared" si="121"/>
        <v/>
      </c>
      <c r="K469" s="211"/>
      <c r="L469" s="126"/>
      <c r="M469" s="119">
        <f>IF(LEN(F469)&lt;1,0,IF(OR(LEFT(F469)="/",F469="$"),0,IF(LEFT(F469)="*",1,IF(NOT(ISERR(VALUE(F469))),10,IF(LEFT(F469,4)="PAGE",2,IF(ISNA(VLOOKUP(F469,'PDP8'!$C$6:$C$11,1,0)),IF(ISNA(VLOOKUP(LEFT(F469,3),'PDP8'!$C$17:$C$52,1,0)),IF(ISNA(VLOOKUP(LEFT(F469,3),'PDP8'!$C$56:$C$75,1,0)),IF(ISNA(VLOOKUP(LEFT(F469,IF(OR(LEN(F469)=3,MID(F469,4,1)=" "),3,4)),'PDP8'!$C$80:$C$107,1,0)),IF(ISNA(VLOOKUP(F469,'PDP8'!$I$5:$I$389,1,0)),"???",20),15),14),13),12))))))</f>
        <v>0</v>
      </c>
      <c r="N469" s="119">
        <f>IF(AND(O469="CLA",S469&gt;1),IF(ISNA(VLOOKUP(P469,'PDP8'!$C$17:$C$52,1,0)),IF(ISNA(VLOOKUP(P469,'PDP8'!$C$56:$C$75,1,0)),15,14),13),IF(LEN(F469)=0,0,M469))</f>
        <v>0</v>
      </c>
      <c r="O469" s="119" t="str">
        <f t="shared" ref="O469:O522" si="122">IF(M469=10,IF(RIGHT(F469,1)=".",IF(VALUE(F469)&lt;0,DEC2OCT(_xlfn.BITXOR(-F469,4095)+1,4),DEC2OCT(F469,4)),IF(VALUE(F469)&lt;0,DEC2OCT(_xlfn.BITXOR(OCT2DEC(-F469),4095)+1,4),TEXT(F469,"0000"))),CONCATENATE(LEFT(F469,3),IF(OR(LEN(F469)=3,MID(F469,4,1)=" "),"",MID(F469,4,1))))</f>
        <v/>
      </c>
      <c r="P469" s="119" t="str">
        <f t="shared" ref="P469:P522" si="123">CONCATENATE(MID(F469,LEN(O469)+2,3),IF(OR(LEN(F469)=LEN(O469)+4,MID(F469,LEN(O469)+5,1)=" "),"",MID(F469,LEN(O469)+5,1)))</f>
        <v/>
      </c>
      <c r="Q469" s="119" t="str">
        <f t="shared" ref="Q469:Q522" si="124">CONCATENATE(MID(F469,LEN(O469)+LEN(P469)+3,3),IF(OR(LEN(F469)=LEN(O469)+LEN(P469)+5,MID(F469,LEN(O469)+LEN(P469)+6,1)=" "),"",MID(F469,LEN(O469)+LEN(P469)+6,1)))</f>
        <v/>
      </c>
      <c r="R469" s="119" t="str">
        <f t="shared" ref="R469:R522" si="125">CONCATENATE(MID(F469,LEN(O469)+LEN(P469)+LEN(Q469)+4,3),IF(OR(LEN(F469)=LEN(O469)+LEN(P469)+LEN(Q469)+6,MID(F469,LEN(O469)+LEN(P469)+LEN(Q469)+7,1)=" "),"",MID(F469,LEN(O469)+LEN(P469)+LEN(Q469)+7,1)))</f>
        <v/>
      </c>
      <c r="S469" s="119">
        <f t="shared" ref="S469:S522" si="126">IF(LEN(O469)=0,0,1)+IF(LEN(P469)=0,0,1)+IF(LEN(Q469)=0,0,1)+IF(LEN(R469)=0,0,1)</f>
        <v>0</v>
      </c>
      <c r="T469" s="187" t="str">
        <f t="shared" ref="T469:T522" si="127">IF(OR(LEFT(H469,2)=".-",LEFT(H469,2)=".+"),RIGHT(H469,LEN(H469)-2),IF(LEN(H469)=0,"",H469))</f>
        <v/>
      </c>
      <c r="U469" s="119" t="str">
        <f t="shared" ref="U469:U522" si="128">IF(LEN(T469)=0,"",IF(ISERR(VALUE(T469)),OCT2DEC(INDEX($B$10:$E$262,MATCH(T469,$Y$10:$Y$262,0),1)),IF(RIGHT(T469,1)=".",IF(VALUE(T469)&lt;0,_xlfn.BITXOR(VALUE(-T469),127)+1,T469),IF(VALUE(T469)&lt;0,_xlfn.BITXOR(OCT2DEC(-T469),127)+1,OCT2DEC(T469)))))</f>
        <v/>
      </c>
      <c r="V469" s="120" t="str">
        <f t="shared" ref="V469:V522" si="129">IF(LEFT(H469,2)=".-",OCT2DEC(B469)-U469,IF(LEFT(H469,2)=".+",OCT2DEC(B469)+U469,IF(T469=".",OCT2DEC(B469),U469)))</f>
        <v/>
      </c>
      <c r="W469" s="124" t="str">
        <f t="shared" ref="W469:W522" si="130">IF(LEN(V469)&gt;0,IF(_xlfn.BITAND(V469,3968)=0,0,128),"")</f>
        <v/>
      </c>
      <c r="X469" s="124" t="str">
        <f t="shared" ref="X469:X522" si="131">IF(ISNA(V469),"UNDEFINED",IF(LEN(V469)=0,IF(AND(M469=12,LEN(H469)=0),"UNDEFINED",""),IF(AND($W469=128,_xlfn.BITAND($V469,3968)&lt;&gt;_xlfn.BITAND(OCT2DEC($B469),3968)),"RANGE!","")))</f>
        <v/>
      </c>
      <c r="Y469" s="119" t="str">
        <f t="shared" si="118"/>
        <v/>
      </c>
      <c r="Z469" s="119">
        <f t="shared" si="119"/>
        <v>0</v>
      </c>
      <c r="AA469" s="119" t="str">
        <f>IF(N469=12,VLOOKUP(F469,'PDP8'!$C$6:$F$11,4,0),"")</f>
        <v/>
      </c>
      <c r="AB469" s="119" t="str">
        <f>IF(N469=13,IF(_xlfn.BITAND(OCT2DEC(C469),'PDP8'!$E$17)='PDP8'!$D$17,'PDP8'!$F$17,CONCATENATE(IF(ISNA(MATCH(_xlfn.BITAND(OCT2DEC(C469),'PDP8'!$E$18),'PDP8'!$D$18:$D$20,0)),"",VLOOKUP(_xlfn.BITAND(OCT2DEC(C469),'PDP8'!$E$18),'PDP8'!$D$18:$F$20,3,0)),IF(ISNA(MATCH(_xlfn.BITAND(OCT2DEC(C469),'PDP8'!$E$21),'PDP8'!$D$21:$D$52,0)),"",CONCATENATE(IF(ISNA(MATCH(_xlfn.BITAND(OCT2DEC(C469),'PDP8'!$E$18),'PDP8'!$D$18:$D$20,0)),"",", "),VLOOKUP(_xlfn.BITAND(OCT2DEC(C469),'PDP8'!$E$21),'PDP8'!$D$21:$F$52,3,0))))),"")</f>
        <v/>
      </c>
      <c r="AC469" s="119" t="str">
        <f>IF(N469=14,CONCATENATE(IF(ISNA(MATCH(_xlfn.BITAND(OCT2DEC(C469),'PDP8'!$E$56),'PDP8'!$D$56:$D$70,0)),"",VLOOKUP(_xlfn.BITAND(OCT2DEC(C469),'PDP8'!$E$56),'PDP8'!$D$56:$F$70,3,0)),IF(ISNA(MATCH(_xlfn.BITAND(OCT2DEC(C469),'PDP8'!$E$71),'PDP8'!$D$71:$D$73,0)),"",CONCATENATE(IF(ISNA(MATCH(_xlfn.BITAND(OCT2DEC(C469),'PDP8'!$E$56),'PDP8'!$D$56:$D$70,0)),"",", "),VLOOKUP(_xlfn.BITAND(OCT2DEC(C469),'PDP8'!$E$71),'PDP8'!$D$71:$F$73,3,0))),IF(_xlfn.BITAND(OCT2DEC(C469),'PDP8'!$E$75)='PDP8'!$D$75,CONCATENATE(IF(LEN(F469)&gt;4,", ",""),'PDP8'!$F$75,""),IF(_xlfn.BITAND(OCT2DEC(C469),'PDP8'!$E$74),"",'PDP8'!$F$74))),"")</f>
        <v/>
      </c>
      <c r="AD469" s="119" t="str">
        <f>IF(N469=15,VLOOKUP(Z469,'PDP8'!$D$111:$F$238,3,0),"")</f>
        <v/>
      </c>
      <c r="AE469" s="119" t="str">
        <f>IF(N469=20,CONCATENATE(VLOOKUP(F469,'PDP8'!$I$5:$M$389,3,0),": ",VLOOKUP(F469,'PDP8'!$I$5:$M$389,5,0)),"")</f>
        <v/>
      </c>
      <c r="AF469" s="119" t="str">
        <f t="shared" ref="AF469:AF522" si="132">CONCATENATE(AA469,AB469,AC469,AD469,AE469)</f>
        <v/>
      </c>
      <c r="AG469" s="126"/>
      <c r="AH469" s="126"/>
    </row>
    <row r="470" spans="1:34" x14ac:dyDescent="0.2">
      <c r="A470" s="126"/>
      <c r="B470" s="55" t="str">
        <f t="shared" si="120"/>
        <v>0411</v>
      </c>
      <c r="C470" s="56" t="str">
        <f>IF(N470&lt;10,"",IF(N470=10,O470,IF(N470=12,IF(LEN(X470)&gt;0,X470,DEC2OCT(VLOOKUP(F470,'PDP8'!$C$6:$D$12,2,0)+IF(LEN(G470)&gt;0,256,0)+W470+IF(LEN(V470)=0,0,_xlfn.BITAND(V470,127)),4)),IF(N470=13,DEC2OCT('PDP8'!$D$13+_xlfn.BITOR(VLOOKUP(O470,'PDP8'!$C$17:$D$52,2,0),_xlfn.BITOR(IF(S470&gt;1,VLOOKUP(P470,'PDP8'!$C$17:$D$52,2,0),0),_xlfn.BITOR(IF(S470&gt;2,VLOOKUP(Q470,'PDP8'!$C$17:$D$52,2,0),0),IF(S470&gt;3,VLOOKUP(R470,'PDP8'!$C$17:$D$52,2,0),0)))),4),IF(N470=14,DEC2OCT(_xlfn.BITOR('PDP8'!$D$13+256+VLOOKUP(O470,'PDP8'!$C$56:$D$75,2,0),_xlfn.BITOR(IF(S470&gt;1,VLOOKUP(P470,'PDP8'!$C$56:$D$75,2,0),0),_xlfn.BITOR(IF(S470&gt;2,VLOOKUP(Q470,'PDP8'!$C$56:$D$75,2,0),0),IF(S470&gt;3,VLOOKUP(R470,'PDP8'!$C$56:$D$75,2,0),0)))),4),IF(N470=15,DEC2OCT('PDP8'!$D$13+257+VLOOKUP(O470,'PDP8'!$C$80:$D$107,2,0)+IF(S470&gt;1,VLOOKUP(P470,'PDP8'!$C$80:$D$107,2,0),0)+IF(S470&gt;2,VLOOKUP(Q470,'PDP8'!$C$80:$D$107,2,0),0),4),IF(N470=20,VLOOKUP(F470,'PDP8'!$I$5:$J$389,2,0),"???")))))))</f>
        <v/>
      </c>
      <c r="D470" s="177"/>
      <c r="E470" s="118"/>
      <c r="F470" s="118"/>
      <c r="G470" s="76"/>
      <c r="H470" s="118"/>
      <c r="I470" s="179"/>
      <c r="J470" s="188" t="str">
        <f t="shared" si="121"/>
        <v/>
      </c>
      <c r="K470" s="211"/>
      <c r="L470" s="126"/>
      <c r="M470" s="119">
        <f>IF(LEN(F470)&lt;1,0,IF(OR(LEFT(F470)="/",F470="$"),0,IF(LEFT(F470)="*",1,IF(NOT(ISERR(VALUE(F470))),10,IF(LEFT(F470,4)="PAGE",2,IF(ISNA(VLOOKUP(F470,'PDP8'!$C$6:$C$11,1,0)),IF(ISNA(VLOOKUP(LEFT(F470,3),'PDP8'!$C$17:$C$52,1,0)),IF(ISNA(VLOOKUP(LEFT(F470,3),'PDP8'!$C$56:$C$75,1,0)),IF(ISNA(VLOOKUP(LEFT(F470,IF(OR(LEN(F470)=3,MID(F470,4,1)=" "),3,4)),'PDP8'!$C$80:$C$107,1,0)),IF(ISNA(VLOOKUP(F470,'PDP8'!$I$5:$I$389,1,0)),"???",20),15),14),13),12))))))</f>
        <v>0</v>
      </c>
      <c r="N470" s="119">
        <f>IF(AND(O470="CLA",S470&gt;1),IF(ISNA(VLOOKUP(P470,'PDP8'!$C$17:$C$52,1,0)),IF(ISNA(VLOOKUP(P470,'PDP8'!$C$56:$C$75,1,0)),15,14),13),IF(LEN(F470)=0,0,M470))</f>
        <v>0</v>
      </c>
      <c r="O470" s="119" t="str">
        <f t="shared" si="122"/>
        <v/>
      </c>
      <c r="P470" s="119" t="str">
        <f t="shared" si="123"/>
        <v/>
      </c>
      <c r="Q470" s="119" t="str">
        <f t="shared" si="124"/>
        <v/>
      </c>
      <c r="R470" s="119" t="str">
        <f t="shared" si="125"/>
        <v/>
      </c>
      <c r="S470" s="119">
        <f t="shared" si="126"/>
        <v>0</v>
      </c>
      <c r="T470" s="187" t="str">
        <f t="shared" si="127"/>
        <v/>
      </c>
      <c r="U470" s="119" t="str">
        <f t="shared" si="128"/>
        <v/>
      </c>
      <c r="V470" s="120" t="str">
        <f t="shared" si="129"/>
        <v/>
      </c>
      <c r="W470" s="124" t="str">
        <f t="shared" si="130"/>
        <v/>
      </c>
      <c r="X470" s="124" t="str">
        <f t="shared" si="131"/>
        <v/>
      </c>
      <c r="Y470" s="119" t="str">
        <f t="shared" ref="Y470:Y522" si="133">IF(LEN(E470)=0,"",IF(RIGHT(E470,1)=",",LEFT(E470,LEN(E470)-1),E470))</f>
        <v/>
      </c>
      <c r="Z470" s="119">
        <f t="shared" ref="Z470:Z522" si="134">OCT2DEC(C470)</f>
        <v>0</v>
      </c>
      <c r="AA470" s="119" t="str">
        <f>IF(N470=12,VLOOKUP(F470,'PDP8'!$C$6:$F$11,4,0),"")</f>
        <v/>
      </c>
      <c r="AB470" s="119" t="str">
        <f>IF(N470=13,IF(_xlfn.BITAND(OCT2DEC(C470),'PDP8'!$E$17)='PDP8'!$D$17,'PDP8'!$F$17,CONCATENATE(IF(ISNA(MATCH(_xlfn.BITAND(OCT2DEC(C470),'PDP8'!$E$18),'PDP8'!$D$18:$D$20,0)),"",VLOOKUP(_xlfn.BITAND(OCT2DEC(C470),'PDP8'!$E$18),'PDP8'!$D$18:$F$20,3,0)),IF(ISNA(MATCH(_xlfn.BITAND(OCT2DEC(C470),'PDP8'!$E$21),'PDP8'!$D$21:$D$52,0)),"",CONCATENATE(IF(ISNA(MATCH(_xlfn.BITAND(OCT2DEC(C470),'PDP8'!$E$18),'PDP8'!$D$18:$D$20,0)),"",", "),VLOOKUP(_xlfn.BITAND(OCT2DEC(C470),'PDP8'!$E$21),'PDP8'!$D$21:$F$52,3,0))))),"")</f>
        <v/>
      </c>
      <c r="AC470" s="119" t="str">
        <f>IF(N470=14,CONCATENATE(IF(ISNA(MATCH(_xlfn.BITAND(OCT2DEC(C470),'PDP8'!$E$56),'PDP8'!$D$56:$D$70,0)),"",VLOOKUP(_xlfn.BITAND(OCT2DEC(C470),'PDP8'!$E$56),'PDP8'!$D$56:$F$70,3,0)),IF(ISNA(MATCH(_xlfn.BITAND(OCT2DEC(C470),'PDP8'!$E$71),'PDP8'!$D$71:$D$73,0)),"",CONCATENATE(IF(ISNA(MATCH(_xlfn.BITAND(OCT2DEC(C470),'PDP8'!$E$56),'PDP8'!$D$56:$D$70,0)),"",", "),VLOOKUP(_xlfn.BITAND(OCT2DEC(C470),'PDP8'!$E$71),'PDP8'!$D$71:$F$73,3,0))),IF(_xlfn.BITAND(OCT2DEC(C470),'PDP8'!$E$75)='PDP8'!$D$75,CONCATENATE(IF(LEN(F470)&gt;4,", ",""),'PDP8'!$F$75,""),IF(_xlfn.BITAND(OCT2DEC(C470),'PDP8'!$E$74),"",'PDP8'!$F$74))),"")</f>
        <v/>
      </c>
      <c r="AD470" s="119" t="str">
        <f>IF(N470=15,VLOOKUP(Z470,'PDP8'!$D$111:$F$238,3,0),"")</f>
        <v/>
      </c>
      <c r="AE470" s="119" t="str">
        <f>IF(N470=20,CONCATENATE(VLOOKUP(F470,'PDP8'!$I$5:$M$389,3,0),": ",VLOOKUP(F470,'PDP8'!$I$5:$M$389,5,0)),"")</f>
        <v/>
      </c>
      <c r="AF470" s="119" t="str">
        <f t="shared" si="132"/>
        <v/>
      </c>
      <c r="AG470" s="126"/>
      <c r="AH470" s="126"/>
    </row>
    <row r="471" spans="1:34" x14ac:dyDescent="0.2">
      <c r="A471" s="126"/>
      <c r="B471" s="55" t="str">
        <f t="shared" si="120"/>
        <v>0411</v>
      </c>
      <c r="C471" s="56" t="str">
        <f>IF(N471&lt;10,"",IF(N471=10,O471,IF(N471=12,IF(LEN(X471)&gt;0,X471,DEC2OCT(VLOOKUP(F471,'PDP8'!$C$6:$D$12,2,0)+IF(LEN(G471)&gt;0,256,0)+W471+IF(LEN(V471)=0,0,_xlfn.BITAND(V471,127)),4)),IF(N471=13,DEC2OCT('PDP8'!$D$13+_xlfn.BITOR(VLOOKUP(O471,'PDP8'!$C$17:$D$52,2,0),_xlfn.BITOR(IF(S471&gt;1,VLOOKUP(P471,'PDP8'!$C$17:$D$52,2,0),0),_xlfn.BITOR(IF(S471&gt;2,VLOOKUP(Q471,'PDP8'!$C$17:$D$52,2,0),0),IF(S471&gt;3,VLOOKUP(R471,'PDP8'!$C$17:$D$52,2,0),0)))),4),IF(N471=14,DEC2OCT(_xlfn.BITOR('PDP8'!$D$13+256+VLOOKUP(O471,'PDP8'!$C$56:$D$75,2,0),_xlfn.BITOR(IF(S471&gt;1,VLOOKUP(P471,'PDP8'!$C$56:$D$75,2,0),0),_xlfn.BITOR(IF(S471&gt;2,VLOOKUP(Q471,'PDP8'!$C$56:$D$75,2,0),0),IF(S471&gt;3,VLOOKUP(R471,'PDP8'!$C$56:$D$75,2,0),0)))),4),IF(N471=15,DEC2OCT('PDP8'!$D$13+257+VLOOKUP(O471,'PDP8'!$C$80:$D$107,2,0)+IF(S471&gt;1,VLOOKUP(P471,'PDP8'!$C$80:$D$107,2,0),0)+IF(S471&gt;2,VLOOKUP(Q471,'PDP8'!$C$80:$D$107,2,0),0),4),IF(N471=20,VLOOKUP(F471,'PDP8'!$I$5:$J$389,2,0),"???")))))))</f>
        <v/>
      </c>
      <c r="D471" s="177"/>
      <c r="E471" s="118"/>
      <c r="F471" s="118"/>
      <c r="G471" s="76"/>
      <c r="H471" s="118"/>
      <c r="I471" s="179"/>
      <c r="J471" s="188" t="str">
        <f t="shared" si="121"/>
        <v/>
      </c>
      <c r="K471" s="211"/>
      <c r="L471" s="126"/>
      <c r="M471" s="119">
        <f>IF(LEN(F471)&lt;1,0,IF(OR(LEFT(F471)="/",F471="$"),0,IF(LEFT(F471)="*",1,IF(NOT(ISERR(VALUE(F471))),10,IF(LEFT(F471,4)="PAGE",2,IF(ISNA(VLOOKUP(F471,'PDP8'!$C$6:$C$11,1,0)),IF(ISNA(VLOOKUP(LEFT(F471,3),'PDP8'!$C$17:$C$52,1,0)),IF(ISNA(VLOOKUP(LEFT(F471,3),'PDP8'!$C$56:$C$75,1,0)),IF(ISNA(VLOOKUP(LEFT(F471,IF(OR(LEN(F471)=3,MID(F471,4,1)=" "),3,4)),'PDP8'!$C$80:$C$107,1,0)),IF(ISNA(VLOOKUP(F471,'PDP8'!$I$5:$I$389,1,0)),"???",20),15),14),13),12))))))</f>
        <v>0</v>
      </c>
      <c r="N471" s="119">
        <f>IF(AND(O471="CLA",S471&gt;1),IF(ISNA(VLOOKUP(P471,'PDP8'!$C$17:$C$52,1,0)),IF(ISNA(VLOOKUP(P471,'PDP8'!$C$56:$C$75,1,0)),15,14),13),IF(LEN(F471)=0,0,M471))</f>
        <v>0</v>
      </c>
      <c r="O471" s="119" t="str">
        <f t="shared" si="122"/>
        <v/>
      </c>
      <c r="P471" s="119" t="str">
        <f t="shared" si="123"/>
        <v/>
      </c>
      <c r="Q471" s="119" t="str">
        <f t="shared" si="124"/>
        <v/>
      </c>
      <c r="R471" s="119" t="str">
        <f t="shared" si="125"/>
        <v/>
      </c>
      <c r="S471" s="119">
        <f t="shared" si="126"/>
        <v>0</v>
      </c>
      <c r="T471" s="187" t="str">
        <f t="shared" si="127"/>
        <v/>
      </c>
      <c r="U471" s="119" t="str">
        <f t="shared" si="128"/>
        <v/>
      </c>
      <c r="V471" s="120" t="str">
        <f t="shared" si="129"/>
        <v/>
      </c>
      <c r="W471" s="124" t="str">
        <f t="shared" si="130"/>
        <v/>
      </c>
      <c r="X471" s="124" t="str">
        <f t="shared" si="131"/>
        <v/>
      </c>
      <c r="Y471" s="119" t="str">
        <f t="shared" si="133"/>
        <v/>
      </c>
      <c r="Z471" s="119">
        <f t="shared" si="134"/>
        <v>0</v>
      </c>
      <c r="AA471" s="119" t="str">
        <f>IF(N471=12,VLOOKUP(F471,'PDP8'!$C$6:$F$11,4,0),"")</f>
        <v/>
      </c>
      <c r="AB471" s="119" t="str">
        <f>IF(N471=13,IF(_xlfn.BITAND(OCT2DEC(C471),'PDP8'!$E$17)='PDP8'!$D$17,'PDP8'!$F$17,CONCATENATE(IF(ISNA(MATCH(_xlfn.BITAND(OCT2DEC(C471),'PDP8'!$E$18),'PDP8'!$D$18:$D$20,0)),"",VLOOKUP(_xlfn.BITAND(OCT2DEC(C471),'PDP8'!$E$18),'PDP8'!$D$18:$F$20,3,0)),IF(ISNA(MATCH(_xlfn.BITAND(OCT2DEC(C471),'PDP8'!$E$21),'PDP8'!$D$21:$D$52,0)),"",CONCATENATE(IF(ISNA(MATCH(_xlfn.BITAND(OCT2DEC(C471),'PDP8'!$E$18),'PDP8'!$D$18:$D$20,0)),"",", "),VLOOKUP(_xlfn.BITAND(OCT2DEC(C471),'PDP8'!$E$21),'PDP8'!$D$21:$F$52,3,0))))),"")</f>
        <v/>
      </c>
      <c r="AC471" s="119" t="str">
        <f>IF(N471=14,CONCATENATE(IF(ISNA(MATCH(_xlfn.BITAND(OCT2DEC(C471),'PDP8'!$E$56),'PDP8'!$D$56:$D$70,0)),"",VLOOKUP(_xlfn.BITAND(OCT2DEC(C471),'PDP8'!$E$56),'PDP8'!$D$56:$F$70,3,0)),IF(ISNA(MATCH(_xlfn.BITAND(OCT2DEC(C471),'PDP8'!$E$71),'PDP8'!$D$71:$D$73,0)),"",CONCATENATE(IF(ISNA(MATCH(_xlfn.BITAND(OCT2DEC(C471),'PDP8'!$E$56),'PDP8'!$D$56:$D$70,0)),"",", "),VLOOKUP(_xlfn.BITAND(OCT2DEC(C471),'PDP8'!$E$71),'PDP8'!$D$71:$F$73,3,0))),IF(_xlfn.BITAND(OCT2DEC(C471),'PDP8'!$E$75)='PDP8'!$D$75,CONCATENATE(IF(LEN(F471)&gt;4,", ",""),'PDP8'!$F$75,""),IF(_xlfn.BITAND(OCT2DEC(C471),'PDP8'!$E$74),"",'PDP8'!$F$74))),"")</f>
        <v/>
      </c>
      <c r="AD471" s="119" t="str">
        <f>IF(N471=15,VLOOKUP(Z471,'PDP8'!$D$111:$F$238,3,0),"")</f>
        <v/>
      </c>
      <c r="AE471" s="119" t="str">
        <f>IF(N471=20,CONCATENATE(VLOOKUP(F471,'PDP8'!$I$5:$M$389,3,0),": ",VLOOKUP(F471,'PDP8'!$I$5:$M$389,5,0)),"")</f>
        <v/>
      </c>
      <c r="AF471" s="119" t="str">
        <f t="shared" si="132"/>
        <v/>
      </c>
      <c r="AG471" s="126"/>
      <c r="AH471" s="126"/>
    </row>
    <row r="472" spans="1:34" x14ac:dyDescent="0.2">
      <c r="A472" s="126"/>
      <c r="B472" s="55" t="str">
        <f t="shared" si="120"/>
        <v>0411</v>
      </c>
      <c r="C472" s="56" t="str">
        <f>IF(N472&lt;10,"",IF(N472=10,O472,IF(N472=12,IF(LEN(X472)&gt;0,X472,DEC2OCT(VLOOKUP(F472,'PDP8'!$C$6:$D$12,2,0)+IF(LEN(G472)&gt;0,256,0)+W472+IF(LEN(V472)=0,0,_xlfn.BITAND(V472,127)),4)),IF(N472=13,DEC2OCT('PDP8'!$D$13+_xlfn.BITOR(VLOOKUP(O472,'PDP8'!$C$17:$D$52,2,0),_xlfn.BITOR(IF(S472&gt;1,VLOOKUP(P472,'PDP8'!$C$17:$D$52,2,0),0),_xlfn.BITOR(IF(S472&gt;2,VLOOKUP(Q472,'PDP8'!$C$17:$D$52,2,0),0),IF(S472&gt;3,VLOOKUP(R472,'PDP8'!$C$17:$D$52,2,0),0)))),4),IF(N472=14,DEC2OCT(_xlfn.BITOR('PDP8'!$D$13+256+VLOOKUP(O472,'PDP8'!$C$56:$D$75,2,0),_xlfn.BITOR(IF(S472&gt;1,VLOOKUP(P472,'PDP8'!$C$56:$D$75,2,0),0),_xlfn.BITOR(IF(S472&gt;2,VLOOKUP(Q472,'PDP8'!$C$56:$D$75,2,0),0),IF(S472&gt;3,VLOOKUP(R472,'PDP8'!$C$56:$D$75,2,0),0)))),4),IF(N472=15,DEC2OCT('PDP8'!$D$13+257+VLOOKUP(O472,'PDP8'!$C$80:$D$107,2,0)+IF(S472&gt;1,VLOOKUP(P472,'PDP8'!$C$80:$D$107,2,0),0)+IF(S472&gt;2,VLOOKUP(Q472,'PDP8'!$C$80:$D$107,2,0),0),4),IF(N472=20,VLOOKUP(F472,'PDP8'!$I$5:$J$389,2,0),"???")))))))</f>
        <v/>
      </c>
      <c r="D472" s="177"/>
      <c r="E472" s="118"/>
      <c r="F472" s="118"/>
      <c r="G472" s="76"/>
      <c r="H472" s="118"/>
      <c r="I472" s="179"/>
      <c r="J472" s="188" t="str">
        <f t="shared" si="121"/>
        <v/>
      </c>
      <c r="K472" s="211"/>
      <c r="L472" s="126"/>
      <c r="M472" s="119">
        <f>IF(LEN(F472)&lt;1,0,IF(OR(LEFT(F472)="/",F472="$"),0,IF(LEFT(F472)="*",1,IF(NOT(ISERR(VALUE(F472))),10,IF(LEFT(F472,4)="PAGE",2,IF(ISNA(VLOOKUP(F472,'PDP8'!$C$6:$C$11,1,0)),IF(ISNA(VLOOKUP(LEFT(F472,3),'PDP8'!$C$17:$C$52,1,0)),IF(ISNA(VLOOKUP(LEFT(F472,3),'PDP8'!$C$56:$C$75,1,0)),IF(ISNA(VLOOKUP(LEFT(F472,IF(OR(LEN(F472)=3,MID(F472,4,1)=" "),3,4)),'PDP8'!$C$80:$C$107,1,0)),IF(ISNA(VLOOKUP(F472,'PDP8'!$I$5:$I$389,1,0)),"???",20),15),14),13),12))))))</f>
        <v>0</v>
      </c>
      <c r="N472" s="119">
        <f>IF(AND(O472="CLA",S472&gt;1),IF(ISNA(VLOOKUP(P472,'PDP8'!$C$17:$C$52,1,0)),IF(ISNA(VLOOKUP(P472,'PDP8'!$C$56:$C$75,1,0)),15,14),13),IF(LEN(F472)=0,0,M472))</f>
        <v>0</v>
      </c>
      <c r="O472" s="119" t="str">
        <f t="shared" si="122"/>
        <v/>
      </c>
      <c r="P472" s="119" t="str">
        <f t="shared" si="123"/>
        <v/>
      </c>
      <c r="Q472" s="119" t="str">
        <f t="shared" si="124"/>
        <v/>
      </c>
      <c r="R472" s="119" t="str">
        <f t="shared" si="125"/>
        <v/>
      </c>
      <c r="S472" s="119">
        <f t="shared" si="126"/>
        <v>0</v>
      </c>
      <c r="T472" s="187" t="str">
        <f t="shared" si="127"/>
        <v/>
      </c>
      <c r="U472" s="119" t="str">
        <f t="shared" si="128"/>
        <v/>
      </c>
      <c r="V472" s="120" t="str">
        <f t="shared" si="129"/>
        <v/>
      </c>
      <c r="W472" s="124" t="str">
        <f t="shared" si="130"/>
        <v/>
      </c>
      <c r="X472" s="124" t="str">
        <f t="shared" si="131"/>
        <v/>
      </c>
      <c r="Y472" s="119" t="str">
        <f t="shared" si="133"/>
        <v/>
      </c>
      <c r="Z472" s="119">
        <f t="shared" si="134"/>
        <v>0</v>
      </c>
      <c r="AA472" s="119" t="str">
        <f>IF(N472=12,VLOOKUP(F472,'PDP8'!$C$6:$F$11,4,0),"")</f>
        <v/>
      </c>
      <c r="AB472" s="119" t="str">
        <f>IF(N472=13,IF(_xlfn.BITAND(OCT2DEC(C472),'PDP8'!$E$17)='PDP8'!$D$17,'PDP8'!$F$17,CONCATENATE(IF(ISNA(MATCH(_xlfn.BITAND(OCT2DEC(C472),'PDP8'!$E$18),'PDP8'!$D$18:$D$20,0)),"",VLOOKUP(_xlfn.BITAND(OCT2DEC(C472),'PDP8'!$E$18),'PDP8'!$D$18:$F$20,3,0)),IF(ISNA(MATCH(_xlfn.BITAND(OCT2DEC(C472),'PDP8'!$E$21),'PDP8'!$D$21:$D$52,0)),"",CONCATENATE(IF(ISNA(MATCH(_xlfn.BITAND(OCT2DEC(C472),'PDP8'!$E$18),'PDP8'!$D$18:$D$20,0)),"",", "),VLOOKUP(_xlfn.BITAND(OCT2DEC(C472),'PDP8'!$E$21),'PDP8'!$D$21:$F$52,3,0))))),"")</f>
        <v/>
      </c>
      <c r="AC472" s="119" t="str">
        <f>IF(N472=14,CONCATENATE(IF(ISNA(MATCH(_xlfn.BITAND(OCT2DEC(C472),'PDP8'!$E$56),'PDP8'!$D$56:$D$70,0)),"",VLOOKUP(_xlfn.BITAND(OCT2DEC(C472),'PDP8'!$E$56),'PDP8'!$D$56:$F$70,3,0)),IF(ISNA(MATCH(_xlfn.BITAND(OCT2DEC(C472),'PDP8'!$E$71),'PDP8'!$D$71:$D$73,0)),"",CONCATENATE(IF(ISNA(MATCH(_xlfn.BITAND(OCT2DEC(C472),'PDP8'!$E$56),'PDP8'!$D$56:$D$70,0)),"",", "),VLOOKUP(_xlfn.BITAND(OCT2DEC(C472),'PDP8'!$E$71),'PDP8'!$D$71:$F$73,3,0))),IF(_xlfn.BITAND(OCT2DEC(C472),'PDP8'!$E$75)='PDP8'!$D$75,CONCATENATE(IF(LEN(F472)&gt;4,", ",""),'PDP8'!$F$75,""),IF(_xlfn.BITAND(OCT2DEC(C472),'PDP8'!$E$74),"",'PDP8'!$F$74))),"")</f>
        <v/>
      </c>
      <c r="AD472" s="119" t="str">
        <f>IF(N472=15,VLOOKUP(Z472,'PDP8'!$D$111:$F$238,3,0),"")</f>
        <v/>
      </c>
      <c r="AE472" s="119" t="str">
        <f>IF(N472=20,CONCATENATE(VLOOKUP(F472,'PDP8'!$I$5:$M$389,3,0),": ",VLOOKUP(F472,'PDP8'!$I$5:$M$389,5,0)),"")</f>
        <v/>
      </c>
      <c r="AF472" s="119" t="str">
        <f t="shared" si="132"/>
        <v/>
      </c>
      <c r="AG472" s="126"/>
      <c r="AH472" s="126"/>
    </row>
    <row r="473" spans="1:34" x14ac:dyDescent="0.2">
      <c r="A473" s="126"/>
      <c r="B473" s="55" t="str">
        <f t="shared" si="120"/>
        <v>0411</v>
      </c>
      <c r="C473" s="56" t="str">
        <f>IF(N473&lt;10,"",IF(N473=10,O473,IF(N473=12,IF(LEN(X473)&gt;0,X473,DEC2OCT(VLOOKUP(F473,'PDP8'!$C$6:$D$12,2,0)+IF(LEN(G473)&gt;0,256,0)+W473+IF(LEN(V473)=0,0,_xlfn.BITAND(V473,127)),4)),IF(N473=13,DEC2OCT('PDP8'!$D$13+_xlfn.BITOR(VLOOKUP(O473,'PDP8'!$C$17:$D$52,2,0),_xlfn.BITOR(IF(S473&gt;1,VLOOKUP(P473,'PDP8'!$C$17:$D$52,2,0),0),_xlfn.BITOR(IF(S473&gt;2,VLOOKUP(Q473,'PDP8'!$C$17:$D$52,2,0),0),IF(S473&gt;3,VLOOKUP(R473,'PDP8'!$C$17:$D$52,2,0),0)))),4),IF(N473=14,DEC2OCT(_xlfn.BITOR('PDP8'!$D$13+256+VLOOKUP(O473,'PDP8'!$C$56:$D$75,2,0),_xlfn.BITOR(IF(S473&gt;1,VLOOKUP(P473,'PDP8'!$C$56:$D$75,2,0),0),_xlfn.BITOR(IF(S473&gt;2,VLOOKUP(Q473,'PDP8'!$C$56:$D$75,2,0),0),IF(S473&gt;3,VLOOKUP(R473,'PDP8'!$C$56:$D$75,2,0),0)))),4),IF(N473=15,DEC2OCT('PDP8'!$D$13+257+VLOOKUP(O473,'PDP8'!$C$80:$D$107,2,0)+IF(S473&gt;1,VLOOKUP(P473,'PDP8'!$C$80:$D$107,2,0),0)+IF(S473&gt;2,VLOOKUP(Q473,'PDP8'!$C$80:$D$107,2,0),0),4),IF(N473=20,VLOOKUP(F473,'PDP8'!$I$5:$J$389,2,0),"???")))))))</f>
        <v/>
      </c>
      <c r="D473" s="177"/>
      <c r="E473" s="118"/>
      <c r="F473" s="118"/>
      <c r="G473" s="76"/>
      <c r="H473" s="118"/>
      <c r="I473" s="179"/>
      <c r="J473" s="188" t="str">
        <f t="shared" si="121"/>
        <v/>
      </c>
      <c r="K473" s="211"/>
      <c r="L473" s="126"/>
      <c r="M473" s="119">
        <f>IF(LEN(F473)&lt;1,0,IF(OR(LEFT(F473)="/",F473="$"),0,IF(LEFT(F473)="*",1,IF(NOT(ISERR(VALUE(F473))),10,IF(LEFT(F473,4)="PAGE",2,IF(ISNA(VLOOKUP(F473,'PDP8'!$C$6:$C$11,1,0)),IF(ISNA(VLOOKUP(LEFT(F473,3),'PDP8'!$C$17:$C$52,1,0)),IF(ISNA(VLOOKUP(LEFT(F473,3),'PDP8'!$C$56:$C$75,1,0)),IF(ISNA(VLOOKUP(LEFT(F473,IF(OR(LEN(F473)=3,MID(F473,4,1)=" "),3,4)),'PDP8'!$C$80:$C$107,1,0)),IF(ISNA(VLOOKUP(F473,'PDP8'!$I$5:$I$389,1,0)),"???",20),15),14),13),12))))))</f>
        <v>0</v>
      </c>
      <c r="N473" s="119">
        <f>IF(AND(O473="CLA",S473&gt;1),IF(ISNA(VLOOKUP(P473,'PDP8'!$C$17:$C$52,1,0)),IF(ISNA(VLOOKUP(P473,'PDP8'!$C$56:$C$75,1,0)),15,14),13),IF(LEN(F473)=0,0,M473))</f>
        <v>0</v>
      </c>
      <c r="O473" s="119" t="str">
        <f t="shared" si="122"/>
        <v/>
      </c>
      <c r="P473" s="119" t="str">
        <f t="shared" si="123"/>
        <v/>
      </c>
      <c r="Q473" s="119" t="str">
        <f t="shared" si="124"/>
        <v/>
      </c>
      <c r="R473" s="119" t="str">
        <f t="shared" si="125"/>
        <v/>
      </c>
      <c r="S473" s="119">
        <f t="shared" si="126"/>
        <v>0</v>
      </c>
      <c r="T473" s="187" t="str">
        <f t="shared" si="127"/>
        <v/>
      </c>
      <c r="U473" s="119" t="str">
        <f t="shared" si="128"/>
        <v/>
      </c>
      <c r="V473" s="120" t="str">
        <f t="shared" si="129"/>
        <v/>
      </c>
      <c r="W473" s="124" t="str">
        <f t="shared" si="130"/>
        <v/>
      </c>
      <c r="X473" s="124" t="str">
        <f t="shared" si="131"/>
        <v/>
      </c>
      <c r="Y473" s="119" t="str">
        <f t="shared" si="133"/>
        <v/>
      </c>
      <c r="Z473" s="119">
        <f t="shared" si="134"/>
        <v>0</v>
      </c>
      <c r="AA473" s="119" t="str">
        <f>IF(N473=12,VLOOKUP(F473,'PDP8'!$C$6:$F$11,4,0),"")</f>
        <v/>
      </c>
      <c r="AB473" s="119" t="str">
        <f>IF(N473=13,IF(_xlfn.BITAND(OCT2DEC(C473),'PDP8'!$E$17)='PDP8'!$D$17,'PDP8'!$F$17,CONCATENATE(IF(ISNA(MATCH(_xlfn.BITAND(OCT2DEC(C473),'PDP8'!$E$18),'PDP8'!$D$18:$D$20,0)),"",VLOOKUP(_xlfn.BITAND(OCT2DEC(C473),'PDP8'!$E$18),'PDP8'!$D$18:$F$20,3,0)),IF(ISNA(MATCH(_xlfn.BITAND(OCT2DEC(C473),'PDP8'!$E$21),'PDP8'!$D$21:$D$52,0)),"",CONCATENATE(IF(ISNA(MATCH(_xlfn.BITAND(OCT2DEC(C473),'PDP8'!$E$18),'PDP8'!$D$18:$D$20,0)),"",", "),VLOOKUP(_xlfn.BITAND(OCT2DEC(C473),'PDP8'!$E$21),'PDP8'!$D$21:$F$52,3,0))))),"")</f>
        <v/>
      </c>
      <c r="AC473" s="119" t="str">
        <f>IF(N473=14,CONCATENATE(IF(ISNA(MATCH(_xlfn.BITAND(OCT2DEC(C473),'PDP8'!$E$56),'PDP8'!$D$56:$D$70,0)),"",VLOOKUP(_xlfn.BITAND(OCT2DEC(C473),'PDP8'!$E$56),'PDP8'!$D$56:$F$70,3,0)),IF(ISNA(MATCH(_xlfn.BITAND(OCT2DEC(C473),'PDP8'!$E$71),'PDP8'!$D$71:$D$73,0)),"",CONCATENATE(IF(ISNA(MATCH(_xlfn.BITAND(OCT2DEC(C473),'PDP8'!$E$56),'PDP8'!$D$56:$D$70,0)),"",", "),VLOOKUP(_xlfn.BITAND(OCT2DEC(C473),'PDP8'!$E$71),'PDP8'!$D$71:$F$73,3,0))),IF(_xlfn.BITAND(OCT2DEC(C473),'PDP8'!$E$75)='PDP8'!$D$75,CONCATENATE(IF(LEN(F473)&gt;4,", ",""),'PDP8'!$F$75,""),IF(_xlfn.BITAND(OCT2DEC(C473),'PDP8'!$E$74),"",'PDP8'!$F$74))),"")</f>
        <v/>
      </c>
      <c r="AD473" s="119" t="str">
        <f>IF(N473=15,VLOOKUP(Z473,'PDP8'!$D$111:$F$238,3,0),"")</f>
        <v/>
      </c>
      <c r="AE473" s="119" t="str">
        <f>IF(N473=20,CONCATENATE(VLOOKUP(F473,'PDP8'!$I$5:$M$389,3,0),": ",VLOOKUP(F473,'PDP8'!$I$5:$M$389,5,0)),"")</f>
        <v/>
      </c>
      <c r="AF473" s="119" t="str">
        <f t="shared" si="132"/>
        <v/>
      </c>
      <c r="AG473" s="126"/>
      <c r="AH473" s="126"/>
    </row>
    <row r="474" spans="1:34" x14ac:dyDescent="0.2">
      <c r="A474" s="126"/>
      <c r="B474" s="55" t="str">
        <f t="shared" si="120"/>
        <v>0411</v>
      </c>
      <c r="C474" s="56" t="str">
        <f>IF(N474&lt;10,"",IF(N474=10,O474,IF(N474=12,IF(LEN(X474)&gt;0,X474,DEC2OCT(VLOOKUP(F474,'PDP8'!$C$6:$D$12,2,0)+IF(LEN(G474)&gt;0,256,0)+W474+IF(LEN(V474)=0,0,_xlfn.BITAND(V474,127)),4)),IF(N474=13,DEC2OCT('PDP8'!$D$13+_xlfn.BITOR(VLOOKUP(O474,'PDP8'!$C$17:$D$52,2,0),_xlfn.BITOR(IF(S474&gt;1,VLOOKUP(P474,'PDP8'!$C$17:$D$52,2,0),0),_xlfn.BITOR(IF(S474&gt;2,VLOOKUP(Q474,'PDP8'!$C$17:$D$52,2,0),0),IF(S474&gt;3,VLOOKUP(R474,'PDP8'!$C$17:$D$52,2,0),0)))),4),IF(N474=14,DEC2OCT(_xlfn.BITOR('PDP8'!$D$13+256+VLOOKUP(O474,'PDP8'!$C$56:$D$75,2,0),_xlfn.BITOR(IF(S474&gt;1,VLOOKUP(P474,'PDP8'!$C$56:$D$75,2,0),0),_xlfn.BITOR(IF(S474&gt;2,VLOOKUP(Q474,'PDP8'!$C$56:$D$75,2,0),0),IF(S474&gt;3,VLOOKUP(R474,'PDP8'!$C$56:$D$75,2,0),0)))),4),IF(N474=15,DEC2OCT('PDP8'!$D$13+257+VLOOKUP(O474,'PDP8'!$C$80:$D$107,2,0)+IF(S474&gt;1,VLOOKUP(P474,'PDP8'!$C$80:$D$107,2,0),0)+IF(S474&gt;2,VLOOKUP(Q474,'PDP8'!$C$80:$D$107,2,0),0),4),IF(N474=20,VLOOKUP(F474,'PDP8'!$I$5:$J$389,2,0),"???")))))))</f>
        <v/>
      </c>
      <c r="D474" s="177"/>
      <c r="E474" s="118"/>
      <c r="F474" s="118"/>
      <c r="G474" s="76"/>
      <c r="H474" s="118"/>
      <c r="I474" s="179"/>
      <c r="J474" s="188" t="str">
        <f t="shared" si="121"/>
        <v/>
      </c>
      <c r="K474" s="211"/>
      <c r="L474" s="126"/>
      <c r="M474" s="119">
        <f>IF(LEN(F474)&lt;1,0,IF(OR(LEFT(F474)="/",F474="$"),0,IF(LEFT(F474)="*",1,IF(NOT(ISERR(VALUE(F474))),10,IF(LEFT(F474,4)="PAGE",2,IF(ISNA(VLOOKUP(F474,'PDP8'!$C$6:$C$11,1,0)),IF(ISNA(VLOOKUP(LEFT(F474,3),'PDP8'!$C$17:$C$52,1,0)),IF(ISNA(VLOOKUP(LEFT(F474,3),'PDP8'!$C$56:$C$75,1,0)),IF(ISNA(VLOOKUP(LEFT(F474,IF(OR(LEN(F474)=3,MID(F474,4,1)=" "),3,4)),'PDP8'!$C$80:$C$107,1,0)),IF(ISNA(VLOOKUP(F474,'PDP8'!$I$5:$I$389,1,0)),"???",20),15),14),13),12))))))</f>
        <v>0</v>
      </c>
      <c r="N474" s="119">
        <f>IF(AND(O474="CLA",S474&gt;1),IF(ISNA(VLOOKUP(P474,'PDP8'!$C$17:$C$52,1,0)),IF(ISNA(VLOOKUP(P474,'PDP8'!$C$56:$C$75,1,0)),15,14),13),IF(LEN(F474)=0,0,M474))</f>
        <v>0</v>
      </c>
      <c r="O474" s="119" t="str">
        <f t="shared" si="122"/>
        <v/>
      </c>
      <c r="P474" s="119" t="str">
        <f t="shared" si="123"/>
        <v/>
      </c>
      <c r="Q474" s="119" t="str">
        <f t="shared" si="124"/>
        <v/>
      </c>
      <c r="R474" s="119" t="str">
        <f t="shared" si="125"/>
        <v/>
      </c>
      <c r="S474" s="119">
        <f t="shared" si="126"/>
        <v>0</v>
      </c>
      <c r="T474" s="187" t="str">
        <f t="shared" si="127"/>
        <v/>
      </c>
      <c r="U474" s="119" t="str">
        <f t="shared" si="128"/>
        <v/>
      </c>
      <c r="V474" s="120" t="str">
        <f t="shared" si="129"/>
        <v/>
      </c>
      <c r="W474" s="124" t="str">
        <f t="shared" si="130"/>
        <v/>
      </c>
      <c r="X474" s="124" t="str">
        <f t="shared" si="131"/>
        <v/>
      </c>
      <c r="Y474" s="119" t="str">
        <f t="shared" si="133"/>
        <v/>
      </c>
      <c r="Z474" s="119">
        <f t="shared" si="134"/>
        <v>0</v>
      </c>
      <c r="AA474" s="119" t="str">
        <f>IF(N474=12,VLOOKUP(F474,'PDP8'!$C$6:$F$11,4,0),"")</f>
        <v/>
      </c>
      <c r="AB474" s="119" t="str">
        <f>IF(N474=13,IF(_xlfn.BITAND(OCT2DEC(C474),'PDP8'!$E$17)='PDP8'!$D$17,'PDP8'!$F$17,CONCATENATE(IF(ISNA(MATCH(_xlfn.BITAND(OCT2DEC(C474),'PDP8'!$E$18),'PDP8'!$D$18:$D$20,0)),"",VLOOKUP(_xlfn.BITAND(OCT2DEC(C474),'PDP8'!$E$18),'PDP8'!$D$18:$F$20,3,0)),IF(ISNA(MATCH(_xlfn.BITAND(OCT2DEC(C474),'PDP8'!$E$21),'PDP8'!$D$21:$D$52,0)),"",CONCATENATE(IF(ISNA(MATCH(_xlfn.BITAND(OCT2DEC(C474),'PDP8'!$E$18),'PDP8'!$D$18:$D$20,0)),"",", "),VLOOKUP(_xlfn.BITAND(OCT2DEC(C474),'PDP8'!$E$21),'PDP8'!$D$21:$F$52,3,0))))),"")</f>
        <v/>
      </c>
      <c r="AC474" s="119" t="str">
        <f>IF(N474=14,CONCATENATE(IF(ISNA(MATCH(_xlfn.BITAND(OCT2DEC(C474),'PDP8'!$E$56),'PDP8'!$D$56:$D$70,0)),"",VLOOKUP(_xlfn.BITAND(OCT2DEC(C474),'PDP8'!$E$56),'PDP8'!$D$56:$F$70,3,0)),IF(ISNA(MATCH(_xlfn.BITAND(OCT2DEC(C474),'PDP8'!$E$71),'PDP8'!$D$71:$D$73,0)),"",CONCATENATE(IF(ISNA(MATCH(_xlfn.BITAND(OCT2DEC(C474),'PDP8'!$E$56),'PDP8'!$D$56:$D$70,0)),"",", "),VLOOKUP(_xlfn.BITAND(OCT2DEC(C474),'PDP8'!$E$71),'PDP8'!$D$71:$F$73,3,0))),IF(_xlfn.BITAND(OCT2DEC(C474),'PDP8'!$E$75)='PDP8'!$D$75,CONCATENATE(IF(LEN(F474)&gt;4,", ",""),'PDP8'!$F$75,""),IF(_xlfn.BITAND(OCT2DEC(C474),'PDP8'!$E$74),"",'PDP8'!$F$74))),"")</f>
        <v/>
      </c>
      <c r="AD474" s="119" t="str">
        <f>IF(N474=15,VLOOKUP(Z474,'PDP8'!$D$111:$F$238,3,0),"")</f>
        <v/>
      </c>
      <c r="AE474" s="119" t="str">
        <f>IF(N474=20,CONCATENATE(VLOOKUP(F474,'PDP8'!$I$5:$M$389,3,0),": ",VLOOKUP(F474,'PDP8'!$I$5:$M$389,5,0)),"")</f>
        <v/>
      </c>
      <c r="AF474" s="119" t="str">
        <f t="shared" si="132"/>
        <v/>
      </c>
      <c r="AG474" s="126"/>
      <c r="AH474" s="126"/>
    </row>
    <row r="475" spans="1:34" x14ac:dyDescent="0.2">
      <c r="A475" s="126"/>
      <c r="B475" s="55" t="str">
        <f t="shared" si="120"/>
        <v>0411</v>
      </c>
      <c r="C475" s="56" t="str">
        <f>IF(N475&lt;10,"",IF(N475=10,O475,IF(N475=12,IF(LEN(X475)&gt;0,X475,DEC2OCT(VLOOKUP(F475,'PDP8'!$C$6:$D$12,2,0)+IF(LEN(G475)&gt;0,256,0)+W475+IF(LEN(V475)=0,0,_xlfn.BITAND(V475,127)),4)),IF(N475=13,DEC2OCT('PDP8'!$D$13+_xlfn.BITOR(VLOOKUP(O475,'PDP8'!$C$17:$D$52,2,0),_xlfn.BITOR(IF(S475&gt;1,VLOOKUP(P475,'PDP8'!$C$17:$D$52,2,0),0),_xlfn.BITOR(IF(S475&gt;2,VLOOKUP(Q475,'PDP8'!$C$17:$D$52,2,0),0),IF(S475&gt;3,VLOOKUP(R475,'PDP8'!$C$17:$D$52,2,0),0)))),4),IF(N475=14,DEC2OCT(_xlfn.BITOR('PDP8'!$D$13+256+VLOOKUP(O475,'PDP8'!$C$56:$D$75,2,0),_xlfn.BITOR(IF(S475&gt;1,VLOOKUP(P475,'PDP8'!$C$56:$D$75,2,0),0),_xlfn.BITOR(IF(S475&gt;2,VLOOKUP(Q475,'PDP8'!$C$56:$D$75,2,0),0),IF(S475&gt;3,VLOOKUP(R475,'PDP8'!$C$56:$D$75,2,0),0)))),4),IF(N475=15,DEC2OCT('PDP8'!$D$13+257+VLOOKUP(O475,'PDP8'!$C$80:$D$107,2,0)+IF(S475&gt;1,VLOOKUP(P475,'PDP8'!$C$80:$D$107,2,0),0)+IF(S475&gt;2,VLOOKUP(Q475,'PDP8'!$C$80:$D$107,2,0),0),4),IF(N475=20,VLOOKUP(F475,'PDP8'!$I$5:$J$389,2,0),"???")))))))</f>
        <v/>
      </c>
      <c r="D475" s="177"/>
      <c r="E475" s="118"/>
      <c r="F475" s="118"/>
      <c r="G475" s="76"/>
      <c r="H475" s="118"/>
      <c r="I475" s="179"/>
      <c r="J475" s="188" t="str">
        <f t="shared" si="121"/>
        <v/>
      </c>
      <c r="K475" s="211"/>
      <c r="L475" s="126"/>
      <c r="M475" s="119">
        <f>IF(LEN(F475)&lt;1,0,IF(OR(LEFT(F475)="/",F475="$"),0,IF(LEFT(F475)="*",1,IF(NOT(ISERR(VALUE(F475))),10,IF(LEFT(F475,4)="PAGE",2,IF(ISNA(VLOOKUP(F475,'PDP8'!$C$6:$C$11,1,0)),IF(ISNA(VLOOKUP(LEFT(F475,3),'PDP8'!$C$17:$C$52,1,0)),IF(ISNA(VLOOKUP(LEFT(F475,3),'PDP8'!$C$56:$C$75,1,0)),IF(ISNA(VLOOKUP(LEFT(F475,IF(OR(LEN(F475)=3,MID(F475,4,1)=" "),3,4)),'PDP8'!$C$80:$C$107,1,0)),IF(ISNA(VLOOKUP(F475,'PDP8'!$I$5:$I$389,1,0)),"???",20),15),14),13),12))))))</f>
        <v>0</v>
      </c>
      <c r="N475" s="119">
        <f>IF(AND(O475="CLA",S475&gt;1),IF(ISNA(VLOOKUP(P475,'PDP8'!$C$17:$C$52,1,0)),IF(ISNA(VLOOKUP(P475,'PDP8'!$C$56:$C$75,1,0)),15,14),13),IF(LEN(F475)=0,0,M475))</f>
        <v>0</v>
      </c>
      <c r="O475" s="119" t="str">
        <f t="shared" si="122"/>
        <v/>
      </c>
      <c r="P475" s="119" t="str">
        <f t="shared" si="123"/>
        <v/>
      </c>
      <c r="Q475" s="119" t="str">
        <f t="shared" si="124"/>
        <v/>
      </c>
      <c r="R475" s="119" t="str">
        <f t="shared" si="125"/>
        <v/>
      </c>
      <c r="S475" s="119">
        <f t="shared" si="126"/>
        <v>0</v>
      </c>
      <c r="T475" s="187" t="str">
        <f t="shared" si="127"/>
        <v/>
      </c>
      <c r="U475" s="119" t="str">
        <f t="shared" si="128"/>
        <v/>
      </c>
      <c r="V475" s="120" t="str">
        <f t="shared" si="129"/>
        <v/>
      </c>
      <c r="W475" s="124" t="str">
        <f t="shared" si="130"/>
        <v/>
      </c>
      <c r="X475" s="124" t="str">
        <f t="shared" si="131"/>
        <v/>
      </c>
      <c r="Y475" s="119" t="str">
        <f t="shared" si="133"/>
        <v/>
      </c>
      <c r="Z475" s="119">
        <f t="shared" si="134"/>
        <v>0</v>
      </c>
      <c r="AA475" s="119" t="str">
        <f>IF(N475=12,VLOOKUP(F475,'PDP8'!$C$6:$F$11,4,0),"")</f>
        <v/>
      </c>
      <c r="AB475" s="119" t="str">
        <f>IF(N475=13,IF(_xlfn.BITAND(OCT2DEC(C475),'PDP8'!$E$17)='PDP8'!$D$17,'PDP8'!$F$17,CONCATENATE(IF(ISNA(MATCH(_xlfn.BITAND(OCT2DEC(C475),'PDP8'!$E$18),'PDP8'!$D$18:$D$20,0)),"",VLOOKUP(_xlfn.BITAND(OCT2DEC(C475),'PDP8'!$E$18),'PDP8'!$D$18:$F$20,3,0)),IF(ISNA(MATCH(_xlfn.BITAND(OCT2DEC(C475),'PDP8'!$E$21),'PDP8'!$D$21:$D$52,0)),"",CONCATENATE(IF(ISNA(MATCH(_xlfn.BITAND(OCT2DEC(C475),'PDP8'!$E$18),'PDP8'!$D$18:$D$20,0)),"",", "),VLOOKUP(_xlfn.BITAND(OCT2DEC(C475),'PDP8'!$E$21),'PDP8'!$D$21:$F$52,3,0))))),"")</f>
        <v/>
      </c>
      <c r="AC475" s="119" t="str">
        <f>IF(N475=14,CONCATENATE(IF(ISNA(MATCH(_xlfn.BITAND(OCT2DEC(C475),'PDP8'!$E$56),'PDP8'!$D$56:$D$70,0)),"",VLOOKUP(_xlfn.BITAND(OCT2DEC(C475),'PDP8'!$E$56),'PDP8'!$D$56:$F$70,3,0)),IF(ISNA(MATCH(_xlfn.BITAND(OCT2DEC(C475),'PDP8'!$E$71),'PDP8'!$D$71:$D$73,0)),"",CONCATENATE(IF(ISNA(MATCH(_xlfn.BITAND(OCT2DEC(C475),'PDP8'!$E$56),'PDP8'!$D$56:$D$70,0)),"",", "),VLOOKUP(_xlfn.BITAND(OCT2DEC(C475),'PDP8'!$E$71),'PDP8'!$D$71:$F$73,3,0))),IF(_xlfn.BITAND(OCT2DEC(C475),'PDP8'!$E$75)='PDP8'!$D$75,CONCATENATE(IF(LEN(F475)&gt;4,", ",""),'PDP8'!$F$75,""),IF(_xlfn.BITAND(OCT2DEC(C475),'PDP8'!$E$74),"",'PDP8'!$F$74))),"")</f>
        <v/>
      </c>
      <c r="AD475" s="119" t="str">
        <f>IF(N475=15,VLOOKUP(Z475,'PDP8'!$D$111:$F$238,3,0),"")</f>
        <v/>
      </c>
      <c r="AE475" s="119" t="str">
        <f>IF(N475=20,CONCATENATE(VLOOKUP(F475,'PDP8'!$I$5:$M$389,3,0),": ",VLOOKUP(F475,'PDP8'!$I$5:$M$389,5,0)),"")</f>
        <v/>
      </c>
      <c r="AF475" s="119" t="str">
        <f t="shared" si="132"/>
        <v/>
      </c>
      <c r="AG475" s="126"/>
      <c r="AH475" s="126"/>
    </row>
    <row r="476" spans="1:34" x14ac:dyDescent="0.2">
      <c r="A476" s="126"/>
      <c r="B476" s="55" t="str">
        <f t="shared" si="120"/>
        <v>0411</v>
      </c>
      <c r="C476" s="56" t="str">
        <f>IF(N476&lt;10,"",IF(N476=10,O476,IF(N476=12,IF(LEN(X476)&gt;0,X476,DEC2OCT(VLOOKUP(F476,'PDP8'!$C$6:$D$12,2,0)+IF(LEN(G476)&gt;0,256,0)+W476+IF(LEN(V476)=0,0,_xlfn.BITAND(V476,127)),4)),IF(N476=13,DEC2OCT('PDP8'!$D$13+_xlfn.BITOR(VLOOKUP(O476,'PDP8'!$C$17:$D$52,2,0),_xlfn.BITOR(IF(S476&gt;1,VLOOKUP(P476,'PDP8'!$C$17:$D$52,2,0),0),_xlfn.BITOR(IF(S476&gt;2,VLOOKUP(Q476,'PDP8'!$C$17:$D$52,2,0),0),IF(S476&gt;3,VLOOKUP(R476,'PDP8'!$C$17:$D$52,2,0),0)))),4),IF(N476=14,DEC2OCT(_xlfn.BITOR('PDP8'!$D$13+256+VLOOKUP(O476,'PDP8'!$C$56:$D$75,2,0),_xlfn.BITOR(IF(S476&gt;1,VLOOKUP(P476,'PDP8'!$C$56:$D$75,2,0),0),_xlfn.BITOR(IF(S476&gt;2,VLOOKUP(Q476,'PDP8'!$C$56:$D$75,2,0),0),IF(S476&gt;3,VLOOKUP(R476,'PDP8'!$C$56:$D$75,2,0),0)))),4),IF(N476=15,DEC2OCT('PDP8'!$D$13+257+VLOOKUP(O476,'PDP8'!$C$80:$D$107,2,0)+IF(S476&gt;1,VLOOKUP(P476,'PDP8'!$C$80:$D$107,2,0),0)+IF(S476&gt;2,VLOOKUP(Q476,'PDP8'!$C$80:$D$107,2,0),0),4),IF(N476=20,VLOOKUP(F476,'PDP8'!$I$5:$J$389,2,0),"???")))))))</f>
        <v/>
      </c>
      <c r="D476" s="177"/>
      <c r="E476" s="118"/>
      <c r="F476" s="118"/>
      <c r="G476" s="76"/>
      <c r="H476" s="118"/>
      <c r="I476" s="179"/>
      <c r="J476" s="188" t="str">
        <f t="shared" si="121"/>
        <v/>
      </c>
      <c r="K476" s="211"/>
      <c r="L476" s="126"/>
      <c r="M476" s="119">
        <f>IF(LEN(F476)&lt;1,0,IF(OR(LEFT(F476)="/",F476="$"),0,IF(LEFT(F476)="*",1,IF(NOT(ISERR(VALUE(F476))),10,IF(LEFT(F476,4)="PAGE",2,IF(ISNA(VLOOKUP(F476,'PDP8'!$C$6:$C$11,1,0)),IF(ISNA(VLOOKUP(LEFT(F476,3),'PDP8'!$C$17:$C$52,1,0)),IF(ISNA(VLOOKUP(LEFT(F476,3),'PDP8'!$C$56:$C$75,1,0)),IF(ISNA(VLOOKUP(LEFT(F476,IF(OR(LEN(F476)=3,MID(F476,4,1)=" "),3,4)),'PDP8'!$C$80:$C$107,1,0)),IF(ISNA(VLOOKUP(F476,'PDP8'!$I$5:$I$389,1,0)),"???",20),15),14),13),12))))))</f>
        <v>0</v>
      </c>
      <c r="N476" s="119">
        <f>IF(AND(O476="CLA",S476&gt;1),IF(ISNA(VLOOKUP(P476,'PDP8'!$C$17:$C$52,1,0)),IF(ISNA(VLOOKUP(P476,'PDP8'!$C$56:$C$75,1,0)),15,14),13),IF(LEN(F476)=0,0,M476))</f>
        <v>0</v>
      </c>
      <c r="O476" s="119" t="str">
        <f t="shared" si="122"/>
        <v/>
      </c>
      <c r="P476" s="119" t="str">
        <f t="shared" si="123"/>
        <v/>
      </c>
      <c r="Q476" s="119" t="str">
        <f t="shared" si="124"/>
        <v/>
      </c>
      <c r="R476" s="119" t="str">
        <f t="shared" si="125"/>
        <v/>
      </c>
      <c r="S476" s="119">
        <f t="shared" si="126"/>
        <v>0</v>
      </c>
      <c r="T476" s="187" t="str">
        <f t="shared" si="127"/>
        <v/>
      </c>
      <c r="U476" s="119" t="str">
        <f t="shared" si="128"/>
        <v/>
      </c>
      <c r="V476" s="120" t="str">
        <f t="shared" si="129"/>
        <v/>
      </c>
      <c r="W476" s="124" t="str">
        <f t="shared" si="130"/>
        <v/>
      </c>
      <c r="X476" s="124" t="str">
        <f t="shared" si="131"/>
        <v/>
      </c>
      <c r="Y476" s="119" t="str">
        <f t="shared" si="133"/>
        <v/>
      </c>
      <c r="Z476" s="119">
        <f t="shared" si="134"/>
        <v>0</v>
      </c>
      <c r="AA476" s="119" t="str">
        <f>IF(N476=12,VLOOKUP(F476,'PDP8'!$C$6:$F$11,4,0),"")</f>
        <v/>
      </c>
      <c r="AB476" s="119" t="str">
        <f>IF(N476=13,IF(_xlfn.BITAND(OCT2DEC(C476),'PDP8'!$E$17)='PDP8'!$D$17,'PDP8'!$F$17,CONCATENATE(IF(ISNA(MATCH(_xlfn.BITAND(OCT2DEC(C476),'PDP8'!$E$18),'PDP8'!$D$18:$D$20,0)),"",VLOOKUP(_xlfn.BITAND(OCT2DEC(C476),'PDP8'!$E$18),'PDP8'!$D$18:$F$20,3,0)),IF(ISNA(MATCH(_xlfn.BITAND(OCT2DEC(C476),'PDP8'!$E$21),'PDP8'!$D$21:$D$52,0)),"",CONCATENATE(IF(ISNA(MATCH(_xlfn.BITAND(OCT2DEC(C476),'PDP8'!$E$18),'PDP8'!$D$18:$D$20,0)),"",", "),VLOOKUP(_xlfn.BITAND(OCT2DEC(C476),'PDP8'!$E$21),'PDP8'!$D$21:$F$52,3,0))))),"")</f>
        <v/>
      </c>
      <c r="AC476" s="119" t="str">
        <f>IF(N476=14,CONCATENATE(IF(ISNA(MATCH(_xlfn.BITAND(OCT2DEC(C476),'PDP8'!$E$56),'PDP8'!$D$56:$D$70,0)),"",VLOOKUP(_xlfn.BITAND(OCT2DEC(C476),'PDP8'!$E$56),'PDP8'!$D$56:$F$70,3,0)),IF(ISNA(MATCH(_xlfn.BITAND(OCT2DEC(C476),'PDP8'!$E$71),'PDP8'!$D$71:$D$73,0)),"",CONCATENATE(IF(ISNA(MATCH(_xlfn.BITAND(OCT2DEC(C476),'PDP8'!$E$56),'PDP8'!$D$56:$D$70,0)),"",", "),VLOOKUP(_xlfn.BITAND(OCT2DEC(C476),'PDP8'!$E$71),'PDP8'!$D$71:$F$73,3,0))),IF(_xlfn.BITAND(OCT2DEC(C476),'PDP8'!$E$75)='PDP8'!$D$75,CONCATENATE(IF(LEN(F476)&gt;4,", ",""),'PDP8'!$F$75,""),IF(_xlfn.BITAND(OCT2DEC(C476),'PDP8'!$E$74),"",'PDP8'!$F$74))),"")</f>
        <v/>
      </c>
      <c r="AD476" s="119" t="str">
        <f>IF(N476=15,VLOOKUP(Z476,'PDP8'!$D$111:$F$238,3,0),"")</f>
        <v/>
      </c>
      <c r="AE476" s="119" t="str">
        <f>IF(N476=20,CONCATENATE(VLOOKUP(F476,'PDP8'!$I$5:$M$389,3,0),": ",VLOOKUP(F476,'PDP8'!$I$5:$M$389,5,0)),"")</f>
        <v/>
      </c>
      <c r="AF476" s="119" t="str">
        <f t="shared" si="132"/>
        <v/>
      </c>
      <c r="AG476" s="126"/>
      <c r="AH476" s="126"/>
    </row>
    <row r="477" spans="1:34" x14ac:dyDescent="0.2">
      <c r="A477" s="126"/>
      <c r="B477" s="55" t="str">
        <f t="shared" si="120"/>
        <v>0411</v>
      </c>
      <c r="C477" s="56" t="str">
        <f>IF(N477&lt;10,"",IF(N477=10,O477,IF(N477=12,IF(LEN(X477)&gt;0,X477,DEC2OCT(VLOOKUP(F477,'PDP8'!$C$6:$D$12,2,0)+IF(LEN(G477)&gt;0,256,0)+W477+IF(LEN(V477)=0,0,_xlfn.BITAND(V477,127)),4)),IF(N477=13,DEC2OCT('PDP8'!$D$13+_xlfn.BITOR(VLOOKUP(O477,'PDP8'!$C$17:$D$52,2,0),_xlfn.BITOR(IF(S477&gt;1,VLOOKUP(P477,'PDP8'!$C$17:$D$52,2,0),0),_xlfn.BITOR(IF(S477&gt;2,VLOOKUP(Q477,'PDP8'!$C$17:$D$52,2,0),0),IF(S477&gt;3,VLOOKUP(R477,'PDP8'!$C$17:$D$52,2,0),0)))),4),IF(N477=14,DEC2OCT(_xlfn.BITOR('PDP8'!$D$13+256+VLOOKUP(O477,'PDP8'!$C$56:$D$75,2,0),_xlfn.BITOR(IF(S477&gt;1,VLOOKUP(P477,'PDP8'!$C$56:$D$75,2,0),0),_xlfn.BITOR(IF(S477&gt;2,VLOOKUP(Q477,'PDP8'!$C$56:$D$75,2,0),0),IF(S477&gt;3,VLOOKUP(R477,'PDP8'!$C$56:$D$75,2,0),0)))),4),IF(N477=15,DEC2OCT('PDP8'!$D$13+257+VLOOKUP(O477,'PDP8'!$C$80:$D$107,2,0)+IF(S477&gt;1,VLOOKUP(P477,'PDP8'!$C$80:$D$107,2,0),0)+IF(S477&gt;2,VLOOKUP(Q477,'PDP8'!$C$80:$D$107,2,0),0),4),IF(N477=20,VLOOKUP(F477,'PDP8'!$I$5:$J$389,2,0),"???")))))))</f>
        <v/>
      </c>
      <c r="D477" s="177"/>
      <c r="E477" s="118"/>
      <c r="F477" s="118"/>
      <c r="G477" s="76"/>
      <c r="H477" s="118"/>
      <c r="I477" s="179"/>
      <c r="J477" s="188" t="str">
        <f t="shared" si="121"/>
        <v/>
      </c>
      <c r="K477" s="211"/>
      <c r="L477" s="126"/>
      <c r="M477" s="119">
        <f>IF(LEN(F477)&lt;1,0,IF(OR(LEFT(F477)="/",F477="$"),0,IF(LEFT(F477)="*",1,IF(NOT(ISERR(VALUE(F477))),10,IF(LEFT(F477,4)="PAGE",2,IF(ISNA(VLOOKUP(F477,'PDP8'!$C$6:$C$11,1,0)),IF(ISNA(VLOOKUP(LEFT(F477,3),'PDP8'!$C$17:$C$52,1,0)),IF(ISNA(VLOOKUP(LEFT(F477,3),'PDP8'!$C$56:$C$75,1,0)),IF(ISNA(VLOOKUP(LEFT(F477,IF(OR(LEN(F477)=3,MID(F477,4,1)=" "),3,4)),'PDP8'!$C$80:$C$107,1,0)),IF(ISNA(VLOOKUP(F477,'PDP8'!$I$5:$I$389,1,0)),"???",20),15),14),13),12))))))</f>
        <v>0</v>
      </c>
      <c r="N477" s="119">
        <f>IF(AND(O477="CLA",S477&gt;1),IF(ISNA(VLOOKUP(P477,'PDP8'!$C$17:$C$52,1,0)),IF(ISNA(VLOOKUP(P477,'PDP8'!$C$56:$C$75,1,0)),15,14),13),IF(LEN(F477)=0,0,M477))</f>
        <v>0</v>
      </c>
      <c r="O477" s="119" t="str">
        <f t="shared" si="122"/>
        <v/>
      </c>
      <c r="P477" s="119" t="str">
        <f t="shared" si="123"/>
        <v/>
      </c>
      <c r="Q477" s="119" t="str">
        <f t="shared" si="124"/>
        <v/>
      </c>
      <c r="R477" s="119" t="str">
        <f t="shared" si="125"/>
        <v/>
      </c>
      <c r="S477" s="119">
        <f t="shared" si="126"/>
        <v>0</v>
      </c>
      <c r="T477" s="187" t="str">
        <f t="shared" si="127"/>
        <v/>
      </c>
      <c r="U477" s="119" t="str">
        <f t="shared" si="128"/>
        <v/>
      </c>
      <c r="V477" s="120" t="str">
        <f t="shared" si="129"/>
        <v/>
      </c>
      <c r="W477" s="124" t="str">
        <f t="shared" si="130"/>
        <v/>
      </c>
      <c r="X477" s="124" t="str">
        <f t="shared" si="131"/>
        <v/>
      </c>
      <c r="Y477" s="119" t="str">
        <f t="shared" si="133"/>
        <v/>
      </c>
      <c r="Z477" s="119">
        <f t="shared" si="134"/>
        <v>0</v>
      </c>
      <c r="AA477" s="119" t="str">
        <f>IF(N477=12,VLOOKUP(F477,'PDP8'!$C$6:$F$11,4,0),"")</f>
        <v/>
      </c>
      <c r="AB477" s="119" t="str">
        <f>IF(N477=13,IF(_xlfn.BITAND(OCT2DEC(C477),'PDP8'!$E$17)='PDP8'!$D$17,'PDP8'!$F$17,CONCATENATE(IF(ISNA(MATCH(_xlfn.BITAND(OCT2DEC(C477),'PDP8'!$E$18),'PDP8'!$D$18:$D$20,0)),"",VLOOKUP(_xlfn.BITAND(OCT2DEC(C477),'PDP8'!$E$18),'PDP8'!$D$18:$F$20,3,0)),IF(ISNA(MATCH(_xlfn.BITAND(OCT2DEC(C477),'PDP8'!$E$21),'PDP8'!$D$21:$D$52,0)),"",CONCATENATE(IF(ISNA(MATCH(_xlfn.BITAND(OCT2DEC(C477),'PDP8'!$E$18),'PDP8'!$D$18:$D$20,0)),"",", "),VLOOKUP(_xlfn.BITAND(OCT2DEC(C477),'PDP8'!$E$21),'PDP8'!$D$21:$F$52,3,0))))),"")</f>
        <v/>
      </c>
      <c r="AC477" s="119" t="str">
        <f>IF(N477=14,CONCATENATE(IF(ISNA(MATCH(_xlfn.BITAND(OCT2DEC(C477),'PDP8'!$E$56),'PDP8'!$D$56:$D$70,0)),"",VLOOKUP(_xlfn.BITAND(OCT2DEC(C477),'PDP8'!$E$56),'PDP8'!$D$56:$F$70,3,0)),IF(ISNA(MATCH(_xlfn.BITAND(OCT2DEC(C477),'PDP8'!$E$71),'PDP8'!$D$71:$D$73,0)),"",CONCATENATE(IF(ISNA(MATCH(_xlfn.BITAND(OCT2DEC(C477),'PDP8'!$E$56),'PDP8'!$D$56:$D$70,0)),"",", "),VLOOKUP(_xlfn.BITAND(OCT2DEC(C477),'PDP8'!$E$71),'PDP8'!$D$71:$F$73,3,0))),IF(_xlfn.BITAND(OCT2DEC(C477),'PDP8'!$E$75)='PDP8'!$D$75,CONCATENATE(IF(LEN(F477)&gt;4,", ",""),'PDP8'!$F$75,""),IF(_xlfn.BITAND(OCT2DEC(C477),'PDP8'!$E$74),"",'PDP8'!$F$74))),"")</f>
        <v/>
      </c>
      <c r="AD477" s="119" t="str">
        <f>IF(N477=15,VLOOKUP(Z477,'PDP8'!$D$111:$F$238,3,0),"")</f>
        <v/>
      </c>
      <c r="AE477" s="119" t="str">
        <f>IF(N477=20,CONCATENATE(VLOOKUP(F477,'PDP8'!$I$5:$M$389,3,0),": ",VLOOKUP(F477,'PDP8'!$I$5:$M$389,5,0)),"")</f>
        <v/>
      </c>
      <c r="AF477" s="119" t="str">
        <f t="shared" si="132"/>
        <v/>
      </c>
      <c r="AG477" s="126"/>
      <c r="AH477" s="126"/>
    </row>
    <row r="478" spans="1:34" x14ac:dyDescent="0.2">
      <c r="A478" s="126"/>
      <c r="B478" s="55" t="str">
        <f t="shared" si="120"/>
        <v>0411</v>
      </c>
      <c r="C478" s="56" t="str">
        <f>IF(N478&lt;10,"",IF(N478=10,O478,IF(N478=12,IF(LEN(X478)&gt;0,X478,DEC2OCT(VLOOKUP(F478,'PDP8'!$C$6:$D$12,2,0)+IF(LEN(G478)&gt;0,256,0)+W478+IF(LEN(V478)=0,0,_xlfn.BITAND(V478,127)),4)),IF(N478=13,DEC2OCT('PDP8'!$D$13+_xlfn.BITOR(VLOOKUP(O478,'PDP8'!$C$17:$D$52,2,0),_xlfn.BITOR(IF(S478&gt;1,VLOOKUP(P478,'PDP8'!$C$17:$D$52,2,0),0),_xlfn.BITOR(IF(S478&gt;2,VLOOKUP(Q478,'PDP8'!$C$17:$D$52,2,0),0),IF(S478&gt;3,VLOOKUP(R478,'PDP8'!$C$17:$D$52,2,0),0)))),4),IF(N478=14,DEC2OCT(_xlfn.BITOR('PDP8'!$D$13+256+VLOOKUP(O478,'PDP8'!$C$56:$D$75,2,0),_xlfn.BITOR(IF(S478&gt;1,VLOOKUP(P478,'PDP8'!$C$56:$D$75,2,0),0),_xlfn.BITOR(IF(S478&gt;2,VLOOKUP(Q478,'PDP8'!$C$56:$D$75,2,0),0),IF(S478&gt;3,VLOOKUP(R478,'PDP8'!$C$56:$D$75,2,0),0)))),4),IF(N478=15,DEC2OCT('PDP8'!$D$13+257+VLOOKUP(O478,'PDP8'!$C$80:$D$107,2,0)+IF(S478&gt;1,VLOOKUP(P478,'PDP8'!$C$80:$D$107,2,0),0)+IF(S478&gt;2,VLOOKUP(Q478,'PDP8'!$C$80:$D$107,2,0),0),4),IF(N478=20,VLOOKUP(F478,'PDP8'!$I$5:$J$389,2,0),"???")))))))</f>
        <v/>
      </c>
      <c r="D478" s="177"/>
      <c r="E478" s="118"/>
      <c r="F478" s="118"/>
      <c r="G478" s="76"/>
      <c r="H478" s="118"/>
      <c r="I478" s="179"/>
      <c r="J478" s="188" t="str">
        <f t="shared" si="121"/>
        <v/>
      </c>
      <c r="K478" s="211"/>
      <c r="L478" s="126"/>
      <c r="M478" s="119">
        <f>IF(LEN(F478)&lt;1,0,IF(OR(LEFT(F478)="/",F478="$"),0,IF(LEFT(F478)="*",1,IF(NOT(ISERR(VALUE(F478))),10,IF(LEFT(F478,4)="PAGE",2,IF(ISNA(VLOOKUP(F478,'PDP8'!$C$6:$C$11,1,0)),IF(ISNA(VLOOKUP(LEFT(F478,3),'PDP8'!$C$17:$C$52,1,0)),IF(ISNA(VLOOKUP(LEFT(F478,3),'PDP8'!$C$56:$C$75,1,0)),IF(ISNA(VLOOKUP(LEFT(F478,IF(OR(LEN(F478)=3,MID(F478,4,1)=" "),3,4)),'PDP8'!$C$80:$C$107,1,0)),IF(ISNA(VLOOKUP(F478,'PDP8'!$I$5:$I$389,1,0)),"???",20),15),14),13),12))))))</f>
        <v>0</v>
      </c>
      <c r="N478" s="119">
        <f>IF(AND(O478="CLA",S478&gt;1),IF(ISNA(VLOOKUP(P478,'PDP8'!$C$17:$C$52,1,0)),IF(ISNA(VLOOKUP(P478,'PDP8'!$C$56:$C$75,1,0)),15,14),13),IF(LEN(F478)=0,0,M478))</f>
        <v>0</v>
      </c>
      <c r="O478" s="119" t="str">
        <f t="shared" si="122"/>
        <v/>
      </c>
      <c r="P478" s="119" t="str">
        <f t="shared" si="123"/>
        <v/>
      </c>
      <c r="Q478" s="119" t="str">
        <f t="shared" si="124"/>
        <v/>
      </c>
      <c r="R478" s="119" t="str">
        <f t="shared" si="125"/>
        <v/>
      </c>
      <c r="S478" s="119">
        <f t="shared" si="126"/>
        <v>0</v>
      </c>
      <c r="T478" s="187" t="str">
        <f t="shared" si="127"/>
        <v/>
      </c>
      <c r="U478" s="119" t="str">
        <f t="shared" si="128"/>
        <v/>
      </c>
      <c r="V478" s="120" t="str">
        <f t="shared" si="129"/>
        <v/>
      </c>
      <c r="W478" s="124" t="str">
        <f t="shared" si="130"/>
        <v/>
      </c>
      <c r="X478" s="124" t="str">
        <f t="shared" si="131"/>
        <v/>
      </c>
      <c r="Y478" s="119" t="str">
        <f t="shared" si="133"/>
        <v/>
      </c>
      <c r="Z478" s="119">
        <f t="shared" si="134"/>
        <v>0</v>
      </c>
      <c r="AA478" s="119" t="str">
        <f>IF(N478=12,VLOOKUP(F478,'PDP8'!$C$6:$F$11,4,0),"")</f>
        <v/>
      </c>
      <c r="AB478" s="119" t="str">
        <f>IF(N478=13,IF(_xlfn.BITAND(OCT2DEC(C478),'PDP8'!$E$17)='PDP8'!$D$17,'PDP8'!$F$17,CONCATENATE(IF(ISNA(MATCH(_xlfn.BITAND(OCT2DEC(C478),'PDP8'!$E$18),'PDP8'!$D$18:$D$20,0)),"",VLOOKUP(_xlfn.BITAND(OCT2DEC(C478),'PDP8'!$E$18),'PDP8'!$D$18:$F$20,3,0)),IF(ISNA(MATCH(_xlfn.BITAND(OCT2DEC(C478),'PDP8'!$E$21),'PDP8'!$D$21:$D$52,0)),"",CONCATENATE(IF(ISNA(MATCH(_xlfn.BITAND(OCT2DEC(C478),'PDP8'!$E$18),'PDP8'!$D$18:$D$20,0)),"",", "),VLOOKUP(_xlfn.BITAND(OCT2DEC(C478),'PDP8'!$E$21),'PDP8'!$D$21:$F$52,3,0))))),"")</f>
        <v/>
      </c>
      <c r="AC478" s="119" t="str">
        <f>IF(N478=14,CONCATENATE(IF(ISNA(MATCH(_xlfn.BITAND(OCT2DEC(C478),'PDP8'!$E$56),'PDP8'!$D$56:$D$70,0)),"",VLOOKUP(_xlfn.BITAND(OCT2DEC(C478),'PDP8'!$E$56),'PDP8'!$D$56:$F$70,3,0)),IF(ISNA(MATCH(_xlfn.BITAND(OCT2DEC(C478),'PDP8'!$E$71),'PDP8'!$D$71:$D$73,0)),"",CONCATENATE(IF(ISNA(MATCH(_xlfn.BITAND(OCT2DEC(C478),'PDP8'!$E$56),'PDP8'!$D$56:$D$70,0)),"",", "),VLOOKUP(_xlfn.BITAND(OCT2DEC(C478),'PDP8'!$E$71),'PDP8'!$D$71:$F$73,3,0))),IF(_xlfn.BITAND(OCT2DEC(C478),'PDP8'!$E$75)='PDP8'!$D$75,CONCATENATE(IF(LEN(F478)&gt;4,", ",""),'PDP8'!$F$75,""),IF(_xlfn.BITAND(OCT2DEC(C478),'PDP8'!$E$74),"",'PDP8'!$F$74))),"")</f>
        <v/>
      </c>
      <c r="AD478" s="119" t="str">
        <f>IF(N478=15,VLOOKUP(Z478,'PDP8'!$D$111:$F$238,3,0),"")</f>
        <v/>
      </c>
      <c r="AE478" s="119" t="str">
        <f>IF(N478=20,CONCATENATE(VLOOKUP(F478,'PDP8'!$I$5:$M$389,3,0),": ",VLOOKUP(F478,'PDP8'!$I$5:$M$389,5,0)),"")</f>
        <v/>
      </c>
      <c r="AF478" s="119" t="str">
        <f t="shared" si="132"/>
        <v/>
      </c>
      <c r="AG478" s="126"/>
      <c r="AH478" s="126"/>
    </row>
    <row r="479" spans="1:34" x14ac:dyDescent="0.2">
      <c r="A479" s="126"/>
      <c r="B479" s="55" t="str">
        <f t="shared" si="120"/>
        <v>0411</v>
      </c>
      <c r="C479" s="56" t="str">
        <f>IF(N479&lt;10,"",IF(N479=10,O479,IF(N479=12,IF(LEN(X479)&gt;0,X479,DEC2OCT(VLOOKUP(F479,'PDP8'!$C$6:$D$12,2,0)+IF(LEN(G479)&gt;0,256,0)+W479+IF(LEN(V479)=0,0,_xlfn.BITAND(V479,127)),4)),IF(N479=13,DEC2OCT('PDP8'!$D$13+_xlfn.BITOR(VLOOKUP(O479,'PDP8'!$C$17:$D$52,2,0),_xlfn.BITOR(IF(S479&gt;1,VLOOKUP(P479,'PDP8'!$C$17:$D$52,2,0),0),_xlfn.BITOR(IF(S479&gt;2,VLOOKUP(Q479,'PDP8'!$C$17:$D$52,2,0),0),IF(S479&gt;3,VLOOKUP(R479,'PDP8'!$C$17:$D$52,2,0),0)))),4),IF(N479=14,DEC2OCT(_xlfn.BITOR('PDP8'!$D$13+256+VLOOKUP(O479,'PDP8'!$C$56:$D$75,2,0),_xlfn.BITOR(IF(S479&gt;1,VLOOKUP(P479,'PDP8'!$C$56:$D$75,2,0),0),_xlfn.BITOR(IF(S479&gt;2,VLOOKUP(Q479,'PDP8'!$C$56:$D$75,2,0),0),IF(S479&gt;3,VLOOKUP(R479,'PDP8'!$C$56:$D$75,2,0),0)))),4),IF(N479=15,DEC2OCT('PDP8'!$D$13+257+VLOOKUP(O479,'PDP8'!$C$80:$D$107,2,0)+IF(S479&gt;1,VLOOKUP(P479,'PDP8'!$C$80:$D$107,2,0),0)+IF(S479&gt;2,VLOOKUP(Q479,'PDP8'!$C$80:$D$107,2,0),0),4),IF(N479=20,VLOOKUP(F479,'PDP8'!$I$5:$J$389,2,0),"???")))))))</f>
        <v/>
      </c>
      <c r="D479" s="177"/>
      <c r="E479" s="118"/>
      <c r="F479" s="118"/>
      <c r="G479" s="76"/>
      <c r="H479" s="118"/>
      <c r="I479" s="179"/>
      <c r="J479" s="188" t="str">
        <f t="shared" si="121"/>
        <v/>
      </c>
      <c r="K479" s="211"/>
      <c r="L479" s="126"/>
      <c r="M479" s="119">
        <f>IF(LEN(F479)&lt;1,0,IF(OR(LEFT(F479)="/",F479="$"),0,IF(LEFT(F479)="*",1,IF(NOT(ISERR(VALUE(F479))),10,IF(LEFT(F479,4)="PAGE",2,IF(ISNA(VLOOKUP(F479,'PDP8'!$C$6:$C$11,1,0)),IF(ISNA(VLOOKUP(LEFT(F479,3),'PDP8'!$C$17:$C$52,1,0)),IF(ISNA(VLOOKUP(LEFT(F479,3),'PDP8'!$C$56:$C$75,1,0)),IF(ISNA(VLOOKUP(LEFT(F479,IF(OR(LEN(F479)=3,MID(F479,4,1)=" "),3,4)),'PDP8'!$C$80:$C$107,1,0)),IF(ISNA(VLOOKUP(F479,'PDP8'!$I$5:$I$389,1,0)),"???",20),15),14),13),12))))))</f>
        <v>0</v>
      </c>
      <c r="N479" s="119">
        <f>IF(AND(O479="CLA",S479&gt;1),IF(ISNA(VLOOKUP(P479,'PDP8'!$C$17:$C$52,1,0)),IF(ISNA(VLOOKUP(P479,'PDP8'!$C$56:$C$75,1,0)),15,14),13),IF(LEN(F479)=0,0,M479))</f>
        <v>0</v>
      </c>
      <c r="O479" s="119" t="str">
        <f t="shared" si="122"/>
        <v/>
      </c>
      <c r="P479" s="119" t="str">
        <f t="shared" si="123"/>
        <v/>
      </c>
      <c r="Q479" s="119" t="str">
        <f t="shared" si="124"/>
        <v/>
      </c>
      <c r="R479" s="119" t="str">
        <f t="shared" si="125"/>
        <v/>
      </c>
      <c r="S479" s="119">
        <f t="shared" si="126"/>
        <v>0</v>
      </c>
      <c r="T479" s="187" t="str">
        <f t="shared" si="127"/>
        <v/>
      </c>
      <c r="U479" s="119" t="str">
        <f t="shared" si="128"/>
        <v/>
      </c>
      <c r="V479" s="120" t="str">
        <f t="shared" si="129"/>
        <v/>
      </c>
      <c r="W479" s="124" t="str">
        <f t="shared" si="130"/>
        <v/>
      </c>
      <c r="X479" s="124" t="str">
        <f t="shared" si="131"/>
        <v/>
      </c>
      <c r="Y479" s="119" t="str">
        <f t="shared" si="133"/>
        <v/>
      </c>
      <c r="Z479" s="119">
        <f t="shared" si="134"/>
        <v>0</v>
      </c>
      <c r="AA479" s="119" t="str">
        <f>IF(N479=12,VLOOKUP(F479,'PDP8'!$C$6:$F$11,4,0),"")</f>
        <v/>
      </c>
      <c r="AB479" s="119" t="str">
        <f>IF(N479=13,IF(_xlfn.BITAND(OCT2DEC(C479),'PDP8'!$E$17)='PDP8'!$D$17,'PDP8'!$F$17,CONCATENATE(IF(ISNA(MATCH(_xlfn.BITAND(OCT2DEC(C479),'PDP8'!$E$18),'PDP8'!$D$18:$D$20,0)),"",VLOOKUP(_xlfn.BITAND(OCT2DEC(C479),'PDP8'!$E$18),'PDP8'!$D$18:$F$20,3,0)),IF(ISNA(MATCH(_xlfn.BITAND(OCT2DEC(C479),'PDP8'!$E$21),'PDP8'!$D$21:$D$52,0)),"",CONCATENATE(IF(ISNA(MATCH(_xlfn.BITAND(OCT2DEC(C479),'PDP8'!$E$18),'PDP8'!$D$18:$D$20,0)),"",", "),VLOOKUP(_xlfn.BITAND(OCT2DEC(C479),'PDP8'!$E$21),'PDP8'!$D$21:$F$52,3,0))))),"")</f>
        <v/>
      </c>
      <c r="AC479" s="119" t="str">
        <f>IF(N479=14,CONCATENATE(IF(ISNA(MATCH(_xlfn.BITAND(OCT2DEC(C479),'PDP8'!$E$56),'PDP8'!$D$56:$D$70,0)),"",VLOOKUP(_xlfn.BITAND(OCT2DEC(C479),'PDP8'!$E$56),'PDP8'!$D$56:$F$70,3,0)),IF(ISNA(MATCH(_xlfn.BITAND(OCT2DEC(C479),'PDP8'!$E$71),'PDP8'!$D$71:$D$73,0)),"",CONCATENATE(IF(ISNA(MATCH(_xlfn.BITAND(OCT2DEC(C479),'PDP8'!$E$56),'PDP8'!$D$56:$D$70,0)),"",", "),VLOOKUP(_xlfn.BITAND(OCT2DEC(C479),'PDP8'!$E$71),'PDP8'!$D$71:$F$73,3,0))),IF(_xlfn.BITAND(OCT2DEC(C479),'PDP8'!$E$75)='PDP8'!$D$75,CONCATENATE(IF(LEN(F479)&gt;4,", ",""),'PDP8'!$F$75,""),IF(_xlfn.BITAND(OCT2DEC(C479),'PDP8'!$E$74),"",'PDP8'!$F$74))),"")</f>
        <v/>
      </c>
      <c r="AD479" s="119" t="str">
        <f>IF(N479=15,VLOOKUP(Z479,'PDP8'!$D$111:$F$238,3,0),"")</f>
        <v/>
      </c>
      <c r="AE479" s="119" t="str">
        <f>IF(N479=20,CONCATENATE(VLOOKUP(F479,'PDP8'!$I$5:$M$389,3,0),": ",VLOOKUP(F479,'PDP8'!$I$5:$M$389,5,0)),"")</f>
        <v/>
      </c>
      <c r="AF479" s="119" t="str">
        <f t="shared" si="132"/>
        <v/>
      </c>
      <c r="AG479" s="126"/>
      <c r="AH479" s="126"/>
    </row>
    <row r="480" spans="1:34" x14ac:dyDescent="0.2">
      <c r="A480" s="126"/>
      <c r="B480" s="55" t="str">
        <f t="shared" si="120"/>
        <v>0411</v>
      </c>
      <c r="C480" s="56" t="str">
        <f>IF(N480&lt;10,"",IF(N480=10,O480,IF(N480=12,IF(LEN(X480)&gt;0,X480,DEC2OCT(VLOOKUP(F480,'PDP8'!$C$6:$D$12,2,0)+IF(LEN(G480)&gt;0,256,0)+W480+IF(LEN(V480)=0,0,_xlfn.BITAND(V480,127)),4)),IF(N480=13,DEC2OCT('PDP8'!$D$13+_xlfn.BITOR(VLOOKUP(O480,'PDP8'!$C$17:$D$52,2,0),_xlfn.BITOR(IF(S480&gt;1,VLOOKUP(P480,'PDP8'!$C$17:$D$52,2,0),0),_xlfn.BITOR(IF(S480&gt;2,VLOOKUP(Q480,'PDP8'!$C$17:$D$52,2,0),0),IF(S480&gt;3,VLOOKUP(R480,'PDP8'!$C$17:$D$52,2,0),0)))),4),IF(N480=14,DEC2OCT(_xlfn.BITOR('PDP8'!$D$13+256+VLOOKUP(O480,'PDP8'!$C$56:$D$75,2,0),_xlfn.BITOR(IF(S480&gt;1,VLOOKUP(P480,'PDP8'!$C$56:$D$75,2,0),0),_xlfn.BITOR(IF(S480&gt;2,VLOOKUP(Q480,'PDP8'!$C$56:$D$75,2,0),0),IF(S480&gt;3,VLOOKUP(R480,'PDP8'!$C$56:$D$75,2,0),0)))),4),IF(N480=15,DEC2OCT('PDP8'!$D$13+257+VLOOKUP(O480,'PDP8'!$C$80:$D$107,2,0)+IF(S480&gt;1,VLOOKUP(P480,'PDP8'!$C$80:$D$107,2,0),0)+IF(S480&gt;2,VLOOKUP(Q480,'PDP8'!$C$80:$D$107,2,0),0),4),IF(N480=20,VLOOKUP(F480,'PDP8'!$I$5:$J$389,2,0),"???")))))))</f>
        <v/>
      </c>
      <c r="D480" s="177"/>
      <c r="E480" s="118"/>
      <c r="F480" s="118"/>
      <c r="G480" s="76"/>
      <c r="H480" s="118"/>
      <c r="I480" s="179"/>
      <c r="J480" s="188" t="str">
        <f t="shared" si="121"/>
        <v/>
      </c>
      <c r="K480" s="211"/>
      <c r="L480" s="126"/>
      <c r="M480" s="119">
        <f>IF(LEN(F480)&lt;1,0,IF(OR(LEFT(F480)="/",F480="$"),0,IF(LEFT(F480)="*",1,IF(NOT(ISERR(VALUE(F480))),10,IF(LEFT(F480,4)="PAGE",2,IF(ISNA(VLOOKUP(F480,'PDP8'!$C$6:$C$11,1,0)),IF(ISNA(VLOOKUP(LEFT(F480,3),'PDP8'!$C$17:$C$52,1,0)),IF(ISNA(VLOOKUP(LEFT(F480,3),'PDP8'!$C$56:$C$75,1,0)),IF(ISNA(VLOOKUP(LEFT(F480,IF(OR(LEN(F480)=3,MID(F480,4,1)=" "),3,4)),'PDP8'!$C$80:$C$107,1,0)),IF(ISNA(VLOOKUP(F480,'PDP8'!$I$5:$I$389,1,0)),"???",20),15),14),13),12))))))</f>
        <v>0</v>
      </c>
      <c r="N480" s="119">
        <f>IF(AND(O480="CLA",S480&gt;1),IF(ISNA(VLOOKUP(P480,'PDP8'!$C$17:$C$52,1,0)),IF(ISNA(VLOOKUP(P480,'PDP8'!$C$56:$C$75,1,0)),15,14),13),IF(LEN(F480)=0,0,M480))</f>
        <v>0</v>
      </c>
      <c r="O480" s="119" t="str">
        <f t="shared" si="122"/>
        <v/>
      </c>
      <c r="P480" s="119" t="str">
        <f t="shared" si="123"/>
        <v/>
      </c>
      <c r="Q480" s="119" t="str">
        <f t="shared" si="124"/>
        <v/>
      </c>
      <c r="R480" s="119" t="str">
        <f t="shared" si="125"/>
        <v/>
      </c>
      <c r="S480" s="119">
        <f t="shared" si="126"/>
        <v>0</v>
      </c>
      <c r="T480" s="187" t="str">
        <f t="shared" si="127"/>
        <v/>
      </c>
      <c r="U480" s="119" t="str">
        <f t="shared" si="128"/>
        <v/>
      </c>
      <c r="V480" s="120" t="str">
        <f t="shared" si="129"/>
        <v/>
      </c>
      <c r="W480" s="124" t="str">
        <f t="shared" si="130"/>
        <v/>
      </c>
      <c r="X480" s="124" t="str">
        <f t="shared" si="131"/>
        <v/>
      </c>
      <c r="Y480" s="119" t="str">
        <f t="shared" si="133"/>
        <v/>
      </c>
      <c r="Z480" s="119">
        <f t="shared" si="134"/>
        <v>0</v>
      </c>
      <c r="AA480" s="119" t="str">
        <f>IF(N480=12,VLOOKUP(F480,'PDP8'!$C$6:$F$11,4,0),"")</f>
        <v/>
      </c>
      <c r="AB480" s="119" t="str">
        <f>IF(N480=13,IF(_xlfn.BITAND(OCT2DEC(C480),'PDP8'!$E$17)='PDP8'!$D$17,'PDP8'!$F$17,CONCATENATE(IF(ISNA(MATCH(_xlfn.BITAND(OCT2DEC(C480),'PDP8'!$E$18),'PDP8'!$D$18:$D$20,0)),"",VLOOKUP(_xlfn.BITAND(OCT2DEC(C480),'PDP8'!$E$18),'PDP8'!$D$18:$F$20,3,0)),IF(ISNA(MATCH(_xlfn.BITAND(OCT2DEC(C480),'PDP8'!$E$21),'PDP8'!$D$21:$D$52,0)),"",CONCATENATE(IF(ISNA(MATCH(_xlfn.BITAND(OCT2DEC(C480),'PDP8'!$E$18),'PDP8'!$D$18:$D$20,0)),"",", "),VLOOKUP(_xlfn.BITAND(OCT2DEC(C480),'PDP8'!$E$21),'PDP8'!$D$21:$F$52,3,0))))),"")</f>
        <v/>
      </c>
      <c r="AC480" s="119" t="str">
        <f>IF(N480=14,CONCATENATE(IF(ISNA(MATCH(_xlfn.BITAND(OCT2DEC(C480),'PDP8'!$E$56),'PDP8'!$D$56:$D$70,0)),"",VLOOKUP(_xlfn.BITAND(OCT2DEC(C480),'PDP8'!$E$56),'PDP8'!$D$56:$F$70,3,0)),IF(ISNA(MATCH(_xlfn.BITAND(OCT2DEC(C480),'PDP8'!$E$71),'PDP8'!$D$71:$D$73,0)),"",CONCATENATE(IF(ISNA(MATCH(_xlfn.BITAND(OCT2DEC(C480),'PDP8'!$E$56),'PDP8'!$D$56:$D$70,0)),"",", "),VLOOKUP(_xlfn.BITAND(OCT2DEC(C480),'PDP8'!$E$71),'PDP8'!$D$71:$F$73,3,0))),IF(_xlfn.BITAND(OCT2DEC(C480),'PDP8'!$E$75)='PDP8'!$D$75,CONCATENATE(IF(LEN(F480)&gt;4,", ",""),'PDP8'!$F$75,""),IF(_xlfn.BITAND(OCT2DEC(C480),'PDP8'!$E$74),"",'PDP8'!$F$74))),"")</f>
        <v/>
      </c>
      <c r="AD480" s="119" t="str">
        <f>IF(N480=15,VLOOKUP(Z480,'PDP8'!$D$111:$F$238,3,0),"")</f>
        <v/>
      </c>
      <c r="AE480" s="119" t="str">
        <f>IF(N480=20,CONCATENATE(VLOOKUP(F480,'PDP8'!$I$5:$M$389,3,0),": ",VLOOKUP(F480,'PDP8'!$I$5:$M$389,5,0)),"")</f>
        <v/>
      </c>
      <c r="AF480" s="119" t="str">
        <f t="shared" si="132"/>
        <v/>
      </c>
      <c r="AG480" s="126"/>
      <c r="AH480" s="126"/>
    </row>
    <row r="481" spans="1:34" x14ac:dyDescent="0.2">
      <c r="A481" s="126"/>
      <c r="B481" s="55" t="str">
        <f t="shared" si="120"/>
        <v>0411</v>
      </c>
      <c r="C481" s="56" t="str">
        <f>IF(N481&lt;10,"",IF(N481=10,O481,IF(N481=12,IF(LEN(X481)&gt;0,X481,DEC2OCT(VLOOKUP(F481,'PDP8'!$C$6:$D$12,2,0)+IF(LEN(G481)&gt;0,256,0)+W481+IF(LEN(V481)=0,0,_xlfn.BITAND(V481,127)),4)),IF(N481=13,DEC2OCT('PDP8'!$D$13+_xlfn.BITOR(VLOOKUP(O481,'PDP8'!$C$17:$D$52,2,0),_xlfn.BITOR(IF(S481&gt;1,VLOOKUP(P481,'PDP8'!$C$17:$D$52,2,0),0),_xlfn.BITOR(IF(S481&gt;2,VLOOKUP(Q481,'PDP8'!$C$17:$D$52,2,0),0),IF(S481&gt;3,VLOOKUP(R481,'PDP8'!$C$17:$D$52,2,0),0)))),4),IF(N481=14,DEC2OCT(_xlfn.BITOR('PDP8'!$D$13+256+VLOOKUP(O481,'PDP8'!$C$56:$D$75,2,0),_xlfn.BITOR(IF(S481&gt;1,VLOOKUP(P481,'PDP8'!$C$56:$D$75,2,0),0),_xlfn.BITOR(IF(S481&gt;2,VLOOKUP(Q481,'PDP8'!$C$56:$D$75,2,0),0),IF(S481&gt;3,VLOOKUP(R481,'PDP8'!$C$56:$D$75,2,0),0)))),4),IF(N481=15,DEC2OCT('PDP8'!$D$13+257+VLOOKUP(O481,'PDP8'!$C$80:$D$107,2,0)+IF(S481&gt;1,VLOOKUP(P481,'PDP8'!$C$80:$D$107,2,0),0)+IF(S481&gt;2,VLOOKUP(Q481,'PDP8'!$C$80:$D$107,2,0),0),4),IF(N481=20,VLOOKUP(F481,'PDP8'!$I$5:$J$389,2,0),"???")))))))</f>
        <v/>
      </c>
      <c r="D481" s="177"/>
      <c r="E481" s="118"/>
      <c r="F481" s="118"/>
      <c r="G481" s="76"/>
      <c r="H481" s="118"/>
      <c r="I481" s="179"/>
      <c r="J481" s="188" t="str">
        <f t="shared" si="121"/>
        <v/>
      </c>
      <c r="K481" s="211"/>
      <c r="L481" s="126"/>
      <c r="M481" s="119">
        <f>IF(LEN(F481)&lt;1,0,IF(OR(LEFT(F481)="/",F481="$"),0,IF(LEFT(F481)="*",1,IF(NOT(ISERR(VALUE(F481))),10,IF(LEFT(F481,4)="PAGE",2,IF(ISNA(VLOOKUP(F481,'PDP8'!$C$6:$C$11,1,0)),IF(ISNA(VLOOKUP(LEFT(F481,3),'PDP8'!$C$17:$C$52,1,0)),IF(ISNA(VLOOKUP(LEFT(F481,3),'PDP8'!$C$56:$C$75,1,0)),IF(ISNA(VLOOKUP(LEFT(F481,IF(OR(LEN(F481)=3,MID(F481,4,1)=" "),3,4)),'PDP8'!$C$80:$C$107,1,0)),IF(ISNA(VLOOKUP(F481,'PDP8'!$I$5:$I$389,1,0)),"???",20),15),14),13),12))))))</f>
        <v>0</v>
      </c>
      <c r="N481" s="119">
        <f>IF(AND(O481="CLA",S481&gt;1),IF(ISNA(VLOOKUP(P481,'PDP8'!$C$17:$C$52,1,0)),IF(ISNA(VLOOKUP(P481,'PDP8'!$C$56:$C$75,1,0)),15,14),13),IF(LEN(F481)=0,0,M481))</f>
        <v>0</v>
      </c>
      <c r="O481" s="119" t="str">
        <f t="shared" si="122"/>
        <v/>
      </c>
      <c r="P481" s="119" t="str">
        <f t="shared" si="123"/>
        <v/>
      </c>
      <c r="Q481" s="119" t="str">
        <f t="shared" si="124"/>
        <v/>
      </c>
      <c r="R481" s="119" t="str">
        <f t="shared" si="125"/>
        <v/>
      </c>
      <c r="S481" s="119">
        <f t="shared" si="126"/>
        <v>0</v>
      </c>
      <c r="T481" s="187" t="str">
        <f t="shared" si="127"/>
        <v/>
      </c>
      <c r="U481" s="119" t="str">
        <f t="shared" si="128"/>
        <v/>
      </c>
      <c r="V481" s="120" t="str">
        <f t="shared" si="129"/>
        <v/>
      </c>
      <c r="W481" s="124" t="str">
        <f t="shared" si="130"/>
        <v/>
      </c>
      <c r="X481" s="124" t="str">
        <f t="shared" si="131"/>
        <v/>
      </c>
      <c r="Y481" s="119" t="str">
        <f t="shared" si="133"/>
        <v/>
      </c>
      <c r="Z481" s="119">
        <f t="shared" si="134"/>
        <v>0</v>
      </c>
      <c r="AA481" s="119" t="str">
        <f>IF(N481=12,VLOOKUP(F481,'PDP8'!$C$6:$F$11,4,0),"")</f>
        <v/>
      </c>
      <c r="AB481" s="119" t="str">
        <f>IF(N481=13,IF(_xlfn.BITAND(OCT2DEC(C481),'PDP8'!$E$17)='PDP8'!$D$17,'PDP8'!$F$17,CONCATENATE(IF(ISNA(MATCH(_xlfn.BITAND(OCT2DEC(C481),'PDP8'!$E$18),'PDP8'!$D$18:$D$20,0)),"",VLOOKUP(_xlfn.BITAND(OCT2DEC(C481),'PDP8'!$E$18),'PDP8'!$D$18:$F$20,3,0)),IF(ISNA(MATCH(_xlfn.BITAND(OCT2DEC(C481),'PDP8'!$E$21),'PDP8'!$D$21:$D$52,0)),"",CONCATENATE(IF(ISNA(MATCH(_xlfn.BITAND(OCT2DEC(C481),'PDP8'!$E$18),'PDP8'!$D$18:$D$20,0)),"",", "),VLOOKUP(_xlfn.BITAND(OCT2DEC(C481),'PDP8'!$E$21),'PDP8'!$D$21:$F$52,3,0))))),"")</f>
        <v/>
      </c>
      <c r="AC481" s="119" t="str">
        <f>IF(N481=14,CONCATENATE(IF(ISNA(MATCH(_xlfn.BITAND(OCT2DEC(C481),'PDP8'!$E$56),'PDP8'!$D$56:$D$70,0)),"",VLOOKUP(_xlfn.BITAND(OCT2DEC(C481),'PDP8'!$E$56),'PDP8'!$D$56:$F$70,3,0)),IF(ISNA(MATCH(_xlfn.BITAND(OCT2DEC(C481),'PDP8'!$E$71),'PDP8'!$D$71:$D$73,0)),"",CONCATENATE(IF(ISNA(MATCH(_xlfn.BITAND(OCT2DEC(C481),'PDP8'!$E$56),'PDP8'!$D$56:$D$70,0)),"",", "),VLOOKUP(_xlfn.BITAND(OCT2DEC(C481),'PDP8'!$E$71),'PDP8'!$D$71:$F$73,3,0))),IF(_xlfn.BITAND(OCT2DEC(C481),'PDP8'!$E$75)='PDP8'!$D$75,CONCATENATE(IF(LEN(F481)&gt;4,", ",""),'PDP8'!$F$75,""),IF(_xlfn.BITAND(OCT2DEC(C481),'PDP8'!$E$74),"",'PDP8'!$F$74))),"")</f>
        <v/>
      </c>
      <c r="AD481" s="119" t="str">
        <f>IF(N481=15,VLOOKUP(Z481,'PDP8'!$D$111:$F$238,3,0),"")</f>
        <v/>
      </c>
      <c r="AE481" s="119" t="str">
        <f>IF(N481=20,CONCATENATE(VLOOKUP(F481,'PDP8'!$I$5:$M$389,3,0),": ",VLOOKUP(F481,'PDP8'!$I$5:$M$389,5,0)),"")</f>
        <v/>
      </c>
      <c r="AF481" s="119" t="str">
        <f t="shared" si="132"/>
        <v/>
      </c>
      <c r="AG481" s="126"/>
      <c r="AH481" s="126"/>
    </row>
    <row r="482" spans="1:34" x14ac:dyDescent="0.2">
      <c r="A482" s="126"/>
      <c r="B482" s="55" t="str">
        <f t="shared" si="120"/>
        <v>0411</v>
      </c>
      <c r="C482" s="56" t="str">
        <f>IF(N482&lt;10,"",IF(N482=10,O482,IF(N482=12,IF(LEN(X482)&gt;0,X482,DEC2OCT(VLOOKUP(F482,'PDP8'!$C$6:$D$12,2,0)+IF(LEN(G482)&gt;0,256,0)+W482+IF(LEN(V482)=0,0,_xlfn.BITAND(V482,127)),4)),IF(N482=13,DEC2OCT('PDP8'!$D$13+_xlfn.BITOR(VLOOKUP(O482,'PDP8'!$C$17:$D$52,2,0),_xlfn.BITOR(IF(S482&gt;1,VLOOKUP(P482,'PDP8'!$C$17:$D$52,2,0),0),_xlfn.BITOR(IF(S482&gt;2,VLOOKUP(Q482,'PDP8'!$C$17:$D$52,2,0),0),IF(S482&gt;3,VLOOKUP(R482,'PDP8'!$C$17:$D$52,2,0),0)))),4),IF(N482=14,DEC2OCT(_xlfn.BITOR('PDP8'!$D$13+256+VLOOKUP(O482,'PDP8'!$C$56:$D$75,2,0),_xlfn.BITOR(IF(S482&gt;1,VLOOKUP(P482,'PDP8'!$C$56:$D$75,2,0),0),_xlfn.BITOR(IF(S482&gt;2,VLOOKUP(Q482,'PDP8'!$C$56:$D$75,2,0),0),IF(S482&gt;3,VLOOKUP(R482,'PDP8'!$C$56:$D$75,2,0),0)))),4),IF(N482=15,DEC2OCT('PDP8'!$D$13+257+VLOOKUP(O482,'PDP8'!$C$80:$D$107,2,0)+IF(S482&gt;1,VLOOKUP(P482,'PDP8'!$C$80:$D$107,2,0),0)+IF(S482&gt;2,VLOOKUP(Q482,'PDP8'!$C$80:$D$107,2,0),0),4),IF(N482=20,VLOOKUP(F482,'PDP8'!$I$5:$J$389,2,0),"???")))))))</f>
        <v/>
      </c>
      <c r="D482" s="177"/>
      <c r="E482" s="118"/>
      <c r="F482" s="118"/>
      <c r="G482" s="76"/>
      <c r="H482" s="118"/>
      <c r="I482" s="179"/>
      <c r="J482" s="188" t="str">
        <f t="shared" si="121"/>
        <v/>
      </c>
      <c r="K482" s="211"/>
      <c r="L482" s="126"/>
      <c r="M482" s="119">
        <f>IF(LEN(F482)&lt;1,0,IF(OR(LEFT(F482)="/",F482="$"),0,IF(LEFT(F482)="*",1,IF(NOT(ISERR(VALUE(F482))),10,IF(LEFT(F482,4)="PAGE",2,IF(ISNA(VLOOKUP(F482,'PDP8'!$C$6:$C$11,1,0)),IF(ISNA(VLOOKUP(LEFT(F482,3),'PDP8'!$C$17:$C$52,1,0)),IF(ISNA(VLOOKUP(LEFT(F482,3),'PDP8'!$C$56:$C$75,1,0)),IF(ISNA(VLOOKUP(LEFT(F482,IF(OR(LEN(F482)=3,MID(F482,4,1)=" "),3,4)),'PDP8'!$C$80:$C$107,1,0)),IF(ISNA(VLOOKUP(F482,'PDP8'!$I$5:$I$389,1,0)),"???",20),15),14),13),12))))))</f>
        <v>0</v>
      </c>
      <c r="N482" s="119">
        <f>IF(AND(O482="CLA",S482&gt;1),IF(ISNA(VLOOKUP(P482,'PDP8'!$C$17:$C$52,1,0)),IF(ISNA(VLOOKUP(P482,'PDP8'!$C$56:$C$75,1,0)),15,14),13),IF(LEN(F482)=0,0,M482))</f>
        <v>0</v>
      </c>
      <c r="O482" s="119" t="str">
        <f t="shared" si="122"/>
        <v/>
      </c>
      <c r="P482" s="119" t="str">
        <f t="shared" si="123"/>
        <v/>
      </c>
      <c r="Q482" s="119" t="str">
        <f t="shared" si="124"/>
        <v/>
      </c>
      <c r="R482" s="119" t="str">
        <f t="shared" si="125"/>
        <v/>
      </c>
      <c r="S482" s="119">
        <f t="shared" si="126"/>
        <v>0</v>
      </c>
      <c r="T482" s="187" t="str">
        <f t="shared" si="127"/>
        <v/>
      </c>
      <c r="U482" s="119" t="str">
        <f t="shared" si="128"/>
        <v/>
      </c>
      <c r="V482" s="120" t="str">
        <f t="shared" si="129"/>
        <v/>
      </c>
      <c r="W482" s="124" t="str">
        <f t="shared" si="130"/>
        <v/>
      </c>
      <c r="X482" s="124" t="str">
        <f t="shared" si="131"/>
        <v/>
      </c>
      <c r="Y482" s="119" t="str">
        <f t="shared" si="133"/>
        <v/>
      </c>
      <c r="Z482" s="119">
        <f t="shared" si="134"/>
        <v>0</v>
      </c>
      <c r="AA482" s="119" t="str">
        <f>IF(N482=12,VLOOKUP(F482,'PDP8'!$C$6:$F$11,4,0),"")</f>
        <v/>
      </c>
      <c r="AB482" s="119" t="str">
        <f>IF(N482=13,IF(_xlfn.BITAND(OCT2DEC(C482),'PDP8'!$E$17)='PDP8'!$D$17,'PDP8'!$F$17,CONCATENATE(IF(ISNA(MATCH(_xlfn.BITAND(OCT2DEC(C482),'PDP8'!$E$18),'PDP8'!$D$18:$D$20,0)),"",VLOOKUP(_xlfn.BITAND(OCT2DEC(C482),'PDP8'!$E$18),'PDP8'!$D$18:$F$20,3,0)),IF(ISNA(MATCH(_xlfn.BITAND(OCT2DEC(C482),'PDP8'!$E$21),'PDP8'!$D$21:$D$52,0)),"",CONCATENATE(IF(ISNA(MATCH(_xlfn.BITAND(OCT2DEC(C482),'PDP8'!$E$18),'PDP8'!$D$18:$D$20,0)),"",", "),VLOOKUP(_xlfn.BITAND(OCT2DEC(C482),'PDP8'!$E$21),'PDP8'!$D$21:$F$52,3,0))))),"")</f>
        <v/>
      </c>
      <c r="AC482" s="119" t="str">
        <f>IF(N482=14,CONCATENATE(IF(ISNA(MATCH(_xlfn.BITAND(OCT2DEC(C482),'PDP8'!$E$56),'PDP8'!$D$56:$D$70,0)),"",VLOOKUP(_xlfn.BITAND(OCT2DEC(C482),'PDP8'!$E$56),'PDP8'!$D$56:$F$70,3,0)),IF(ISNA(MATCH(_xlfn.BITAND(OCT2DEC(C482),'PDP8'!$E$71),'PDP8'!$D$71:$D$73,0)),"",CONCATENATE(IF(ISNA(MATCH(_xlfn.BITAND(OCT2DEC(C482),'PDP8'!$E$56),'PDP8'!$D$56:$D$70,0)),"",", "),VLOOKUP(_xlfn.BITAND(OCT2DEC(C482),'PDP8'!$E$71),'PDP8'!$D$71:$F$73,3,0))),IF(_xlfn.BITAND(OCT2DEC(C482),'PDP8'!$E$75)='PDP8'!$D$75,CONCATENATE(IF(LEN(F482)&gt;4,", ",""),'PDP8'!$F$75,""),IF(_xlfn.BITAND(OCT2DEC(C482),'PDP8'!$E$74),"",'PDP8'!$F$74))),"")</f>
        <v/>
      </c>
      <c r="AD482" s="119" t="str">
        <f>IF(N482=15,VLOOKUP(Z482,'PDP8'!$D$111:$F$238,3,0),"")</f>
        <v/>
      </c>
      <c r="AE482" s="119" t="str">
        <f>IF(N482=20,CONCATENATE(VLOOKUP(F482,'PDP8'!$I$5:$M$389,3,0),": ",VLOOKUP(F482,'PDP8'!$I$5:$M$389,5,0)),"")</f>
        <v/>
      </c>
      <c r="AF482" s="119" t="str">
        <f t="shared" si="132"/>
        <v/>
      </c>
      <c r="AG482" s="126"/>
      <c r="AH482" s="126"/>
    </row>
    <row r="483" spans="1:34" x14ac:dyDescent="0.2">
      <c r="A483" s="126"/>
      <c r="B483" s="55" t="str">
        <f t="shared" si="120"/>
        <v>0411</v>
      </c>
      <c r="C483" s="56" t="str">
        <f>IF(N483&lt;10,"",IF(N483=10,O483,IF(N483=12,IF(LEN(X483)&gt;0,X483,DEC2OCT(VLOOKUP(F483,'PDP8'!$C$6:$D$12,2,0)+IF(LEN(G483)&gt;0,256,0)+W483+IF(LEN(V483)=0,0,_xlfn.BITAND(V483,127)),4)),IF(N483=13,DEC2OCT('PDP8'!$D$13+_xlfn.BITOR(VLOOKUP(O483,'PDP8'!$C$17:$D$52,2,0),_xlfn.BITOR(IF(S483&gt;1,VLOOKUP(P483,'PDP8'!$C$17:$D$52,2,0),0),_xlfn.BITOR(IF(S483&gt;2,VLOOKUP(Q483,'PDP8'!$C$17:$D$52,2,0),0),IF(S483&gt;3,VLOOKUP(R483,'PDP8'!$C$17:$D$52,2,0),0)))),4),IF(N483=14,DEC2OCT(_xlfn.BITOR('PDP8'!$D$13+256+VLOOKUP(O483,'PDP8'!$C$56:$D$75,2,0),_xlfn.BITOR(IF(S483&gt;1,VLOOKUP(P483,'PDP8'!$C$56:$D$75,2,0),0),_xlfn.BITOR(IF(S483&gt;2,VLOOKUP(Q483,'PDP8'!$C$56:$D$75,2,0),0),IF(S483&gt;3,VLOOKUP(R483,'PDP8'!$C$56:$D$75,2,0),0)))),4),IF(N483=15,DEC2OCT('PDP8'!$D$13+257+VLOOKUP(O483,'PDP8'!$C$80:$D$107,2,0)+IF(S483&gt;1,VLOOKUP(P483,'PDP8'!$C$80:$D$107,2,0),0)+IF(S483&gt;2,VLOOKUP(Q483,'PDP8'!$C$80:$D$107,2,0),0),4),IF(N483=20,VLOOKUP(F483,'PDP8'!$I$5:$J$389,2,0),"???")))))))</f>
        <v/>
      </c>
      <c r="D483" s="177"/>
      <c r="E483" s="118"/>
      <c r="F483" s="118"/>
      <c r="G483" s="76"/>
      <c r="H483" s="118"/>
      <c r="I483" s="179"/>
      <c r="J483" s="188" t="str">
        <f t="shared" si="121"/>
        <v/>
      </c>
      <c r="K483" s="211"/>
      <c r="L483" s="126"/>
      <c r="M483" s="119">
        <f>IF(LEN(F483)&lt;1,0,IF(OR(LEFT(F483)="/",F483="$"),0,IF(LEFT(F483)="*",1,IF(NOT(ISERR(VALUE(F483))),10,IF(LEFT(F483,4)="PAGE",2,IF(ISNA(VLOOKUP(F483,'PDP8'!$C$6:$C$11,1,0)),IF(ISNA(VLOOKUP(LEFT(F483,3),'PDP8'!$C$17:$C$52,1,0)),IF(ISNA(VLOOKUP(LEFT(F483,3),'PDP8'!$C$56:$C$75,1,0)),IF(ISNA(VLOOKUP(LEFT(F483,IF(OR(LEN(F483)=3,MID(F483,4,1)=" "),3,4)),'PDP8'!$C$80:$C$107,1,0)),IF(ISNA(VLOOKUP(F483,'PDP8'!$I$5:$I$389,1,0)),"???",20),15),14),13),12))))))</f>
        <v>0</v>
      </c>
      <c r="N483" s="119">
        <f>IF(AND(O483="CLA",S483&gt;1),IF(ISNA(VLOOKUP(P483,'PDP8'!$C$17:$C$52,1,0)),IF(ISNA(VLOOKUP(P483,'PDP8'!$C$56:$C$75,1,0)),15,14),13),IF(LEN(F483)=0,0,M483))</f>
        <v>0</v>
      </c>
      <c r="O483" s="119" t="str">
        <f t="shared" si="122"/>
        <v/>
      </c>
      <c r="P483" s="119" t="str">
        <f t="shared" si="123"/>
        <v/>
      </c>
      <c r="Q483" s="119" t="str">
        <f t="shared" si="124"/>
        <v/>
      </c>
      <c r="R483" s="119" t="str">
        <f t="shared" si="125"/>
        <v/>
      </c>
      <c r="S483" s="119">
        <f t="shared" si="126"/>
        <v>0</v>
      </c>
      <c r="T483" s="187" t="str">
        <f t="shared" si="127"/>
        <v/>
      </c>
      <c r="U483" s="119" t="str">
        <f t="shared" si="128"/>
        <v/>
      </c>
      <c r="V483" s="120" t="str">
        <f t="shared" si="129"/>
        <v/>
      </c>
      <c r="W483" s="124" t="str">
        <f t="shared" si="130"/>
        <v/>
      </c>
      <c r="X483" s="124" t="str">
        <f t="shared" si="131"/>
        <v/>
      </c>
      <c r="Y483" s="119" t="str">
        <f t="shared" si="133"/>
        <v/>
      </c>
      <c r="Z483" s="119">
        <f t="shared" si="134"/>
        <v>0</v>
      </c>
      <c r="AA483" s="119" t="str">
        <f>IF(N483=12,VLOOKUP(F483,'PDP8'!$C$6:$F$11,4,0),"")</f>
        <v/>
      </c>
      <c r="AB483" s="119" t="str">
        <f>IF(N483=13,IF(_xlfn.BITAND(OCT2DEC(C483),'PDP8'!$E$17)='PDP8'!$D$17,'PDP8'!$F$17,CONCATENATE(IF(ISNA(MATCH(_xlfn.BITAND(OCT2DEC(C483),'PDP8'!$E$18),'PDP8'!$D$18:$D$20,0)),"",VLOOKUP(_xlfn.BITAND(OCT2DEC(C483),'PDP8'!$E$18),'PDP8'!$D$18:$F$20,3,0)),IF(ISNA(MATCH(_xlfn.BITAND(OCT2DEC(C483),'PDP8'!$E$21),'PDP8'!$D$21:$D$52,0)),"",CONCATENATE(IF(ISNA(MATCH(_xlfn.BITAND(OCT2DEC(C483),'PDP8'!$E$18),'PDP8'!$D$18:$D$20,0)),"",", "),VLOOKUP(_xlfn.BITAND(OCT2DEC(C483),'PDP8'!$E$21),'PDP8'!$D$21:$F$52,3,0))))),"")</f>
        <v/>
      </c>
      <c r="AC483" s="119" t="str">
        <f>IF(N483=14,CONCATENATE(IF(ISNA(MATCH(_xlfn.BITAND(OCT2DEC(C483),'PDP8'!$E$56),'PDP8'!$D$56:$D$70,0)),"",VLOOKUP(_xlfn.BITAND(OCT2DEC(C483),'PDP8'!$E$56),'PDP8'!$D$56:$F$70,3,0)),IF(ISNA(MATCH(_xlfn.BITAND(OCT2DEC(C483),'PDP8'!$E$71),'PDP8'!$D$71:$D$73,0)),"",CONCATENATE(IF(ISNA(MATCH(_xlfn.BITAND(OCT2DEC(C483),'PDP8'!$E$56),'PDP8'!$D$56:$D$70,0)),"",", "),VLOOKUP(_xlfn.BITAND(OCT2DEC(C483),'PDP8'!$E$71),'PDP8'!$D$71:$F$73,3,0))),IF(_xlfn.BITAND(OCT2DEC(C483),'PDP8'!$E$75)='PDP8'!$D$75,CONCATENATE(IF(LEN(F483)&gt;4,", ",""),'PDP8'!$F$75,""),IF(_xlfn.BITAND(OCT2DEC(C483),'PDP8'!$E$74),"",'PDP8'!$F$74))),"")</f>
        <v/>
      </c>
      <c r="AD483" s="119" t="str">
        <f>IF(N483=15,VLOOKUP(Z483,'PDP8'!$D$111:$F$238,3,0),"")</f>
        <v/>
      </c>
      <c r="AE483" s="119" t="str">
        <f>IF(N483=20,CONCATENATE(VLOOKUP(F483,'PDP8'!$I$5:$M$389,3,0),": ",VLOOKUP(F483,'PDP8'!$I$5:$M$389,5,0)),"")</f>
        <v/>
      </c>
      <c r="AF483" s="119" t="str">
        <f t="shared" si="132"/>
        <v/>
      </c>
      <c r="AG483" s="126"/>
      <c r="AH483" s="126"/>
    </row>
    <row r="484" spans="1:34" x14ac:dyDescent="0.2">
      <c r="A484" s="126"/>
      <c r="B484" s="55" t="str">
        <f t="shared" si="120"/>
        <v>0411</v>
      </c>
      <c r="C484" s="56" t="str">
        <f>IF(N484&lt;10,"",IF(N484=10,O484,IF(N484=12,IF(LEN(X484)&gt;0,X484,DEC2OCT(VLOOKUP(F484,'PDP8'!$C$6:$D$12,2,0)+IF(LEN(G484)&gt;0,256,0)+W484+IF(LEN(V484)=0,0,_xlfn.BITAND(V484,127)),4)),IF(N484=13,DEC2OCT('PDP8'!$D$13+_xlfn.BITOR(VLOOKUP(O484,'PDP8'!$C$17:$D$52,2,0),_xlfn.BITOR(IF(S484&gt;1,VLOOKUP(P484,'PDP8'!$C$17:$D$52,2,0),0),_xlfn.BITOR(IF(S484&gt;2,VLOOKUP(Q484,'PDP8'!$C$17:$D$52,2,0),0),IF(S484&gt;3,VLOOKUP(R484,'PDP8'!$C$17:$D$52,2,0),0)))),4),IF(N484=14,DEC2OCT(_xlfn.BITOR('PDP8'!$D$13+256+VLOOKUP(O484,'PDP8'!$C$56:$D$75,2,0),_xlfn.BITOR(IF(S484&gt;1,VLOOKUP(P484,'PDP8'!$C$56:$D$75,2,0),0),_xlfn.BITOR(IF(S484&gt;2,VLOOKUP(Q484,'PDP8'!$C$56:$D$75,2,0),0),IF(S484&gt;3,VLOOKUP(R484,'PDP8'!$C$56:$D$75,2,0),0)))),4),IF(N484=15,DEC2OCT('PDP8'!$D$13+257+VLOOKUP(O484,'PDP8'!$C$80:$D$107,2,0)+IF(S484&gt;1,VLOOKUP(P484,'PDP8'!$C$80:$D$107,2,0),0)+IF(S484&gt;2,VLOOKUP(Q484,'PDP8'!$C$80:$D$107,2,0),0),4),IF(N484=20,VLOOKUP(F484,'PDP8'!$I$5:$J$389,2,0),"???")))))))</f>
        <v/>
      </c>
      <c r="D484" s="177"/>
      <c r="E484" s="118"/>
      <c r="F484" s="118"/>
      <c r="G484" s="76"/>
      <c r="H484" s="118"/>
      <c r="I484" s="179"/>
      <c r="J484" s="188" t="str">
        <f t="shared" si="121"/>
        <v/>
      </c>
      <c r="K484" s="211"/>
      <c r="L484" s="126"/>
      <c r="M484" s="119">
        <f>IF(LEN(F484)&lt;1,0,IF(OR(LEFT(F484)="/",F484="$"),0,IF(LEFT(F484)="*",1,IF(NOT(ISERR(VALUE(F484))),10,IF(LEFT(F484,4)="PAGE",2,IF(ISNA(VLOOKUP(F484,'PDP8'!$C$6:$C$11,1,0)),IF(ISNA(VLOOKUP(LEFT(F484,3),'PDP8'!$C$17:$C$52,1,0)),IF(ISNA(VLOOKUP(LEFT(F484,3),'PDP8'!$C$56:$C$75,1,0)),IF(ISNA(VLOOKUP(LEFT(F484,IF(OR(LEN(F484)=3,MID(F484,4,1)=" "),3,4)),'PDP8'!$C$80:$C$107,1,0)),IF(ISNA(VLOOKUP(F484,'PDP8'!$I$5:$I$389,1,0)),"???",20),15),14),13),12))))))</f>
        <v>0</v>
      </c>
      <c r="N484" s="119">
        <f>IF(AND(O484="CLA",S484&gt;1),IF(ISNA(VLOOKUP(P484,'PDP8'!$C$17:$C$52,1,0)),IF(ISNA(VLOOKUP(P484,'PDP8'!$C$56:$C$75,1,0)),15,14),13),IF(LEN(F484)=0,0,M484))</f>
        <v>0</v>
      </c>
      <c r="O484" s="119" t="str">
        <f t="shared" si="122"/>
        <v/>
      </c>
      <c r="P484" s="119" t="str">
        <f t="shared" si="123"/>
        <v/>
      </c>
      <c r="Q484" s="119" t="str">
        <f t="shared" si="124"/>
        <v/>
      </c>
      <c r="R484" s="119" t="str">
        <f t="shared" si="125"/>
        <v/>
      </c>
      <c r="S484" s="119">
        <f t="shared" si="126"/>
        <v>0</v>
      </c>
      <c r="T484" s="187" t="str">
        <f t="shared" si="127"/>
        <v/>
      </c>
      <c r="U484" s="119" t="str">
        <f t="shared" si="128"/>
        <v/>
      </c>
      <c r="V484" s="120" t="str">
        <f t="shared" si="129"/>
        <v/>
      </c>
      <c r="W484" s="124" t="str">
        <f t="shared" si="130"/>
        <v/>
      </c>
      <c r="X484" s="124" t="str">
        <f t="shared" si="131"/>
        <v/>
      </c>
      <c r="Y484" s="119" t="str">
        <f t="shared" si="133"/>
        <v/>
      </c>
      <c r="Z484" s="119">
        <f t="shared" si="134"/>
        <v>0</v>
      </c>
      <c r="AA484" s="119" t="str">
        <f>IF(N484=12,VLOOKUP(F484,'PDP8'!$C$6:$F$11,4,0),"")</f>
        <v/>
      </c>
      <c r="AB484" s="119" t="str">
        <f>IF(N484=13,IF(_xlfn.BITAND(OCT2DEC(C484),'PDP8'!$E$17)='PDP8'!$D$17,'PDP8'!$F$17,CONCATENATE(IF(ISNA(MATCH(_xlfn.BITAND(OCT2DEC(C484),'PDP8'!$E$18),'PDP8'!$D$18:$D$20,0)),"",VLOOKUP(_xlfn.BITAND(OCT2DEC(C484),'PDP8'!$E$18),'PDP8'!$D$18:$F$20,3,0)),IF(ISNA(MATCH(_xlfn.BITAND(OCT2DEC(C484),'PDP8'!$E$21),'PDP8'!$D$21:$D$52,0)),"",CONCATENATE(IF(ISNA(MATCH(_xlfn.BITAND(OCT2DEC(C484),'PDP8'!$E$18),'PDP8'!$D$18:$D$20,0)),"",", "),VLOOKUP(_xlfn.BITAND(OCT2DEC(C484),'PDP8'!$E$21),'PDP8'!$D$21:$F$52,3,0))))),"")</f>
        <v/>
      </c>
      <c r="AC484" s="119" t="str">
        <f>IF(N484=14,CONCATENATE(IF(ISNA(MATCH(_xlfn.BITAND(OCT2DEC(C484),'PDP8'!$E$56),'PDP8'!$D$56:$D$70,0)),"",VLOOKUP(_xlfn.BITAND(OCT2DEC(C484),'PDP8'!$E$56),'PDP8'!$D$56:$F$70,3,0)),IF(ISNA(MATCH(_xlfn.BITAND(OCT2DEC(C484),'PDP8'!$E$71),'PDP8'!$D$71:$D$73,0)),"",CONCATENATE(IF(ISNA(MATCH(_xlfn.BITAND(OCT2DEC(C484),'PDP8'!$E$56),'PDP8'!$D$56:$D$70,0)),"",", "),VLOOKUP(_xlfn.BITAND(OCT2DEC(C484),'PDP8'!$E$71),'PDP8'!$D$71:$F$73,3,0))),IF(_xlfn.BITAND(OCT2DEC(C484),'PDP8'!$E$75)='PDP8'!$D$75,CONCATENATE(IF(LEN(F484)&gt;4,", ",""),'PDP8'!$F$75,""),IF(_xlfn.BITAND(OCT2DEC(C484),'PDP8'!$E$74),"",'PDP8'!$F$74))),"")</f>
        <v/>
      </c>
      <c r="AD484" s="119" t="str">
        <f>IF(N484=15,VLOOKUP(Z484,'PDP8'!$D$111:$F$238,3,0),"")</f>
        <v/>
      </c>
      <c r="AE484" s="119" t="str">
        <f>IF(N484=20,CONCATENATE(VLOOKUP(F484,'PDP8'!$I$5:$M$389,3,0),": ",VLOOKUP(F484,'PDP8'!$I$5:$M$389,5,0)),"")</f>
        <v/>
      </c>
      <c r="AF484" s="119" t="str">
        <f t="shared" si="132"/>
        <v/>
      </c>
      <c r="AG484" s="126"/>
      <c r="AH484" s="126"/>
    </row>
    <row r="485" spans="1:34" x14ac:dyDescent="0.2">
      <c r="A485" s="126"/>
      <c r="B485" s="55" t="str">
        <f t="shared" si="120"/>
        <v>0411</v>
      </c>
      <c r="C485" s="56" t="str">
        <f>IF(N485&lt;10,"",IF(N485=10,O485,IF(N485=12,IF(LEN(X485)&gt;0,X485,DEC2OCT(VLOOKUP(F485,'PDP8'!$C$6:$D$12,2,0)+IF(LEN(G485)&gt;0,256,0)+W485+IF(LEN(V485)=0,0,_xlfn.BITAND(V485,127)),4)),IF(N485=13,DEC2OCT('PDP8'!$D$13+_xlfn.BITOR(VLOOKUP(O485,'PDP8'!$C$17:$D$52,2,0),_xlfn.BITOR(IF(S485&gt;1,VLOOKUP(P485,'PDP8'!$C$17:$D$52,2,0),0),_xlfn.BITOR(IF(S485&gt;2,VLOOKUP(Q485,'PDP8'!$C$17:$D$52,2,0),0),IF(S485&gt;3,VLOOKUP(R485,'PDP8'!$C$17:$D$52,2,0),0)))),4),IF(N485=14,DEC2OCT(_xlfn.BITOR('PDP8'!$D$13+256+VLOOKUP(O485,'PDP8'!$C$56:$D$75,2,0),_xlfn.BITOR(IF(S485&gt;1,VLOOKUP(P485,'PDP8'!$C$56:$D$75,2,0),0),_xlfn.BITOR(IF(S485&gt;2,VLOOKUP(Q485,'PDP8'!$C$56:$D$75,2,0),0),IF(S485&gt;3,VLOOKUP(R485,'PDP8'!$C$56:$D$75,2,0),0)))),4),IF(N485=15,DEC2OCT('PDP8'!$D$13+257+VLOOKUP(O485,'PDP8'!$C$80:$D$107,2,0)+IF(S485&gt;1,VLOOKUP(P485,'PDP8'!$C$80:$D$107,2,0),0)+IF(S485&gt;2,VLOOKUP(Q485,'PDP8'!$C$80:$D$107,2,0),0),4),IF(N485=20,VLOOKUP(F485,'PDP8'!$I$5:$J$389,2,0),"???")))))))</f>
        <v/>
      </c>
      <c r="D485" s="177"/>
      <c r="E485" s="118"/>
      <c r="F485" s="118"/>
      <c r="G485" s="76"/>
      <c r="H485" s="118"/>
      <c r="I485" s="179"/>
      <c r="J485" s="188" t="str">
        <f t="shared" si="121"/>
        <v/>
      </c>
      <c r="K485" s="211"/>
      <c r="L485" s="126"/>
      <c r="M485" s="119">
        <f>IF(LEN(F485)&lt;1,0,IF(OR(LEFT(F485)="/",F485="$"),0,IF(LEFT(F485)="*",1,IF(NOT(ISERR(VALUE(F485))),10,IF(LEFT(F485,4)="PAGE",2,IF(ISNA(VLOOKUP(F485,'PDP8'!$C$6:$C$11,1,0)),IF(ISNA(VLOOKUP(LEFT(F485,3),'PDP8'!$C$17:$C$52,1,0)),IF(ISNA(VLOOKUP(LEFT(F485,3),'PDP8'!$C$56:$C$75,1,0)),IF(ISNA(VLOOKUP(LEFT(F485,IF(OR(LEN(F485)=3,MID(F485,4,1)=" "),3,4)),'PDP8'!$C$80:$C$107,1,0)),IF(ISNA(VLOOKUP(F485,'PDP8'!$I$5:$I$389,1,0)),"???",20),15),14),13),12))))))</f>
        <v>0</v>
      </c>
      <c r="N485" s="119">
        <f>IF(AND(O485="CLA",S485&gt;1),IF(ISNA(VLOOKUP(P485,'PDP8'!$C$17:$C$52,1,0)),IF(ISNA(VLOOKUP(P485,'PDP8'!$C$56:$C$75,1,0)),15,14),13),IF(LEN(F485)=0,0,M485))</f>
        <v>0</v>
      </c>
      <c r="O485" s="119" t="str">
        <f t="shared" si="122"/>
        <v/>
      </c>
      <c r="P485" s="119" t="str">
        <f t="shared" si="123"/>
        <v/>
      </c>
      <c r="Q485" s="119" t="str">
        <f t="shared" si="124"/>
        <v/>
      </c>
      <c r="R485" s="119" t="str">
        <f t="shared" si="125"/>
        <v/>
      </c>
      <c r="S485" s="119">
        <f t="shared" si="126"/>
        <v>0</v>
      </c>
      <c r="T485" s="187" t="str">
        <f t="shared" si="127"/>
        <v/>
      </c>
      <c r="U485" s="119" t="str">
        <f t="shared" si="128"/>
        <v/>
      </c>
      <c r="V485" s="120" t="str">
        <f t="shared" si="129"/>
        <v/>
      </c>
      <c r="W485" s="124" t="str">
        <f t="shared" si="130"/>
        <v/>
      </c>
      <c r="X485" s="124" t="str">
        <f t="shared" si="131"/>
        <v/>
      </c>
      <c r="Y485" s="119" t="str">
        <f t="shared" si="133"/>
        <v/>
      </c>
      <c r="Z485" s="119">
        <f t="shared" si="134"/>
        <v>0</v>
      </c>
      <c r="AA485" s="119" t="str">
        <f>IF(N485=12,VLOOKUP(F485,'PDP8'!$C$6:$F$11,4,0),"")</f>
        <v/>
      </c>
      <c r="AB485" s="119" t="str">
        <f>IF(N485=13,IF(_xlfn.BITAND(OCT2DEC(C485),'PDP8'!$E$17)='PDP8'!$D$17,'PDP8'!$F$17,CONCATENATE(IF(ISNA(MATCH(_xlfn.BITAND(OCT2DEC(C485),'PDP8'!$E$18),'PDP8'!$D$18:$D$20,0)),"",VLOOKUP(_xlfn.BITAND(OCT2DEC(C485),'PDP8'!$E$18),'PDP8'!$D$18:$F$20,3,0)),IF(ISNA(MATCH(_xlfn.BITAND(OCT2DEC(C485),'PDP8'!$E$21),'PDP8'!$D$21:$D$52,0)),"",CONCATENATE(IF(ISNA(MATCH(_xlfn.BITAND(OCT2DEC(C485),'PDP8'!$E$18),'PDP8'!$D$18:$D$20,0)),"",", "),VLOOKUP(_xlfn.BITAND(OCT2DEC(C485),'PDP8'!$E$21),'PDP8'!$D$21:$F$52,3,0))))),"")</f>
        <v/>
      </c>
      <c r="AC485" s="119" t="str">
        <f>IF(N485=14,CONCATENATE(IF(ISNA(MATCH(_xlfn.BITAND(OCT2DEC(C485),'PDP8'!$E$56),'PDP8'!$D$56:$D$70,0)),"",VLOOKUP(_xlfn.BITAND(OCT2DEC(C485),'PDP8'!$E$56),'PDP8'!$D$56:$F$70,3,0)),IF(ISNA(MATCH(_xlfn.BITAND(OCT2DEC(C485),'PDP8'!$E$71),'PDP8'!$D$71:$D$73,0)),"",CONCATENATE(IF(ISNA(MATCH(_xlfn.BITAND(OCT2DEC(C485),'PDP8'!$E$56),'PDP8'!$D$56:$D$70,0)),"",", "),VLOOKUP(_xlfn.BITAND(OCT2DEC(C485),'PDP8'!$E$71),'PDP8'!$D$71:$F$73,3,0))),IF(_xlfn.BITAND(OCT2DEC(C485),'PDP8'!$E$75)='PDP8'!$D$75,CONCATENATE(IF(LEN(F485)&gt;4,", ",""),'PDP8'!$F$75,""),IF(_xlfn.BITAND(OCT2DEC(C485),'PDP8'!$E$74),"",'PDP8'!$F$74))),"")</f>
        <v/>
      </c>
      <c r="AD485" s="119" t="str">
        <f>IF(N485=15,VLOOKUP(Z485,'PDP8'!$D$111:$F$238,3,0),"")</f>
        <v/>
      </c>
      <c r="AE485" s="119" t="str">
        <f>IF(N485=20,CONCATENATE(VLOOKUP(F485,'PDP8'!$I$5:$M$389,3,0),": ",VLOOKUP(F485,'PDP8'!$I$5:$M$389,5,0)),"")</f>
        <v/>
      </c>
      <c r="AF485" s="119" t="str">
        <f t="shared" si="132"/>
        <v/>
      </c>
      <c r="AG485" s="126"/>
      <c r="AH485" s="126"/>
    </row>
    <row r="486" spans="1:34" x14ac:dyDescent="0.2">
      <c r="A486" s="126"/>
      <c r="B486" s="55" t="str">
        <f t="shared" si="120"/>
        <v>0411</v>
      </c>
      <c r="C486" s="56" t="str">
        <f>IF(N486&lt;10,"",IF(N486=10,O486,IF(N486=12,IF(LEN(X486)&gt;0,X486,DEC2OCT(VLOOKUP(F486,'PDP8'!$C$6:$D$12,2,0)+IF(LEN(G486)&gt;0,256,0)+W486+IF(LEN(V486)=0,0,_xlfn.BITAND(V486,127)),4)),IF(N486=13,DEC2OCT('PDP8'!$D$13+_xlfn.BITOR(VLOOKUP(O486,'PDP8'!$C$17:$D$52,2,0),_xlfn.BITOR(IF(S486&gt;1,VLOOKUP(P486,'PDP8'!$C$17:$D$52,2,0),0),_xlfn.BITOR(IF(S486&gt;2,VLOOKUP(Q486,'PDP8'!$C$17:$D$52,2,0),0),IF(S486&gt;3,VLOOKUP(R486,'PDP8'!$C$17:$D$52,2,0),0)))),4),IF(N486=14,DEC2OCT(_xlfn.BITOR('PDP8'!$D$13+256+VLOOKUP(O486,'PDP8'!$C$56:$D$75,2,0),_xlfn.BITOR(IF(S486&gt;1,VLOOKUP(P486,'PDP8'!$C$56:$D$75,2,0),0),_xlfn.BITOR(IF(S486&gt;2,VLOOKUP(Q486,'PDP8'!$C$56:$D$75,2,0),0),IF(S486&gt;3,VLOOKUP(R486,'PDP8'!$C$56:$D$75,2,0),0)))),4),IF(N486=15,DEC2OCT('PDP8'!$D$13+257+VLOOKUP(O486,'PDP8'!$C$80:$D$107,2,0)+IF(S486&gt;1,VLOOKUP(P486,'PDP8'!$C$80:$D$107,2,0),0)+IF(S486&gt;2,VLOOKUP(Q486,'PDP8'!$C$80:$D$107,2,0),0),4),IF(N486=20,VLOOKUP(F486,'PDP8'!$I$5:$J$389,2,0),"???")))))))</f>
        <v/>
      </c>
      <c r="D486" s="177"/>
      <c r="E486" s="118"/>
      <c r="F486" s="118"/>
      <c r="G486" s="76"/>
      <c r="H486" s="118"/>
      <c r="I486" s="179"/>
      <c r="J486" s="188" t="str">
        <f t="shared" si="121"/>
        <v/>
      </c>
      <c r="K486" s="211"/>
      <c r="L486" s="126"/>
      <c r="M486" s="119">
        <f>IF(LEN(F486)&lt;1,0,IF(OR(LEFT(F486)="/",F486="$"),0,IF(LEFT(F486)="*",1,IF(NOT(ISERR(VALUE(F486))),10,IF(LEFT(F486,4)="PAGE",2,IF(ISNA(VLOOKUP(F486,'PDP8'!$C$6:$C$11,1,0)),IF(ISNA(VLOOKUP(LEFT(F486,3),'PDP8'!$C$17:$C$52,1,0)),IF(ISNA(VLOOKUP(LEFT(F486,3),'PDP8'!$C$56:$C$75,1,0)),IF(ISNA(VLOOKUP(LEFT(F486,IF(OR(LEN(F486)=3,MID(F486,4,1)=" "),3,4)),'PDP8'!$C$80:$C$107,1,0)),IF(ISNA(VLOOKUP(F486,'PDP8'!$I$5:$I$389,1,0)),"???",20),15),14),13),12))))))</f>
        <v>0</v>
      </c>
      <c r="N486" s="119">
        <f>IF(AND(O486="CLA",S486&gt;1),IF(ISNA(VLOOKUP(P486,'PDP8'!$C$17:$C$52,1,0)),IF(ISNA(VLOOKUP(P486,'PDP8'!$C$56:$C$75,1,0)),15,14),13),IF(LEN(F486)=0,0,M486))</f>
        <v>0</v>
      </c>
      <c r="O486" s="119" t="str">
        <f t="shared" si="122"/>
        <v/>
      </c>
      <c r="P486" s="119" t="str">
        <f t="shared" si="123"/>
        <v/>
      </c>
      <c r="Q486" s="119" t="str">
        <f t="shared" si="124"/>
        <v/>
      </c>
      <c r="R486" s="119" t="str">
        <f t="shared" si="125"/>
        <v/>
      </c>
      <c r="S486" s="119">
        <f t="shared" si="126"/>
        <v>0</v>
      </c>
      <c r="T486" s="187" t="str">
        <f t="shared" si="127"/>
        <v/>
      </c>
      <c r="U486" s="119" t="str">
        <f t="shared" si="128"/>
        <v/>
      </c>
      <c r="V486" s="120" t="str">
        <f t="shared" si="129"/>
        <v/>
      </c>
      <c r="W486" s="124" t="str">
        <f t="shared" si="130"/>
        <v/>
      </c>
      <c r="X486" s="124" t="str">
        <f t="shared" si="131"/>
        <v/>
      </c>
      <c r="Y486" s="119" t="str">
        <f t="shared" si="133"/>
        <v/>
      </c>
      <c r="Z486" s="119">
        <f t="shared" si="134"/>
        <v>0</v>
      </c>
      <c r="AA486" s="119" t="str">
        <f>IF(N486=12,VLOOKUP(F486,'PDP8'!$C$6:$F$11,4,0),"")</f>
        <v/>
      </c>
      <c r="AB486" s="119" t="str">
        <f>IF(N486=13,IF(_xlfn.BITAND(OCT2DEC(C486),'PDP8'!$E$17)='PDP8'!$D$17,'PDP8'!$F$17,CONCATENATE(IF(ISNA(MATCH(_xlfn.BITAND(OCT2DEC(C486),'PDP8'!$E$18),'PDP8'!$D$18:$D$20,0)),"",VLOOKUP(_xlfn.BITAND(OCT2DEC(C486),'PDP8'!$E$18),'PDP8'!$D$18:$F$20,3,0)),IF(ISNA(MATCH(_xlfn.BITAND(OCT2DEC(C486),'PDP8'!$E$21),'PDP8'!$D$21:$D$52,0)),"",CONCATENATE(IF(ISNA(MATCH(_xlfn.BITAND(OCT2DEC(C486),'PDP8'!$E$18),'PDP8'!$D$18:$D$20,0)),"",", "),VLOOKUP(_xlfn.BITAND(OCT2DEC(C486),'PDP8'!$E$21),'PDP8'!$D$21:$F$52,3,0))))),"")</f>
        <v/>
      </c>
      <c r="AC486" s="119" t="str">
        <f>IF(N486=14,CONCATENATE(IF(ISNA(MATCH(_xlfn.BITAND(OCT2DEC(C486),'PDP8'!$E$56),'PDP8'!$D$56:$D$70,0)),"",VLOOKUP(_xlfn.BITAND(OCT2DEC(C486),'PDP8'!$E$56),'PDP8'!$D$56:$F$70,3,0)),IF(ISNA(MATCH(_xlfn.BITAND(OCT2DEC(C486),'PDP8'!$E$71),'PDP8'!$D$71:$D$73,0)),"",CONCATENATE(IF(ISNA(MATCH(_xlfn.BITAND(OCT2DEC(C486),'PDP8'!$E$56),'PDP8'!$D$56:$D$70,0)),"",", "),VLOOKUP(_xlfn.BITAND(OCT2DEC(C486),'PDP8'!$E$71),'PDP8'!$D$71:$F$73,3,0))),IF(_xlfn.BITAND(OCT2DEC(C486),'PDP8'!$E$75)='PDP8'!$D$75,CONCATENATE(IF(LEN(F486)&gt;4,", ",""),'PDP8'!$F$75,""),IF(_xlfn.BITAND(OCT2DEC(C486),'PDP8'!$E$74),"",'PDP8'!$F$74))),"")</f>
        <v/>
      </c>
      <c r="AD486" s="119" t="str">
        <f>IF(N486=15,VLOOKUP(Z486,'PDP8'!$D$111:$F$238,3,0),"")</f>
        <v/>
      </c>
      <c r="AE486" s="119" t="str">
        <f>IF(N486=20,CONCATENATE(VLOOKUP(F486,'PDP8'!$I$5:$M$389,3,0),": ",VLOOKUP(F486,'PDP8'!$I$5:$M$389,5,0)),"")</f>
        <v/>
      </c>
      <c r="AF486" s="119" t="str">
        <f t="shared" si="132"/>
        <v/>
      </c>
      <c r="AG486" s="126"/>
      <c r="AH486" s="126"/>
    </row>
    <row r="487" spans="1:34" x14ac:dyDescent="0.2">
      <c r="A487" s="126"/>
      <c r="B487" s="55" t="str">
        <f t="shared" si="120"/>
        <v>0411</v>
      </c>
      <c r="C487" s="56" t="str">
        <f>IF(N487&lt;10,"",IF(N487=10,O487,IF(N487=12,IF(LEN(X487)&gt;0,X487,DEC2OCT(VLOOKUP(F487,'PDP8'!$C$6:$D$12,2,0)+IF(LEN(G487)&gt;0,256,0)+W487+IF(LEN(V487)=0,0,_xlfn.BITAND(V487,127)),4)),IF(N487=13,DEC2OCT('PDP8'!$D$13+_xlfn.BITOR(VLOOKUP(O487,'PDP8'!$C$17:$D$52,2,0),_xlfn.BITOR(IF(S487&gt;1,VLOOKUP(P487,'PDP8'!$C$17:$D$52,2,0),0),_xlfn.BITOR(IF(S487&gt;2,VLOOKUP(Q487,'PDP8'!$C$17:$D$52,2,0),0),IF(S487&gt;3,VLOOKUP(R487,'PDP8'!$C$17:$D$52,2,0),0)))),4),IF(N487=14,DEC2OCT(_xlfn.BITOR('PDP8'!$D$13+256+VLOOKUP(O487,'PDP8'!$C$56:$D$75,2,0),_xlfn.BITOR(IF(S487&gt;1,VLOOKUP(P487,'PDP8'!$C$56:$D$75,2,0),0),_xlfn.BITOR(IF(S487&gt;2,VLOOKUP(Q487,'PDP8'!$C$56:$D$75,2,0),0),IF(S487&gt;3,VLOOKUP(R487,'PDP8'!$C$56:$D$75,2,0),0)))),4),IF(N487=15,DEC2OCT('PDP8'!$D$13+257+VLOOKUP(O487,'PDP8'!$C$80:$D$107,2,0)+IF(S487&gt;1,VLOOKUP(P487,'PDP8'!$C$80:$D$107,2,0),0)+IF(S487&gt;2,VLOOKUP(Q487,'PDP8'!$C$80:$D$107,2,0),0),4),IF(N487=20,VLOOKUP(F487,'PDP8'!$I$5:$J$389,2,0),"???")))))))</f>
        <v/>
      </c>
      <c r="D487" s="177"/>
      <c r="E487" s="118"/>
      <c r="F487" s="118"/>
      <c r="G487" s="76"/>
      <c r="H487" s="118"/>
      <c r="I487" s="179"/>
      <c r="J487" s="188" t="str">
        <f t="shared" si="121"/>
        <v/>
      </c>
      <c r="K487" s="211"/>
      <c r="L487" s="126"/>
      <c r="M487" s="119">
        <f>IF(LEN(F487)&lt;1,0,IF(OR(LEFT(F487)="/",F487="$"),0,IF(LEFT(F487)="*",1,IF(NOT(ISERR(VALUE(F487))),10,IF(LEFT(F487,4)="PAGE",2,IF(ISNA(VLOOKUP(F487,'PDP8'!$C$6:$C$11,1,0)),IF(ISNA(VLOOKUP(LEFT(F487,3),'PDP8'!$C$17:$C$52,1,0)),IF(ISNA(VLOOKUP(LEFT(F487,3),'PDP8'!$C$56:$C$75,1,0)),IF(ISNA(VLOOKUP(LEFT(F487,IF(OR(LEN(F487)=3,MID(F487,4,1)=" "),3,4)),'PDP8'!$C$80:$C$107,1,0)),IF(ISNA(VLOOKUP(F487,'PDP8'!$I$5:$I$389,1,0)),"???",20),15),14),13),12))))))</f>
        <v>0</v>
      </c>
      <c r="N487" s="119">
        <f>IF(AND(O487="CLA",S487&gt;1),IF(ISNA(VLOOKUP(P487,'PDP8'!$C$17:$C$52,1,0)),IF(ISNA(VLOOKUP(P487,'PDP8'!$C$56:$C$75,1,0)),15,14),13),IF(LEN(F487)=0,0,M487))</f>
        <v>0</v>
      </c>
      <c r="O487" s="119" t="str">
        <f t="shared" si="122"/>
        <v/>
      </c>
      <c r="P487" s="119" t="str">
        <f t="shared" si="123"/>
        <v/>
      </c>
      <c r="Q487" s="119" t="str">
        <f t="shared" si="124"/>
        <v/>
      </c>
      <c r="R487" s="119" t="str">
        <f t="shared" si="125"/>
        <v/>
      </c>
      <c r="S487" s="119">
        <f t="shared" si="126"/>
        <v>0</v>
      </c>
      <c r="T487" s="187" t="str">
        <f t="shared" si="127"/>
        <v/>
      </c>
      <c r="U487" s="119" t="str">
        <f t="shared" si="128"/>
        <v/>
      </c>
      <c r="V487" s="120" t="str">
        <f t="shared" si="129"/>
        <v/>
      </c>
      <c r="W487" s="124" t="str">
        <f t="shared" si="130"/>
        <v/>
      </c>
      <c r="X487" s="124" t="str">
        <f t="shared" si="131"/>
        <v/>
      </c>
      <c r="Y487" s="119" t="str">
        <f t="shared" si="133"/>
        <v/>
      </c>
      <c r="Z487" s="119">
        <f t="shared" si="134"/>
        <v>0</v>
      </c>
      <c r="AA487" s="119" t="str">
        <f>IF(N487=12,VLOOKUP(F487,'PDP8'!$C$6:$F$11,4,0),"")</f>
        <v/>
      </c>
      <c r="AB487" s="119" t="str">
        <f>IF(N487=13,IF(_xlfn.BITAND(OCT2DEC(C487),'PDP8'!$E$17)='PDP8'!$D$17,'PDP8'!$F$17,CONCATENATE(IF(ISNA(MATCH(_xlfn.BITAND(OCT2DEC(C487),'PDP8'!$E$18),'PDP8'!$D$18:$D$20,0)),"",VLOOKUP(_xlfn.BITAND(OCT2DEC(C487),'PDP8'!$E$18),'PDP8'!$D$18:$F$20,3,0)),IF(ISNA(MATCH(_xlfn.BITAND(OCT2DEC(C487),'PDP8'!$E$21),'PDP8'!$D$21:$D$52,0)),"",CONCATENATE(IF(ISNA(MATCH(_xlfn.BITAND(OCT2DEC(C487),'PDP8'!$E$18),'PDP8'!$D$18:$D$20,0)),"",", "),VLOOKUP(_xlfn.BITAND(OCT2DEC(C487),'PDP8'!$E$21),'PDP8'!$D$21:$F$52,3,0))))),"")</f>
        <v/>
      </c>
      <c r="AC487" s="119" t="str">
        <f>IF(N487=14,CONCATENATE(IF(ISNA(MATCH(_xlfn.BITAND(OCT2DEC(C487),'PDP8'!$E$56),'PDP8'!$D$56:$D$70,0)),"",VLOOKUP(_xlfn.BITAND(OCT2DEC(C487),'PDP8'!$E$56),'PDP8'!$D$56:$F$70,3,0)),IF(ISNA(MATCH(_xlfn.BITAND(OCT2DEC(C487),'PDP8'!$E$71),'PDP8'!$D$71:$D$73,0)),"",CONCATENATE(IF(ISNA(MATCH(_xlfn.BITAND(OCT2DEC(C487),'PDP8'!$E$56),'PDP8'!$D$56:$D$70,0)),"",", "),VLOOKUP(_xlfn.BITAND(OCT2DEC(C487),'PDP8'!$E$71),'PDP8'!$D$71:$F$73,3,0))),IF(_xlfn.BITAND(OCT2DEC(C487),'PDP8'!$E$75)='PDP8'!$D$75,CONCATENATE(IF(LEN(F487)&gt;4,", ",""),'PDP8'!$F$75,""),IF(_xlfn.BITAND(OCT2DEC(C487),'PDP8'!$E$74),"",'PDP8'!$F$74))),"")</f>
        <v/>
      </c>
      <c r="AD487" s="119" t="str">
        <f>IF(N487=15,VLOOKUP(Z487,'PDP8'!$D$111:$F$238,3,0),"")</f>
        <v/>
      </c>
      <c r="AE487" s="119" t="str">
        <f>IF(N487=20,CONCATENATE(VLOOKUP(F487,'PDP8'!$I$5:$M$389,3,0),": ",VLOOKUP(F487,'PDP8'!$I$5:$M$389,5,0)),"")</f>
        <v/>
      </c>
      <c r="AF487" s="119" t="str">
        <f t="shared" si="132"/>
        <v/>
      </c>
      <c r="AG487" s="126"/>
      <c r="AH487" s="126"/>
    </row>
    <row r="488" spans="1:34" x14ac:dyDescent="0.2">
      <c r="A488" s="126"/>
      <c r="B488" s="55" t="str">
        <f t="shared" si="120"/>
        <v>0411</v>
      </c>
      <c r="C488" s="56" t="str">
        <f>IF(N488&lt;10,"",IF(N488=10,O488,IF(N488=12,IF(LEN(X488)&gt;0,X488,DEC2OCT(VLOOKUP(F488,'PDP8'!$C$6:$D$12,2,0)+IF(LEN(G488)&gt;0,256,0)+W488+IF(LEN(V488)=0,0,_xlfn.BITAND(V488,127)),4)),IF(N488=13,DEC2OCT('PDP8'!$D$13+_xlfn.BITOR(VLOOKUP(O488,'PDP8'!$C$17:$D$52,2,0),_xlfn.BITOR(IF(S488&gt;1,VLOOKUP(P488,'PDP8'!$C$17:$D$52,2,0),0),_xlfn.BITOR(IF(S488&gt;2,VLOOKUP(Q488,'PDP8'!$C$17:$D$52,2,0),0),IF(S488&gt;3,VLOOKUP(R488,'PDP8'!$C$17:$D$52,2,0),0)))),4),IF(N488=14,DEC2OCT(_xlfn.BITOR('PDP8'!$D$13+256+VLOOKUP(O488,'PDP8'!$C$56:$D$75,2,0),_xlfn.BITOR(IF(S488&gt;1,VLOOKUP(P488,'PDP8'!$C$56:$D$75,2,0),0),_xlfn.BITOR(IF(S488&gt;2,VLOOKUP(Q488,'PDP8'!$C$56:$D$75,2,0),0),IF(S488&gt;3,VLOOKUP(R488,'PDP8'!$C$56:$D$75,2,0),0)))),4),IF(N488=15,DEC2OCT('PDP8'!$D$13+257+VLOOKUP(O488,'PDP8'!$C$80:$D$107,2,0)+IF(S488&gt;1,VLOOKUP(P488,'PDP8'!$C$80:$D$107,2,0),0)+IF(S488&gt;2,VLOOKUP(Q488,'PDP8'!$C$80:$D$107,2,0),0),4),IF(N488=20,VLOOKUP(F488,'PDP8'!$I$5:$J$389,2,0),"???")))))))</f>
        <v/>
      </c>
      <c r="D488" s="177"/>
      <c r="E488" s="118"/>
      <c r="F488" s="118"/>
      <c r="G488" s="76"/>
      <c r="H488" s="118"/>
      <c r="I488" s="179"/>
      <c r="J488" s="188" t="str">
        <f t="shared" si="121"/>
        <v/>
      </c>
      <c r="K488" s="211"/>
      <c r="L488" s="126"/>
      <c r="M488" s="119">
        <f>IF(LEN(F488)&lt;1,0,IF(OR(LEFT(F488)="/",F488="$"),0,IF(LEFT(F488)="*",1,IF(NOT(ISERR(VALUE(F488))),10,IF(LEFT(F488,4)="PAGE",2,IF(ISNA(VLOOKUP(F488,'PDP8'!$C$6:$C$11,1,0)),IF(ISNA(VLOOKUP(LEFT(F488,3),'PDP8'!$C$17:$C$52,1,0)),IF(ISNA(VLOOKUP(LEFT(F488,3),'PDP8'!$C$56:$C$75,1,0)),IF(ISNA(VLOOKUP(LEFT(F488,IF(OR(LEN(F488)=3,MID(F488,4,1)=" "),3,4)),'PDP8'!$C$80:$C$107,1,0)),IF(ISNA(VLOOKUP(F488,'PDP8'!$I$5:$I$389,1,0)),"???",20),15),14),13),12))))))</f>
        <v>0</v>
      </c>
      <c r="N488" s="119">
        <f>IF(AND(O488="CLA",S488&gt;1),IF(ISNA(VLOOKUP(P488,'PDP8'!$C$17:$C$52,1,0)),IF(ISNA(VLOOKUP(P488,'PDP8'!$C$56:$C$75,1,0)),15,14),13),IF(LEN(F488)=0,0,M488))</f>
        <v>0</v>
      </c>
      <c r="O488" s="119" t="str">
        <f t="shared" si="122"/>
        <v/>
      </c>
      <c r="P488" s="119" t="str">
        <f t="shared" si="123"/>
        <v/>
      </c>
      <c r="Q488" s="119" t="str">
        <f t="shared" si="124"/>
        <v/>
      </c>
      <c r="R488" s="119" t="str">
        <f t="shared" si="125"/>
        <v/>
      </c>
      <c r="S488" s="119">
        <f t="shared" si="126"/>
        <v>0</v>
      </c>
      <c r="T488" s="187" t="str">
        <f t="shared" si="127"/>
        <v/>
      </c>
      <c r="U488" s="119" t="str">
        <f t="shared" si="128"/>
        <v/>
      </c>
      <c r="V488" s="120" t="str">
        <f t="shared" si="129"/>
        <v/>
      </c>
      <c r="W488" s="124" t="str">
        <f t="shared" si="130"/>
        <v/>
      </c>
      <c r="X488" s="124" t="str">
        <f t="shared" si="131"/>
        <v/>
      </c>
      <c r="Y488" s="119" t="str">
        <f t="shared" si="133"/>
        <v/>
      </c>
      <c r="Z488" s="119">
        <f t="shared" si="134"/>
        <v>0</v>
      </c>
      <c r="AA488" s="119" t="str">
        <f>IF(N488=12,VLOOKUP(F488,'PDP8'!$C$6:$F$11,4,0),"")</f>
        <v/>
      </c>
      <c r="AB488" s="119" t="str">
        <f>IF(N488=13,IF(_xlfn.BITAND(OCT2DEC(C488),'PDP8'!$E$17)='PDP8'!$D$17,'PDP8'!$F$17,CONCATENATE(IF(ISNA(MATCH(_xlfn.BITAND(OCT2DEC(C488),'PDP8'!$E$18),'PDP8'!$D$18:$D$20,0)),"",VLOOKUP(_xlfn.BITAND(OCT2DEC(C488),'PDP8'!$E$18),'PDP8'!$D$18:$F$20,3,0)),IF(ISNA(MATCH(_xlfn.BITAND(OCT2DEC(C488),'PDP8'!$E$21),'PDP8'!$D$21:$D$52,0)),"",CONCATENATE(IF(ISNA(MATCH(_xlfn.BITAND(OCT2DEC(C488),'PDP8'!$E$18),'PDP8'!$D$18:$D$20,0)),"",", "),VLOOKUP(_xlfn.BITAND(OCT2DEC(C488),'PDP8'!$E$21),'PDP8'!$D$21:$F$52,3,0))))),"")</f>
        <v/>
      </c>
      <c r="AC488" s="119" t="str">
        <f>IF(N488=14,CONCATENATE(IF(ISNA(MATCH(_xlfn.BITAND(OCT2DEC(C488),'PDP8'!$E$56),'PDP8'!$D$56:$D$70,0)),"",VLOOKUP(_xlfn.BITAND(OCT2DEC(C488),'PDP8'!$E$56),'PDP8'!$D$56:$F$70,3,0)),IF(ISNA(MATCH(_xlfn.BITAND(OCT2DEC(C488),'PDP8'!$E$71),'PDP8'!$D$71:$D$73,0)),"",CONCATENATE(IF(ISNA(MATCH(_xlfn.BITAND(OCT2DEC(C488),'PDP8'!$E$56),'PDP8'!$D$56:$D$70,0)),"",", "),VLOOKUP(_xlfn.BITAND(OCT2DEC(C488),'PDP8'!$E$71),'PDP8'!$D$71:$F$73,3,0))),IF(_xlfn.BITAND(OCT2DEC(C488),'PDP8'!$E$75)='PDP8'!$D$75,CONCATENATE(IF(LEN(F488)&gt;4,", ",""),'PDP8'!$F$75,""),IF(_xlfn.BITAND(OCT2DEC(C488),'PDP8'!$E$74),"",'PDP8'!$F$74))),"")</f>
        <v/>
      </c>
      <c r="AD488" s="119" t="str">
        <f>IF(N488=15,VLOOKUP(Z488,'PDP8'!$D$111:$F$238,3,0),"")</f>
        <v/>
      </c>
      <c r="AE488" s="119" t="str">
        <f>IF(N488=20,CONCATENATE(VLOOKUP(F488,'PDP8'!$I$5:$M$389,3,0),": ",VLOOKUP(F488,'PDP8'!$I$5:$M$389,5,0)),"")</f>
        <v/>
      </c>
      <c r="AF488" s="119" t="str">
        <f t="shared" si="132"/>
        <v/>
      </c>
      <c r="AG488" s="126"/>
      <c r="AH488" s="126"/>
    </row>
    <row r="489" spans="1:34" x14ac:dyDescent="0.2">
      <c r="A489" s="126"/>
      <c r="B489" s="55" t="str">
        <f t="shared" si="120"/>
        <v>0411</v>
      </c>
      <c r="C489" s="56" t="str">
        <f>IF(N489&lt;10,"",IF(N489=10,O489,IF(N489=12,IF(LEN(X489)&gt;0,X489,DEC2OCT(VLOOKUP(F489,'PDP8'!$C$6:$D$12,2,0)+IF(LEN(G489)&gt;0,256,0)+W489+IF(LEN(V489)=0,0,_xlfn.BITAND(V489,127)),4)),IF(N489=13,DEC2OCT('PDP8'!$D$13+_xlfn.BITOR(VLOOKUP(O489,'PDP8'!$C$17:$D$52,2,0),_xlfn.BITOR(IF(S489&gt;1,VLOOKUP(P489,'PDP8'!$C$17:$D$52,2,0),0),_xlfn.BITOR(IF(S489&gt;2,VLOOKUP(Q489,'PDP8'!$C$17:$D$52,2,0),0),IF(S489&gt;3,VLOOKUP(R489,'PDP8'!$C$17:$D$52,2,0),0)))),4),IF(N489=14,DEC2OCT(_xlfn.BITOR('PDP8'!$D$13+256+VLOOKUP(O489,'PDP8'!$C$56:$D$75,2,0),_xlfn.BITOR(IF(S489&gt;1,VLOOKUP(P489,'PDP8'!$C$56:$D$75,2,0),0),_xlfn.BITOR(IF(S489&gt;2,VLOOKUP(Q489,'PDP8'!$C$56:$D$75,2,0),0),IF(S489&gt;3,VLOOKUP(R489,'PDP8'!$C$56:$D$75,2,0),0)))),4),IF(N489=15,DEC2OCT('PDP8'!$D$13+257+VLOOKUP(O489,'PDP8'!$C$80:$D$107,2,0)+IF(S489&gt;1,VLOOKUP(P489,'PDP8'!$C$80:$D$107,2,0),0)+IF(S489&gt;2,VLOOKUP(Q489,'PDP8'!$C$80:$D$107,2,0),0),4),IF(N489=20,VLOOKUP(F489,'PDP8'!$I$5:$J$389,2,0),"???")))))))</f>
        <v/>
      </c>
      <c r="D489" s="177"/>
      <c r="E489" s="118"/>
      <c r="F489" s="118"/>
      <c r="G489" s="76"/>
      <c r="H489" s="118"/>
      <c r="I489" s="179"/>
      <c r="J489" s="188" t="str">
        <f t="shared" si="121"/>
        <v/>
      </c>
      <c r="K489" s="211"/>
      <c r="L489" s="126"/>
      <c r="M489" s="119">
        <f>IF(LEN(F489)&lt;1,0,IF(OR(LEFT(F489)="/",F489="$"),0,IF(LEFT(F489)="*",1,IF(NOT(ISERR(VALUE(F489))),10,IF(LEFT(F489,4)="PAGE",2,IF(ISNA(VLOOKUP(F489,'PDP8'!$C$6:$C$11,1,0)),IF(ISNA(VLOOKUP(LEFT(F489,3),'PDP8'!$C$17:$C$52,1,0)),IF(ISNA(VLOOKUP(LEFT(F489,3),'PDP8'!$C$56:$C$75,1,0)),IF(ISNA(VLOOKUP(LEFT(F489,IF(OR(LEN(F489)=3,MID(F489,4,1)=" "),3,4)),'PDP8'!$C$80:$C$107,1,0)),IF(ISNA(VLOOKUP(F489,'PDP8'!$I$5:$I$389,1,0)),"???",20),15),14),13),12))))))</f>
        <v>0</v>
      </c>
      <c r="N489" s="119">
        <f>IF(AND(O489="CLA",S489&gt;1),IF(ISNA(VLOOKUP(P489,'PDP8'!$C$17:$C$52,1,0)),IF(ISNA(VLOOKUP(P489,'PDP8'!$C$56:$C$75,1,0)),15,14),13),IF(LEN(F489)=0,0,M489))</f>
        <v>0</v>
      </c>
      <c r="O489" s="119" t="str">
        <f t="shared" si="122"/>
        <v/>
      </c>
      <c r="P489" s="119" t="str">
        <f t="shared" si="123"/>
        <v/>
      </c>
      <c r="Q489" s="119" t="str">
        <f t="shared" si="124"/>
        <v/>
      </c>
      <c r="R489" s="119" t="str">
        <f t="shared" si="125"/>
        <v/>
      </c>
      <c r="S489" s="119">
        <f t="shared" si="126"/>
        <v>0</v>
      </c>
      <c r="T489" s="187" t="str">
        <f t="shared" si="127"/>
        <v/>
      </c>
      <c r="U489" s="119" t="str">
        <f t="shared" si="128"/>
        <v/>
      </c>
      <c r="V489" s="120" t="str">
        <f t="shared" si="129"/>
        <v/>
      </c>
      <c r="W489" s="124" t="str">
        <f t="shared" si="130"/>
        <v/>
      </c>
      <c r="X489" s="124" t="str">
        <f t="shared" si="131"/>
        <v/>
      </c>
      <c r="Y489" s="119" t="str">
        <f t="shared" si="133"/>
        <v/>
      </c>
      <c r="Z489" s="119">
        <f t="shared" si="134"/>
        <v>0</v>
      </c>
      <c r="AA489" s="119" t="str">
        <f>IF(N489=12,VLOOKUP(F489,'PDP8'!$C$6:$F$11,4,0),"")</f>
        <v/>
      </c>
      <c r="AB489" s="119" t="str">
        <f>IF(N489=13,IF(_xlfn.BITAND(OCT2DEC(C489),'PDP8'!$E$17)='PDP8'!$D$17,'PDP8'!$F$17,CONCATENATE(IF(ISNA(MATCH(_xlfn.BITAND(OCT2DEC(C489),'PDP8'!$E$18),'PDP8'!$D$18:$D$20,0)),"",VLOOKUP(_xlfn.BITAND(OCT2DEC(C489),'PDP8'!$E$18),'PDP8'!$D$18:$F$20,3,0)),IF(ISNA(MATCH(_xlfn.BITAND(OCT2DEC(C489),'PDP8'!$E$21),'PDP8'!$D$21:$D$52,0)),"",CONCATENATE(IF(ISNA(MATCH(_xlfn.BITAND(OCT2DEC(C489),'PDP8'!$E$18),'PDP8'!$D$18:$D$20,0)),"",", "),VLOOKUP(_xlfn.BITAND(OCT2DEC(C489),'PDP8'!$E$21),'PDP8'!$D$21:$F$52,3,0))))),"")</f>
        <v/>
      </c>
      <c r="AC489" s="119" t="str">
        <f>IF(N489=14,CONCATENATE(IF(ISNA(MATCH(_xlfn.BITAND(OCT2DEC(C489),'PDP8'!$E$56),'PDP8'!$D$56:$D$70,0)),"",VLOOKUP(_xlfn.BITAND(OCT2DEC(C489),'PDP8'!$E$56),'PDP8'!$D$56:$F$70,3,0)),IF(ISNA(MATCH(_xlfn.BITAND(OCT2DEC(C489),'PDP8'!$E$71),'PDP8'!$D$71:$D$73,0)),"",CONCATENATE(IF(ISNA(MATCH(_xlfn.BITAND(OCT2DEC(C489),'PDP8'!$E$56),'PDP8'!$D$56:$D$70,0)),"",", "),VLOOKUP(_xlfn.BITAND(OCT2DEC(C489),'PDP8'!$E$71),'PDP8'!$D$71:$F$73,3,0))),IF(_xlfn.BITAND(OCT2DEC(C489),'PDP8'!$E$75)='PDP8'!$D$75,CONCATENATE(IF(LEN(F489)&gt;4,", ",""),'PDP8'!$F$75,""),IF(_xlfn.BITAND(OCT2DEC(C489),'PDP8'!$E$74),"",'PDP8'!$F$74))),"")</f>
        <v/>
      </c>
      <c r="AD489" s="119" t="str">
        <f>IF(N489=15,VLOOKUP(Z489,'PDP8'!$D$111:$F$238,3,0),"")</f>
        <v/>
      </c>
      <c r="AE489" s="119" t="str">
        <f>IF(N489=20,CONCATENATE(VLOOKUP(F489,'PDP8'!$I$5:$M$389,3,0),": ",VLOOKUP(F489,'PDP8'!$I$5:$M$389,5,0)),"")</f>
        <v/>
      </c>
      <c r="AF489" s="119" t="str">
        <f t="shared" si="132"/>
        <v/>
      </c>
      <c r="AG489" s="126"/>
      <c r="AH489" s="126"/>
    </row>
    <row r="490" spans="1:34" x14ac:dyDescent="0.2">
      <c r="A490" s="126"/>
      <c r="B490" s="55" t="str">
        <f t="shared" si="120"/>
        <v>0411</v>
      </c>
      <c r="C490" s="56" t="str">
        <f>IF(N490&lt;10,"",IF(N490=10,O490,IF(N490=12,IF(LEN(X490)&gt;0,X490,DEC2OCT(VLOOKUP(F490,'PDP8'!$C$6:$D$12,2,0)+IF(LEN(G490)&gt;0,256,0)+W490+IF(LEN(V490)=0,0,_xlfn.BITAND(V490,127)),4)),IF(N490=13,DEC2OCT('PDP8'!$D$13+_xlfn.BITOR(VLOOKUP(O490,'PDP8'!$C$17:$D$52,2,0),_xlfn.BITOR(IF(S490&gt;1,VLOOKUP(P490,'PDP8'!$C$17:$D$52,2,0),0),_xlfn.BITOR(IF(S490&gt;2,VLOOKUP(Q490,'PDP8'!$C$17:$D$52,2,0),0),IF(S490&gt;3,VLOOKUP(R490,'PDP8'!$C$17:$D$52,2,0),0)))),4),IF(N490=14,DEC2OCT(_xlfn.BITOR('PDP8'!$D$13+256+VLOOKUP(O490,'PDP8'!$C$56:$D$75,2,0),_xlfn.BITOR(IF(S490&gt;1,VLOOKUP(P490,'PDP8'!$C$56:$D$75,2,0),0),_xlfn.BITOR(IF(S490&gt;2,VLOOKUP(Q490,'PDP8'!$C$56:$D$75,2,0),0),IF(S490&gt;3,VLOOKUP(R490,'PDP8'!$C$56:$D$75,2,0),0)))),4),IF(N490=15,DEC2OCT('PDP8'!$D$13+257+VLOOKUP(O490,'PDP8'!$C$80:$D$107,2,0)+IF(S490&gt;1,VLOOKUP(P490,'PDP8'!$C$80:$D$107,2,0),0)+IF(S490&gt;2,VLOOKUP(Q490,'PDP8'!$C$80:$D$107,2,0),0),4),IF(N490=20,VLOOKUP(F490,'PDP8'!$I$5:$J$389,2,0),"???")))))))</f>
        <v/>
      </c>
      <c r="D490" s="177"/>
      <c r="E490" s="118"/>
      <c r="F490" s="118"/>
      <c r="G490" s="76"/>
      <c r="H490" s="118"/>
      <c r="I490" s="179"/>
      <c r="J490" s="188" t="str">
        <f t="shared" si="121"/>
        <v/>
      </c>
      <c r="K490" s="211"/>
      <c r="L490" s="126"/>
      <c r="M490" s="119">
        <f>IF(LEN(F490)&lt;1,0,IF(OR(LEFT(F490)="/",F490="$"),0,IF(LEFT(F490)="*",1,IF(NOT(ISERR(VALUE(F490))),10,IF(LEFT(F490,4)="PAGE",2,IF(ISNA(VLOOKUP(F490,'PDP8'!$C$6:$C$11,1,0)),IF(ISNA(VLOOKUP(LEFT(F490,3),'PDP8'!$C$17:$C$52,1,0)),IF(ISNA(VLOOKUP(LEFT(F490,3),'PDP8'!$C$56:$C$75,1,0)),IF(ISNA(VLOOKUP(LEFT(F490,IF(OR(LEN(F490)=3,MID(F490,4,1)=" "),3,4)),'PDP8'!$C$80:$C$107,1,0)),IF(ISNA(VLOOKUP(F490,'PDP8'!$I$5:$I$389,1,0)),"???",20),15),14),13),12))))))</f>
        <v>0</v>
      </c>
      <c r="N490" s="119">
        <f>IF(AND(O490="CLA",S490&gt;1),IF(ISNA(VLOOKUP(P490,'PDP8'!$C$17:$C$52,1,0)),IF(ISNA(VLOOKUP(P490,'PDP8'!$C$56:$C$75,1,0)),15,14),13),IF(LEN(F490)=0,0,M490))</f>
        <v>0</v>
      </c>
      <c r="O490" s="119" t="str">
        <f t="shared" si="122"/>
        <v/>
      </c>
      <c r="P490" s="119" t="str">
        <f t="shared" si="123"/>
        <v/>
      </c>
      <c r="Q490" s="119" t="str">
        <f t="shared" si="124"/>
        <v/>
      </c>
      <c r="R490" s="119" t="str">
        <f t="shared" si="125"/>
        <v/>
      </c>
      <c r="S490" s="119">
        <f t="shared" si="126"/>
        <v>0</v>
      </c>
      <c r="T490" s="187" t="str">
        <f t="shared" si="127"/>
        <v/>
      </c>
      <c r="U490" s="119" t="str">
        <f t="shared" si="128"/>
        <v/>
      </c>
      <c r="V490" s="120" t="str">
        <f t="shared" si="129"/>
        <v/>
      </c>
      <c r="W490" s="124" t="str">
        <f t="shared" si="130"/>
        <v/>
      </c>
      <c r="X490" s="124" t="str">
        <f t="shared" si="131"/>
        <v/>
      </c>
      <c r="Y490" s="119" t="str">
        <f t="shared" si="133"/>
        <v/>
      </c>
      <c r="Z490" s="119">
        <f t="shared" si="134"/>
        <v>0</v>
      </c>
      <c r="AA490" s="119" t="str">
        <f>IF(N490=12,VLOOKUP(F490,'PDP8'!$C$6:$F$11,4,0),"")</f>
        <v/>
      </c>
      <c r="AB490" s="119" t="str">
        <f>IF(N490=13,IF(_xlfn.BITAND(OCT2DEC(C490),'PDP8'!$E$17)='PDP8'!$D$17,'PDP8'!$F$17,CONCATENATE(IF(ISNA(MATCH(_xlfn.BITAND(OCT2DEC(C490),'PDP8'!$E$18),'PDP8'!$D$18:$D$20,0)),"",VLOOKUP(_xlfn.BITAND(OCT2DEC(C490),'PDP8'!$E$18),'PDP8'!$D$18:$F$20,3,0)),IF(ISNA(MATCH(_xlfn.BITAND(OCT2DEC(C490),'PDP8'!$E$21),'PDP8'!$D$21:$D$52,0)),"",CONCATENATE(IF(ISNA(MATCH(_xlfn.BITAND(OCT2DEC(C490),'PDP8'!$E$18),'PDP8'!$D$18:$D$20,0)),"",", "),VLOOKUP(_xlfn.BITAND(OCT2DEC(C490),'PDP8'!$E$21),'PDP8'!$D$21:$F$52,3,0))))),"")</f>
        <v/>
      </c>
      <c r="AC490" s="119" t="str">
        <f>IF(N490=14,CONCATENATE(IF(ISNA(MATCH(_xlfn.BITAND(OCT2DEC(C490),'PDP8'!$E$56),'PDP8'!$D$56:$D$70,0)),"",VLOOKUP(_xlfn.BITAND(OCT2DEC(C490),'PDP8'!$E$56),'PDP8'!$D$56:$F$70,3,0)),IF(ISNA(MATCH(_xlfn.BITAND(OCT2DEC(C490),'PDP8'!$E$71),'PDP8'!$D$71:$D$73,0)),"",CONCATENATE(IF(ISNA(MATCH(_xlfn.BITAND(OCT2DEC(C490),'PDP8'!$E$56),'PDP8'!$D$56:$D$70,0)),"",", "),VLOOKUP(_xlfn.BITAND(OCT2DEC(C490),'PDP8'!$E$71),'PDP8'!$D$71:$F$73,3,0))),IF(_xlfn.BITAND(OCT2DEC(C490),'PDP8'!$E$75)='PDP8'!$D$75,CONCATENATE(IF(LEN(F490)&gt;4,", ",""),'PDP8'!$F$75,""),IF(_xlfn.BITAND(OCT2DEC(C490),'PDP8'!$E$74),"",'PDP8'!$F$74))),"")</f>
        <v/>
      </c>
      <c r="AD490" s="119" t="str">
        <f>IF(N490=15,VLOOKUP(Z490,'PDP8'!$D$111:$F$238,3,0),"")</f>
        <v/>
      </c>
      <c r="AE490" s="119" t="str">
        <f>IF(N490=20,CONCATENATE(VLOOKUP(F490,'PDP8'!$I$5:$M$389,3,0),": ",VLOOKUP(F490,'PDP8'!$I$5:$M$389,5,0)),"")</f>
        <v/>
      </c>
      <c r="AF490" s="119" t="str">
        <f t="shared" si="132"/>
        <v/>
      </c>
      <c r="AG490" s="126"/>
      <c r="AH490" s="126"/>
    </row>
    <row r="491" spans="1:34" x14ac:dyDescent="0.2">
      <c r="A491" s="126"/>
      <c r="B491" s="55" t="str">
        <f t="shared" si="120"/>
        <v>0411</v>
      </c>
      <c r="C491" s="56" t="str">
        <f>IF(N491&lt;10,"",IF(N491=10,O491,IF(N491=12,IF(LEN(X491)&gt;0,X491,DEC2OCT(VLOOKUP(F491,'PDP8'!$C$6:$D$12,2,0)+IF(LEN(G491)&gt;0,256,0)+W491+IF(LEN(V491)=0,0,_xlfn.BITAND(V491,127)),4)),IF(N491=13,DEC2OCT('PDP8'!$D$13+_xlfn.BITOR(VLOOKUP(O491,'PDP8'!$C$17:$D$52,2,0),_xlfn.BITOR(IF(S491&gt;1,VLOOKUP(P491,'PDP8'!$C$17:$D$52,2,0),0),_xlfn.BITOR(IF(S491&gt;2,VLOOKUP(Q491,'PDP8'!$C$17:$D$52,2,0),0),IF(S491&gt;3,VLOOKUP(R491,'PDP8'!$C$17:$D$52,2,0),0)))),4),IF(N491=14,DEC2OCT(_xlfn.BITOR('PDP8'!$D$13+256+VLOOKUP(O491,'PDP8'!$C$56:$D$75,2,0),_xlfn.BITOR(IF(S491&gt;1,VLOOKUP(P491,'PDP8'!$C$56:$D$75,2,0),0),_xlfn.BITOR(IF(S491&gt;2,VLOOKUP(Q491,'PDP8'!$C$56:$D$75,2,0),0),IF(S491&gt;3,VLOOKUP(R491,'PDP8'!$C$56:$D$75,2,0),0)))),4),IF(N491=15,DEC2OCT('PDP8'!$D$13+257+VLOOKUP(O491,'PDP8'!$C$80:$D$107,2,0)+IF(S491&gt;1,VLOOKUP(P491,'PDP8'!$C$80:$D$107,2,0),0)+IF(S491&gt;2,VLOOKUP(Q491,'PDP8'!$C$80:$D$107,2,0),0),4),IF(N491=20,VLOOKUP(F491,'PDP8'!$I$5:$J$389,2,0),"???")))))))</f>
        <v/>
      </c>
      <c r="D491" s="177"/>
      <c r="E491" s="118"/>
      <c r="F491" s="118"/>
      <c r="G491" s="76"/>
      <c r="H491" s="118"/>
      <c r="I491" s="179"/>
      <c r="J491" s="188" t="str">
        <f t="shared" si="121"/>
        <v/>
      </c>
      <c r="K491" s="211"/>
      <c r="L491" s="126"/>
      <c r="M491" s="119">
        <f>IF(LEN(F491)&lt;1,0,IF(OR(LEFT(F491)="/",F491="$"),0,IF(LEFT(F491)="*",1,IF(NOT(ISERR(VALUE(F491))),10,IF(LEFT(F491,4)="PAGE",2,IF(ISNA(VLOOKUP(F491,'PDP8'!$C$6:$C$11,1,0)),IF(ISNA(VLOOKUP(LEFT(F491,3),'PDP8'!$C$17:$C$52,1,0)),IF(ISNA(VLOOKUP(LEFT(F491,3),'PDP8'!$C$56:$C$75,1,0)),IF(ISNA(VLOOKUP(LEFT(F491,IF(OR(LEN(F491)=3,MID(F491,4,1)=" "),3,4)),'PDP8'!$C$80:$C$107,1,0)),IF(ISNA(VLOOKUP(F491,'PDP8'!$I$5:$I$389,1,0)),"???",20),15),14),13),12))))))</f>
        <v>0</v>
      </c>
      <c r="N491" s="119">
        <f>IF(AND(O491="CLA",S491&gt;1),IF(ISNA(VLOOKUP(P491,'PDP8'!$C$17:$C$52,1,0)),IF(ISNA(VLOOKUP(P491,'PDP8'!$C$56:$C$75,1,0)),15,14),13),IF(LEN(F491)=0,0,M491))</f>
        <v>0</v>
      </c>
      <c r="O491" s="119" t="str">
        <f t="shared" si="122"/>
        <v/>
      </c>
      <c r="P491" s="119" t="str">
        <f t="shared" si="123"/>
        <v/>
      </c>
      <c r="Q491" s="119" t="str">
        <f t="shared" si="124"/>
        <v/>
      </c>
      <c r="R491" s="119" t="str">
        <f t="shared" si="125"/>
        <v/>
      </c>
      <c r="S491" s="119">
        <f t="shared" si="126"/>
        <v>0</v>
      </c>
      <c r="T491" s="187" t="str">
        <f t="shared" si="127"/>
        <v/>
      </c>
      <c r="U491" s="119" t="str">
        <f t="shared" si="128"/>
        <v/>
      </c>
      <c r="V491" s="120" t="str">
        <f t="shared" si="129"/>
        <v/>
      </c>
      <c r="W491" s="124" t="str">
        <f t="shared" si="130"/>
        <v/>
      </c>
      <c r="X491" s="124" t="str">
        <f t="shared" si="131"/>
        <v/>
      </c>
      <c r="Y491" s="119" t="str">
        <f t="shared" si="133"/>
        <v/>
      </c>
      <c r="Z491" s="119">
        <f t="shared" si="134"/>
        <v>0</v>
      </c>
      <c r="AA491" s="119" t="str">
        <f>IF(N491=12,VLOOKUP(F491,'PDP8'!$C$6:$F$11,4,0),"")</f>
        <v/>
      </c>
      <c r="AB491" s="119" t="str">
        <f>IF(N491=13,IF(_xlfn.BITAND(OCT2DEC(C491),'PDP8'!$E$17)='PDP8'!$D$17,'PDP8'!$F$17,CONCATENATE(IF(ISNA(MATCH(_xlfn.BITAND(OCT2DEC(C491),'PDP8'!$E$18),'PDP8'!$D$18:$D$20,0)),"",VLOOKUP(_xlfn.BITAND(OCT2DEC(C491),'PDP8'!$E$18),'PDP8'!$D$18:$F$20,3,0)),IF(ISNA(MATCH(_xlfn.BITAND(OCT2DEC(C491),'PDP8'!$E$21),'PDP8'!$D$21:$D$52,0)),"",CONCATENATE(IF(ISNA(MATCH(_xlfn.BITAND(OCT2DEC(C491),'PDP8'!$E$18),'PDP8'!$D$18:$D$20,0)),"",", "),VLOOKUP(_xlfn.BITAND(OCT2DEC(C491),'PDP8'!$E$21),'PDP8'!$D$21:$F$52,3,0))))),"")</f>
        <v/>
      </c>
      <c r="AC491" s="119" t="str">
        <f>IF(N491=14,CONCATENATE(IF(ISNA(MATCH(_xlfn.BITAND(OCT2DEC(C491),'PDP8'!$E$56),'PDP8'!$D$56:$D$70,0)),"",VLOOKUP(_xlfn.BITAND(OCT2DEC(C491),'PDP8'!$E$56),'PDP8'!$D$56:$F$70,3,0)),IF(ISNA(MATCH(_xlfn.BITAND(OCT2DEC(C491),'PDP8'!$E$71),'PDP8'!$D$71:$D$73,0)),"",CONCATENATE(IF(ISNA(MATCH(_xlfn.BITAND(OCT2DEC(C491),'PDP8'!$E$56),'PDP8'!$D$56:$D$70,0)),"",", "),VLOOKUP(_xlfn.BITAND(OCT2DEC(C491),'PDP8'!$E$71),'PDP8'!$D$71:$F$73,3,0))),IF(_xlfn.BITAND(OCT2DEC(C491),'PDP8'!$E$75)='PDP8'!$D$75,CONCATENATE(IF(LEN(F491)&gt;4,", ",""),'PDP8'!$F$75,""),IF(_xlfn.BITAND(OCT2DEC(C491),'PDP8'!$E$74),"",'PDP8'!$F$74))),"")</f>
        <v/>
      </c>
      <c r="AD491" s="119" t="str">
        <f>IF(N491=15,VLOOKUP(Z491,'PDP8'!$D$111:$F$238,3,0),"")</f>
        <v/>
      </c>
      <c r="AE491" s="119" t="str">
        <f>IF(N491=20,CONCATENATE(VLOOKUP(F491,'PDP8'!$I$5:$M$389,3,0),": ",VLOOKUP(F491,'PDP8'!$I$5:$M$389,5,0)),"")</f>
        <v/>
      </c>
      <c r="AF491" s="119" t="str">
        <f t="shared" si="132"/>
        <v/>
      </c>
      <c r="AG491" s="126"/>
      <c r="AH491" s="126"/>
    </row>
    <row r="492" spans="1:34" x14ac:dyDescent="0.2">
      <c r="A492" s="126"/>
      <c r="B492" s="55" t="str">
        <f t="shared" si="120"/>
        <v>0411</v>
      </c>
      <c r="C492" s="56" t="str">
        <f>IF(N492&lt;10,"",IF(N492=10,O492,IF(N492=12,IF(LEN(X492)&gt;0,X492,DEC2OCT(VLOOKUP(F492,'PDP8'!$C$6:$D$12,2,0)+IF(LEN(G492)&gt;0,256,0)+W492+IF(LEN(V492)=0,0,_xlfn.BITAND(V492,127)),4)),IF(N492=13,DEC2OCT('PDP8'!$D$13+_xlfn.BITOR(VLOOKUP(O492,'PDP8'!$C$17:$D$52,2,0),_xlfn.BITOR(IF(S492&gt;1,VLOOKUP(P492,'PDP8'!$C$17:$D$52,2,0),0),_xlfn.BITOR(IF(S492&gt;2,VLOOKUP(Q492,'PDP8'!$C$17:$D$52,2,0),0),IF(S492&gt;3,VLOOKUP(R492,'PDP8'!$C$17:$D$52,2,0),0)))),4),IF(N492=14,DEC2OCT(_xlfn.BITOR('PDP8'!$D$13+256+VLOOKUP(O492,'PDP8'!$C$56:$D$75,2,0),_xlfn.BITOR(IF(S492&gt;1,VLOOKUP(P492,'PDP8'!$C$56:$D$75,2,0),0),_xlfn.BITOR(IF(S492&gt;2,VLOOKUP(Q492,'PDP8'!$C$56:$D$75,2,0),0),IF(S492&gt;3,VLOOKUP(R492,'PDP8'!$C$56:$D$75,2,0),0)))),4),IF(N492=15,DEC2OCT('PDP8'!$D$13+257+VLOOKUP(O492,'PDP8'!$C$80:$D$107,2,0)+IF(S492&gt;1,VLOOKUP(P492,'PDP8'!$C$80:$D$107,2,0),0)+IF(S492&gt;2,VLOOKUP(Q492,'PDP8'!$C$80:$D$107,2,0),0),4),IF(N492=20,VLOOKUP(F492,'PDP8'!$I$5:$J$389,2,0),"???")))))))</f>
        <v/>
      </c>
      <c r="D492" s="177"/>
      <c r="E492" s="118"/>
      <c r="F492" s="118"/>
      <c r="G492" s="76"/>
      <c r="H492" s="118"/>
      <c r="I492" s="179"/>
      <c r="J492" s="188" t="str">
        <f t="shared" si="121"/>
        <v/>
      </c>
      <c r="K492" s="211"/>
      <c r="L492" s="126"/>
      <c r="M492" s="119">
        <f>IF(LEN(F492)&lt;1,0,IF(OR(LEFT(F492)="/",F492="$"),0,IF(LEFT(F492)="*",1,IF(NOT(ISERR(VALUE(F492))),10,IF(LEFT(F492,4)="PAGE",2,IF(ISNA(VLOOKUP(F492,'PDP8'!$C$6:$C$11,1,0)),IF(ISNA(VLOOKUP(LEFT(F492,3),'PDP8'!$C$17:$C$52,1,0)),IF(ISNA(VLOOKUP(LEFT(F492,3),'PDP8'!$C$56:$C$75,1,0)),IF(ISNA(VLOOKUP(LEFT(F492,IF(OR(LEN(F492)=3,MID(F492,4,1)=" "),3,4)),'PDP8'!$C$80:$C$107,1,0)),IF(ISNA(VLOOKUP(F492,'PDP8'!$I$5:$I$389,1,0)),"???",20),15),14),13),12))))))</f>
        <v>0</v>
      </c>
      <c r="N492" s="119">
        <f>IF(AND(O492="CLA",S492&gt;1),IF(ISNA(VLOOKUP(P492,'PDP8'!$C$17:$C$52,1,0)),IF(ISNA(VLOOKUP(P492,'PDP8'!$C$56:$C$75,1,0)),15,14),13),IF(LEN(F492)=0,0,M492))</f>
        <v>0</v>
      </c>
      <c r="O492" s="119" t="str">
        <f t="shared" si="122"/>
        <v/>
      </c>
      <c r="P492" s="119" t="str">
        <f t="shared" si="123"/>
        <v/>
      </c>
      <c r="Q492" s="119" t="str">
        <f t="shared" si="124"/>
        <v/>
      </c>
      <c r="R492" s="119" t="str">
        <f t="shared" si="125"/>
        <v/>
      </c>
      <c r="S492" s="119">
        <f t="shared" si="126"/>
        <v>0</v>
      </c>
      <c r="T492" s="187" t="str">
        <f t="shared" si="127"/>
        <v/>
      </c>
      <c r="U492" s="119" t="str">
        <f t="shared" si="128"/>
        <v/>
      </c>
      <c r="V492" s="120" t="str">
        <f t="shared" si="129"/>
        <v/>
      </c>
      <c r="W492" s="124" t="str">
        <f t="shared" si="130"/>
        <v/>
      </c>
      <c r="X492" s="124" t="str">
        <f t="shared" si="131"/>
        <v/>
      </c>
      <c r="Y492" s="119" t="str">
        <f t="shared" si="133"/>
        <v/>
      </c>
      <c r="Z492" s="119">
        <f t="shared" si="134"/>
        <v>0</v>
      </c>
      <c r="AA492" s="119" t="str">
        <f>IF(N492=12,VLOOKUP(F492,'PDP8'!$C$6:$F$11,4,0),"")</f>
        <v/>
      </c>
      <c r="AB492" s="119" t="str">
        <f>IF(N492=13,IF(_xlfn.BITAND(OCT2DEC(C492),'PDP8'!$E$17)='PDP8'!$D$17,'PDP8'!$F$17,CONCATENATE(IF(ISNA(MATCH(_xlfn.BITAND(OCT2DEC(C492),'PDP8'!$E$18),'PDP8'!$D$18:$D$20,0)),"",VLOOKUP(_xlfn.BITAND(OCT2DEC(C492),'PDP8'!$E$18),'PDP8'!$D$18:$F$20,3,0)),IF(ISNA(MATCH(_xlfn.BITAND(OCT2DEC(C492),'PDP8'!$E$21),'PDP8'!$D$21:$D$52,0)),"",CONCATENATE(IF(ISNA(MATCH(_xlfn.BITAND(OCT2DEC(C492),'PDP8'!$E$18),'PDP8'!$D$18:$D$20,0)),"",", "),VLOOKUP(_xlfn.BITAND(OCT2DEC(C492),'PDP8'!$E$21),'PDP8'!$D$21:$F$52,3,0))))),"")</f>
        <v/>
      </c>
      <c r="AC492" s="119" t="str">
        <f>IF(N492=14,CONCATENATE(IF(ISNA(MATCH(_xlfn.BITAND(OCT2DEC(C492),'PDP8'!$E$56),'PDP8'!$D$56:$D$70,0)),"",VLOOKUP(_xlfn.BITAND(OCT2DEC(C492),'PDP8'!$E$56),'PDP8'!$D$56:$F$70,3,0)),IF(ISNA(MATCH(_xlfn.BITAND(OCT2DEC(C492),'PDP8'!$E$71),'PDP8'!$D$71:$D$73,0)),"",CONCATENATE(IF(ISNA(MATCH(_xlfn.BITAND(OCT2DEC(C492),'PDP8'!$E$56),'PDP8'!$D$56:$D$70,0)),"",", "),VLOOKUP(_xlfn.BITAND(OCT2DEC(C492),'PDP8'!$E$71),'PDP8'!$D$71:$F$73,3,0))),IF(_xlfn.BITAND(OCT2DEC(C492),'PDP8'!$E$75)='PDP8'!$D$75,CONCATENATE(IF(LEN(F492)&gt;4,", ",""),'PDP8'!$F$75,""),IF(_xlfn.BITAND(OCT2DEC(C492),'PDP8'!$E$74),"",'PDP8'!$F$74))),"")</f>
        <v/>
      </c>
      <c r="AD492" s="119" t="str">
        <f>IF(N492=15,VLOOKUP(Z492,'PDP8'!$D$111:$F$238,3,0),"")</f>
        <v/>
      </c>
      <c r="AE492" s="119" t="str">
        <f>IF(N492=20,CONCATENATE(VLOOKUP(F492,'PDP8'!$I$5:$M$389,3,0),": ",VLOOKUP(F492,'PDP8'!$I$5:$M$389,5,0)),"")</f>
        <v/>
      </c>
      <c r="AF492" s="119" t="str">
        <f t="shared" si="132"/>
        <v/>
      </c>
      <c r="AG492" s="126"/>
      <c r="AH492" s="126"/>
    </row>
    <row r="493" spans="1:34" x14ac:dyDescent="0.2">
      <c r="A493" s="126"/>
      <c r="B493" s="55" t="str">
        <f t="shared" si="120"/>
        <v>0411</v>
      </c>
      <c r="C493" s="56" t="str">
        <f>IF(N493&lt;10,"",IF(N493=10,O493,IF(N493=12,IF(LEN(X493)&gt;0,X493,DEC2OCT(VLOOKUP(F493,'PDP8'!$C$6:$D$12,2,0)+IF(LEN(G493)&gt;0,256,0)+W493+IF(LEN(V493)=0,0,_xlfn.BITAND(V493,127)),4)),IF(N493=13,DEC2OCT('PDP8'!$D$13+_xlfn.BITOR(VLOOKUP(O493,'PDP8'!$C$17:$D$52,2,0),_xlfn.BITOR(IF(S493&gt;1,VLOOKUP(P493,'PDP8'!$C$17:$D$52,2,0),0),_xlfn.BITOR(IF(S493&gt;2,VLOOKUP(Q493,'PDP8'!$C$17:$D$52,2,0),0),IF(S493&gt;3,VLOOKUP(R493,'PDP8'!$C$17:$D$52,2,0),0)))),4),IF(N493=14,DEC2OCT(_xlfn.BITOR('PDP8'!$D$13+256+VLOOKUP(O493,'PDP8'!$C$56:$D$75,2,0),_xlfn.BITOR(IF(S493&gt;1,VLOOKUP(P493,'PDP8'!$C$56:$D$75,2,0),0),_xlfn.BITOR(IF(S493&gt;2,VLOOKUP(Q493,'PDP8'!$C$56:$D$75,2,0),0),IF(S493&gt;3,VLOOKUP(R493,'PDP8'!$C$56:$D$75,2,0),0)))),4),IF(N493=15,DEC2OCT('PDP8'!$D$13+257+VLOOKUP(O493,'PDP8'!$C$80:$D$107,2,0)+IF(S493&gt;1,VLOOKUP(P493,'PDP8'!$C$80:$D$107,2,0),0)+IF(S493&gt;2,VLOOKUP(Q493,'PDP8'!$C$80:$D$107,2,0),0),4),IF(N493=20,VLOOKUP(F493,'PDP8'!$I$5:$J$389,2,0),"???")))))))</f>
        <v/>
      </c>
      <c r="D493" s="177"/>
      <c r="E493" s="118"/>
      <c r="F493" s="118"/>
      <c r="G493" s="76"/>
      <c r="H493" s="118"/>
      <c r="I493" s="179"/>
      <c r="J493" s="188" t="str">
        <f t="shared" si="121"/>
        <v/>
      </c>
      <c r="K493" s="211"/>
      <c r="L493" s="126"/>
      <c r="M493" s="119">
        <f>IF(LEN(F493)&lt;1,0,IF(OR(LEFT(F493)="/",F493="$"),0,IF(LEFT(F493)="*",1,IF(NOT(ISERR(VALUE(F493))),10,IF(LEFT(F493,4)="PAGE",2,IF(ISNA(VLOOKUP(F493,'PDP8'!$C$6:$C$11,1,0)),IF(ISNA(VLOOKUP(LEFT(F493,3),'PDP8'!$C$17:$C$52,1,0)),IF(ISNA(VLOOKUP(LEFT(F493,3),'PDP8'!$C$56:$C$75,1,0)),IF(ISNA(VLOOKUP(LEFT(F493,IF(OR(LEN(F493)=3,MID(F493,4,1)=" "),3,4)),'PDP8'!$C$80:$C$107,1,0)),IF(ISNA(VLOOKUP(F493,'PDP8'!$I$5:$I$389,1,0)),"???",20),15),14),13),12))))))</f>
        <v>0</v>
      </c>
      <c r="N493" s="119">
        <f>IF(AND(O493="CLA",S493&gt;1),IF(ISNA(VLOOKUP(P493,'PDP8'!$C$17:$C$52,1,0)),IF(ISNA(VLOOKUP(P493,'PDP8'!$C$56:$C$75,1,0)),15,14),13),IF(LEN(F493)=0,0,M493))</f>
        <v>0</v>
      </c>
      <c r="O493" s="119" t="str">
        <f t="shared" si="122"/>
        <v/>
      </c>
      <c r="P493" s="119" t="str">
        <f t="shared" si="123"/>
        <v/>
      </c>
      <c r="Q493" s="119" t="str">
        <f t="shared" si="124"/>
        <v/>
      </c>
      <c r="R493" s="119" t="str">
        <f t="shared" si="125"/>
        <v/>
      </c>
      <c r="S493" s="119">
        <f t="shared" si="126"/>
        <v>0</v>
      </c>
      <c r="T493" s="187" t="str">
        <f t="shared" si="127"/>
        <v/>
      </c>
      <c r="U493" s="119" t="str">
        <f t="shared" si="128"/>
        <v/>
      </c>
      <c r="V493" s="120" t="str">
        <f t="shared" si="129"/>
        <v/>
      </c>
      <c r="W493" s="124" t="str">
        <f t="shared" si="130"/>
        <v/>
      </c>
      <c r="X493" s="124" t="str">
        <f t="shared" si="131"/>
        <v/>
      </c>
      <c r="Y493" s="119" t="str">
        <f t="shared" si="133"/>
        <v/>
      </c>
      <c r="Z493" s="119">
        <f t="shared" si="134"/>
        <v>0</v>
      </c>
      <c r="AA493" s="119" t="str">
        <f>IF(N493=12,VLOOKUP(F493,'PDP8'!$C$6:$F$11,4,0),"")</f>
        <v/>
      </c>
      <c r="AB493" s="119" t="str">
        <f>IF(N493=13,IF(_xlfn.BITAND(OCT2DEC(C493),'PDP8'!$E$17)='PDP8'!$D$17,'PDP8'!$F$17,CONCATENATE(IF(ISNA(MATCH(_xlfn.BITAND(OCT2DEC(C493),'PDP8'!$E$18),'PDP8'!$D$18:$D$20,0)),"",VLOOKUP(_xlfn.BITAND(OCT2DEC(C493),'PDP8'!$E$18),'PDP8'!$D$18:$F$20,3,0)),IF(ISNA(MATCH(_xlfn.BITAND(OCT2DEC(C493),'PDP8'!$E$21),'PDP8'!$D$21:$D$52,0)),"",CONCATENATE(IF(ISNA(MATCH(_xlfn.BITAND(OCT2DEC(C493),'PDP8'!$E$18),'PDP8'!$D$18:$D$20,0)),"",", "),VLOOKUP(_xlfn.BITAND(OCT2DEC(C493),'PDP8'!$E$21),'PDP8'!$D$21:$F$52,3,0))))),"")</f>
        <v/>
      </c>
      <c r="AC493" s="119" t="str">
        <f>IF(N493=14,CONCATENATE(IF(ISNA(MATCH(_xlfn.BITAND(OCT2DEC(C493),'PDP8'!$E$56),'PDP8'!$D$56:$D$70,0)),"",VLOOKUP(_xlfn.BITAND(OCT2DEC(C493),'PDP8'!$E$56),'PDP8'!$D$56:$F$70,3,0)),IF(ISNA(MATCH(_xlfn.BITAND(OCT2DEC(C493),'PDP8'!$E$71),'PDP8'!$D$71:$D$73,0)),"",CONCATENATE(IF(ISNA(MATCH(_xlfn.BITAND(OCT2DEC(C493),'PDP8'!$E$56),'PDP8'!$D$56:$D$70,0)),"",", "),VLOOKUP(_xlfn.BITAND(OCT2DEC(C493),'PDP8'!$E$71),'PDP8'!$D$71:$F$73,3,0))),IF(_xlfn.BITAND(OCT2DEC(C493),'PDP8'!$E$75)='PDP8'!$D$75,CONCATENATE(IF(LEN(F493)&gt;4,", ",""),'PDP8'!$F$75,""),IF(_xlfn.BITAND(OCT2DEC(C493),'PDP8'!$E$74),"",'PDP8'!$F$74))),"")</f>
        <v/>
      </c>
      <c r="AD493" s="119" t="str">
        <f>IF(N493=15,VLOOKUP(Z493,'PDP8'!$D$111:$F$238,3,0),"")</f>
        <v/>
      </c>
      <c r="AE493" s="119" t="str">
        <f>IF(N493=20,CONCATENATE(VLOOKUP(F493,'PDP8'!$I$5:$M$389,3,0),": ",VLOOKUP(F493,'PDP8'!$I$5:$M$389,5,0)),"")</f>
        <v/>
      </c>
      <c r="AF493" s="119" t="str">
        <f t="shared" si="132"/>
        <v/>
      </c>
      <c r="AG493" s="126"/>
      <c r="AH493" s="126"/>
    </row>
    <row r="494" spans="1:34" x14ac:dyDescent="0.2">
      <c r="A494" s="126"/>
      <c r="B494" s="55" t="str">
        <f t="shared" si="120"/>
        <v>0411</v>
      </c>
      <c r="C494" s="56" t="str">
        <f>IF(N494&lt;10,"",IF(N494=10,O494,IF(N494=12,IF(LEN(X494)&gt;0,X494,DEC2OCT(VLOOKUP(F494,'PDP8'!$C$6:$D$12,2,0)+IF(LEN(G494)&gt;0,256,0)+W494+IF(LEN(V494)=0,0,_xlfn.BITAND(V494,127)),4)),IF(N494=13,DEC2OCT('PDP8'!$D$13+_xlfn.BITOR(VLOOKUP(O494,'PDP8'!$C$17:$D$52,2,0),_xlfn.BITOR(IF(S494&gt;1,VLOOKUP(P494,'PDP8'!$C$17:$D$52,2,0),0),_xlfn.BITOR(IF(S494&gt;2,VLOOKUP(Q494,'PDP8'!$C$17:$D$52,2,0),0),IF(S494&gt;3,VLOOKUP(R494,'PDP8'!$C$17:$D$52,2,0),0)))),4),IF(N494=14,DEC2OCT(_xlfn.BITOR('PDP8'!$D$13+256+VLOOKUP(O494,'PDP8'!$C$56:$D$75,2,0),_xlfn.BITOR(IF(S494&gt;1,VLOOKUP(P494,'PDP8'!$C$56:$D$75,2,0),0),_xlfn.BITOR(IF(S494&gt;2,VLOOKUP(Q494,'PDP8'!$C$56:$D$75,2,0),0),IF(S494&gt;3,VLOOKUP(R494,'PDP8'!$C$56:$D$75,2,0),0)))),4),IF(N494=15,DEC2OCT('PDP8'!$D$13+257+VLOOKUP(O494,'PDP8'!$C$80:$D$107,2,0)+IF(S494&gt;1,VLOOKUP(P494,'PDP8'!$C$80:$D$107,2,0),0)+IF(S494&gt;2,VLOOKUP(Q494,'PDP8'!$C$80:$D$107,2,0),0),4),IF(N494=20,VLOOKUP(F494,'PDP8'!$I$5:$J$389,2,0),"???")))))))</f>
        <v/>
      </c>
      <c r="D494" s="177"/>
      <c r="E494" s="118"/>
      <c r="F494" s="118"/>
      <c r="G494" s="76"/>
      <c r="H494" s="118"/>
      <c r="I494" s="179"/>
      <c r="J494" s="188" t="str">
        <f t="shared" si="121"/>
        <v/>
      </c>
      <c r="K494" s="211"/>
      <c r="L494" s="126"/>
      <c r="M494" s="119">
        <f>IF(LEN(F494)&lt;1,0,IF(OR(LEFT(F494)="/",F494="$"),0,IF(LEFT(F494)="*",1,IF(NOT(ISERR(VALUE(F494))),10,IF(LEFT(F494,4)="PAGE",2,IF(ISNA(VLOOKUP(F494,'PDP8'!$C$6:$C$11,1,0)),IF(ISNA(VLOOKUP(LEFT(F494,3),'PDP8'!$C$17:$C$52,1,0)),IF(ISNA(VLOOKUP(LEFT(F494,3),'PDP8'!$C$56:$C$75,1,0)),IF(ISNA(VLOOKUP(LEFT(F494,IF(OR(LEN(F494)=3,MID(F494,4,1)=" "),3,4)),'PDP8'!$C$80:$C$107,1,0)),IF(ISNA(VLOOKUP(F494,'PDP8'!$I$5:$I$389,1,0)),"???",20),15),14),13),12))))))</f>
        <v>0</v>
      </c>
      <c r="N494" s="119">
        <f>IF(AND(O494="CLA",S494&gt;1),IF(ISNA(VLOOKUP(P494,'PDP8'!$C$17:$C$52,1,0)),IF(ISNA(VLOOKUP(P494,'PDP8'!$C$56:$C$75,1,0)),15,14),13),IF(LEN(F494)=0,0,M494))</f>
        <v>0</v>
      </c>
      <c r="O494" s="119" t="str">
        <f t="shared" si="122"/>
        <v/>
      </c>
      <c r="P494" s="119" t="str">
        <f t="shared" si="123"/>
        <v/>
      </c>
      <c r="Q494" s="119" t="str">
        <f t="shared" si="124"/>
        <v/>
      </c>
      <c r="R494" s="119" t="str">
        <f t="shared" si="125"/>
        <v/>
      </c>
      <c r="S494" s="119">
        <f t="shared" si="126"/>
        <v>0</v>
      </c>
      <c r="T494" s="187" t="str">
        <f t="shared" si="127"/>
        <v/>
      </c>
      <c r="U494" s="119" t="str">
        <f t="shared" si="128"/>
        <v/>
      </c>
      <c r="V494" s="120" t="str">
        <f t="shared" si="129"/>
        <v/>
      </c>
      <c r="W494" s="124" t="str">
        <f t="shared" si="130"/>
        <v/>
      </c>
      <c r="X494" s="124" t="str">
        <f t="shared" si="131"/>
        <v/>
      </c>
      <c r="Y494" s="119" t="str">
        <f t="shared" si="133"/>
        <v/>
      </c>
      <c r="Z494" s="119">
        <f t="shared" si="134"/>
        <v>0</v>
      </c>
      <c r="AA494" s="119" t="str">
        <f>IF(N494=12,VLOOKUP(F494,'PDP8'!$C$6:$F$11,4,0),"")</f>
        <v/>
      </c>
      <c r="AB494" s="119" t="str">
        <f>IF(N494=13,IF(_xlfn.BITAND(OCT2DEC(C494),'PDP8'!$E$17)='PDP8'!$D$17,'PDP8'!$F$17,CONCATENATE(IF(ISNA(MATCH(_xlfn.BITAND(OCT2DEC(C494),'PDP8'!$E$18),'PDP8'!$D$18:$D$20,0)),"",VLOOKUP(_xlfn.BITAND(OCT2DEC(C494),'PDP8'!$E$18),'PDP8'!$D$18:$F$20,3,0)),IF(ISNA(MATCH(_xlfn.BITAND(OCT2DEC(C494),'PDP8'!$E$21),'PDP8'!$D$21:$D$52,0)),"",CONCATENATE(IF(ISNA(MATCH(_xlfn.BITAND(OCT2DEC(C494),'PDP8'!$E$18),'PDP8'!$D$18:$D$20,0)),"",", "),VLOOKUP(_xlfn.BITAND(OCT2DEC(C494),'PDP8'!$E$21),'PDP8'!$D$21:$F$52,3,0))))),"")</f>
        <v/>
      </c>
      <c r="AC494" s="119" t="str">
        <f>IF(N494=14,CONCATENATE(IF(ISNA(MATCH(_xlfn.BITAND(OCT2DEC(C494),'PDP8'!$E$56),'PDP8'!$D$56:$D$70,0)),"",VLOOKUP(_xlfn.BITAND(OCT2DEC(C494),'PDP8'!$E$56),'PDP8'!$D$56:$F$70,3,0)),IF(ISNA(MATCH(_xlfn.BITAND(OCT2DEC(C494),'PDP8'!$E$71),'PDP8'!$D$71:$D$73,0)),"",CONCATENATE(IF(ISNA(MATCH(_xlfn.BITAND(OCT2DEC(C494),'PDP8'!$E$56),'PDP8'!$D$56:$D$70,0)),"",", "),VLOOKUP(_xlfn.BITAND(OCT2DEC(C494),'PDP8'!$E$71),'PDP8'!$D$71:$F$73,3,0))),IF(_xlfn.BITAND(OCT2DEC(C494),'PDP8'!$E$75)='PDP8'!$D$75,CONCATENATE(IF(LEN(F494)&gt;4,", ",""),'PDP8'!$F$75,""),IF(_xlfn.BITAND(OCT2DEC(C494),'PDP8'!$E$74),"",'PDP8'!$F$74))),"")</f>
        <v/>
      </c>
      <c r="AD494" s="119" t="str">
        <f>IF(N494=15,VLOOKUP(Z494,'PDP8'!$D$111:$F$238,3,0),"")</f>
        <v/>
      </c>
      <c r="AE494" s="119" t="str">
        <f>IF(N494=20,CONCATENATE(VLOOKUP(F494,'PDP8'!$I$5:$M$389,3,0),": ",VLOOKUP(F494,'PDP8'!$I$5:$M$389,5,0)),"")</f>
        <v/>
      </c>
      <c r="AF494" s="119" t="str">
        <f t="shared" si="132"/>
        <v/>
      </c>
      <c r="AG494" s="126"/>
      <c r="AH494" s="126"/>
    </row>
    <row r="495" spans="1:34" x14ac:dyDescent="0.2">
      <c r="A495" s="126"/>
      <c r="B495" s="55" t="str">
        <f t="shared" si="120"/>
        <v>0411</v>
      </c>
      <c r="C495" s="56" t="str">
        <f>IF(N495&lt;10,"",IF(N495=10,O495,IF(N495=12,IF(LEN(X495)&gt;0,X495,DEC2OCT(VLOOKUP(F495,'PDP8'!$C$6:$D$12,2,0)+IF(LEN(G495)&gt;0,256,0)+W495+IF(LEN(V495)=0,0,_xlfn.BITAND(V495,127)),4)),IF(N495=13,DEC2OCT('PDP8'!$D$13+_xlfn.BITOR(VLOOKUP(O495,'PDP8'!$C$17:$D$52,2,0),_xlfn.BITOR(IF(S495&gt;1,VLOOKUP(P495,'PDP8'!$C$17:$D$52,2,0),0),_xlfn.BITOR(IF(S495&gt;2,VLOOKUP(Q495,'PDP8'!$C$17:$D$52,2,0),0),IF(S495&gt;3,VLOOKUP(R495,'PDP8'!$C$17:$D$52,2,0),0)))),4),IF(N495=14,DEC2OCT(_xlfn.BITOR('PDP8'!$D$13+256+VLOOKUP(O495,'PDP8'!$C$56:$D$75,2,0),_xlfn.BITOR(IF(S495&gt;1,VLOOKUP(P495,'PDP8'!$C$56:$D$75,2,0),0),_xlfn.BITOR(IF(S495&gt;2,VLOOKUP(Q495,'PDP8'!$C$56:$D$75,2,0),0),IF(S495&gt;3,VLOOKUP(R495,'PDP8'!$C$56:$D$75,2,0),0)))),4),IF(N495=15,DEC2OCT('PDP8'!$D$13+257+VLOOKUP(O495,'PDP8'!$C$80:$D$107,2,0)+IF(S495&gt;1,VLOOKUP(P495,'PDP8'!$C$80:$D$107,2,0),0)+IF(S495&gt;2,VLOOKUP(Q495,'PDP8'!$C$80:$D$107,2,0),0),4),IF(N495=20,VLOOKUP(F495,'PDP8'!$I$5:$J$389,2,0),"???")))))))</f>
        <v/>
      </c>
      <c r="D495" s="177"/>
      <c r="E495" s="118"/>
      <c r="F495" s="118"/>
      <c r="G495" s="76"/>
      <c r="H495" s="118"/>
      <c r="I495" s="179"/>
      <c r="J495" s="188" t="str">
        <f t="shared" si="121"/>
        <v/>
      </c>
      <c r="K495" s="211"/>
      <c r="L495" s="126"/>
      <c r="M495" s="119">
        <f>IF(LEN(F495)&lt;1,0,IF(OR(LEFT(F495)="/",F495="$"),0,IF(LEFT(F495)="*",1,IF(NOT(ISERR(VALUE(F495))),10,IF(LEFT(F495,4)="PAGE",2,IF(ISNA(VLOOKUP(F495,'PDP8'!$C$6:$C$11,1,0)),IF(ISNA(VLOOKUP(LEFT(F495,3),'PDP8'!$C$17:$C$52,1,0)),IF(ISNA(VLOOKUP(LEFT(F495,3),'PDP8'!$C$56:$C$75,1,0)),IF(ISNA(VLOOKUP(LEFT(F495,IF(OR(LEN(F495)=3,MID(F495,4,1)=" "),3,4)),'PDP8'!$C$80:$C$107,1,0)),IF(ISNA(VLOOKUP(F495,'PDP8'!$I$5:$I$389,1,0)),"???",20),15),14),13),12))))))</f>
        <v>0</v>
      </c>
      <c r="N495" s="119">
        <f>IF(AND(O495="CLA",S495&gt;1),IF(ISNA(VLOOKUP(P495,'PDP8'!$C$17:$C$52,1,0)),IF(ISNA(VLOOKUP(P495,'PDP8'!$C$56:$C$75,1,0)),15,14),13),IF(LEN(F495)=0,0,M495))</f>
        <v>0</v>
      </c>
      <c r="O495" s="119" t="str">
        <f t="shared" si="122"/>
        <v/>
      </c>
      <c r="P495" s="119" t="str">
        <f t="shared" si="123"/>
        <v/>
      </c>
      <c r="Q495" s="119" t="str">
        <f t="shared" si="124"/>
        <v/>
      </c>
      <c r="R495" s="119" t="str">
        <f t="shared" si="125"/>
        <v/>
      </c>
      <c r="S495" s="119">
        <f t="shared" si="126"/>
        <v>0</v>
      </c>
      <c r="T495" s="187" t="str">
        <f t="shared" si="127"/>
        <v/>
      </c>
      <c r="U495" s="119" t="str">
        <f t="shared" si="128"/>
        <v/>
      </c>
      <c r="V495" s="120" t="str">
        <f t="shared" si="129"/>
        <v/>
      </c>
      <c r="W495" s="124" t="str">
        <f t="shared" si="130"/>
        <v/>
      </c>
      <c r="X495" s="124" t="str">
        <f t="shared" si="131"/>
        <v/>
      </c>
      <c r="Y495" s="119" t="str">
        <f t="shared" si="133"/>
        <v/>
      </c>
      <c r="Z495" s="119">
        <f t="shared" si="134"/>
        <v>0</v>
      </c>
      <c r="AA495" s="119" t="str">
        <f>IF(N495=12,VLOOKUP(F495,'PDP8'!$C$6:$F$11,4,0),"")</f>
        <v/>
      </c>
      <c r="AB495" s="119" t="str">
        <f>IF(N495=13,IF(_xlfn.BITAND(OCT2DEC(C495),'PDP8'!$E$17)='PDP8'!$D$17,'PDP8'!$F$17,CONCATENATE(IF(ISNA(MATCH(_xlfn.BITAND(OCT2DEC(C495),'PDP8'!$E$18),'PDP8'!$D$18:$D$20,0)),"",VLOOKUP(_xlfn.BITAND(OCT2DEC(C495),'PDP8'!$E$18),'PDP8'!$D$18:$F$20,3,0)),IF(ISNA(MATCH(_xlfn.BITAND(OCT2DEC(C495),'PDP8'!$E$21),'PDP8'!$D$21:$D$52,0)),"",CONCATENATE(IF(ISNA(MATCH(_xlfn.BITAND(OCT2DEC(C495),'PDP8'!$E$18),'PDP8'!$D$18:$D$20,0)),"",", "),VLOOKUP(_xlfn.BITAND(OCT2DEC(C495),'PDP8'!$E$21),'PDP8'!$D$21:$F$52,3,0))))),"")</f>
        <v/>
      </c>
      <c r="AC495" s="119" t="str">
        <f>IF(N495=14,CONCATENATE(IF(ISNA(MATCH(_xlfn.BITAND(OCT2DEC(C495),'PDP8'!$E$56),'PDP8'!$D$56:$D$70,0)),"",VLOOKUP(_xlfn.BITAND(OCT2DEC(C495),'PDP8'!$E$56),'PDP8'!$D$56:$F$70,3,0)),IF(ISNA(MATCH(_xlfn.BITAND(OCT2DEC(C495),'PDP8'!$E$71),'PDP8'!$D$71:$D$73,0)),"",CONCATENATE(IF(ISNA(MATCH(_xlfn.BITAND(OCT2DEC(C495),'PDP8'!$E$56),'PDP8'!$D$56:$D$70,0)),"",", "),VLOOKUP(_xlfn.BITAND(OCT2DEC(C495),'PDP8'!$E$71),'PDP8'!$D$71:$F$73,3,0))),IF(_xlfn.BITAND(OCT2DEC(C495),'PDP8'!$E$75)='PDP8'!$D$75,CONCATENATE(IF(LEN(F495)&gt;4,", ",""),'PDP8'!$F$75,""),IF(_xlfn.BITAND(OCT2DEC(C495),'PDP8'!$E$74),"",'PDP8'!$F$74))),"")</f>
        <v/>
      </c>
      <c r="AD495" s="119" t="str">
        <f>IF(N495=15,VLOOKUP(Z495,'PDP8'!$D$111:$F$238,3,0),"")</f>
        <v/>
      </c>
      <c r="AE495" s="119" t="str">
        <f>IF(N495=20,CONCATENATE(VLOOKUP(F495,'PDP8'!$I$5:$M$389,3,0),": ",VLOOKUP(F495,'PDP8'!$I$5:$M$389,5,0)),"")</f>
        <v/>
      </c>
      <c r="AF495" s="119" t="str">
        <f t="shared" si="132"/>
        <v/>
      </c>
      <c r="AG495" s="126"/>
      <c r="AH495" s="126"/>
    </row>
    <row r="496" spans="1:34" x14ac:dyDescent="0.2">
      <c r="A496" s="126"/>
      <c r="B496" s="55" t="str">
        <f t="shared" si="120"/>
        <v>0411</v>
      </c>
      <c r="C496" s="56" t="str">
        <f>IF(N496&lt;10,"",IF(N496=10,O496,IF(N496=12,IF(LEN(X496)&gt;0,X496,DEC2OCT(VLOOKUP(F496,'PDP8'!$C$6:$D$12,2,0)+IF(LEN(G496)&gt;0,256,0)+W496+IF(LEN(V496)=0,0,_xlfn.BITAND(V496,127)),4)),IF(N496=13,DEC2OCT('PDP8'!$D$13+_xlfn.BITOR(VLOOKUP(O496,'PDP8'!$C$17:$D$52,2,0),_xlfn.BITOR(IF(S496&gt;1,VLOOKUP(P496,'PDP8'!$C$17:$D$52,2,0),0),_xlfn.BITOR(IF(S496&gt;2,VLOOKUP(Q496,'PDP8'!$C$17:$D$52,2,0),0),IF(S496&gt;3,VLOOKUP(R496,'PDP8'!$C$17:$D$52,2,0),0)))),4),IF(N496=14,DEC2OCT(_xlfn.BITOR('PDP8'!$D$13+256+VLOOKUP(O496,'PDP8'!$C$56:$D$75,2,0),_xlfn.BITOR(IF(S496&gt;1,VLOOKUP(P496,'PDP8'!$C$56:$D$75,2,0),0),_xlfn.BITOR(IF(S496&gt;2,VLOOKUP(Q496,'PDP8'!$C$56:$D$75,2,0),0),IF(S496&gt;3,VLOOKUP(R496,'PDP8'!$C$56:$D$75,2,0),0)))),4),IF(N496=15,DEC2OCT('PDP8'!$D$13+257+VLOOKUP(O496,'PDP8'!$C$80:$D$107,2,0)+IF(S496&gt;1,VLOOKUP(P496,'PDP8'!$C$80:$D$107,2,0),0)+IF(S496&gt;2,VLOOKUP(Q496,'PDP8'!$C$80:$D$107,2,0),0),4),IF(N496=20,VLOOKUP(F496,'PDP8'!$I$5:$J$389,2,0),"???")))))))</f>
        <v/>
      </c>
      <c r="D496" s="177"/>
      <c r="E496" s="118"/>
      <c r="F496" s="118"/>
      <c r="G496" s="76"/>
      <c r="H496" s="118"/>
      <c r="I496" s="179"/>
      <c r="J496" s="188" t="str">
        <f t="shared" si="121"/>
        <v/>
      </c>
      <c r="K496" s="211"/>
      <c r="L496" s="126"/>
      <c r="M496" s="119">
        <f>IF(LEN(F496)&lt;1,0,IF(OR(LEFT(F496)="/",F496="$"),0,IF(LEFT(F496)="*",1,IF(NOT(ISERR(VALUE(F496))),10,IF(LEFT(F496,4)="PAGE",2,IF(ISNA(VLOOKUP(F496,'PDP8'!$C$6:$C$11,1,0)),IF(ISNA(VLOOKUP(LEFT(F496,3),'PDP8'!$C$17:$C$52,1,0)),IF(ISNA(VLOOKUP(LEFT(F496,3),'PDP8'!$C$56:$C$75,1,0)),IF(ISNA(VLOOKUP(LEFT(F496,IF(OR(LEN(F496)=3,MID(F496,4,1)=" "),3,4)),'PDP8'!$C$80:$C$107,1,0)),IF(ISNA(VLOOKUP(F496,'PDP8'!$I$5:$I$389,1,0)),"???",20),15),14),13),12))))))</f>
        <v>0</v>
      </c>
      <c r="N496" s="119">
        <f>IF(AND(O496="CLA",S496&gt;1),IF(ISNA(VLOOKUP(P496,'PDP8'!$C$17:$C$52,1,0)),IF(ISNA(VLOOKUP(P496,'PDP8'!$C$56:$C$75,1,0)),15,14),13),IF(LEN(F496)=0,0,M496))</f>
        <v>0</v>
      </c>
      <c r="O496" s="119" t="str">
        <f t="shared" si="122"/>
        <v/>
      </c>
      <c r="P496" s="119" t="str">
        <f t="shared" si="123"/>
        <v/>
      </c>
      <c r="Q496" s="119" t="str">
        <f t="shared" si="124"/>
        <v/>
      </c>
      <c r="R496" s="119" t="str">
        <f t="shared" si="125"/>
        <v/>
      </c>
      <c r="S496" s="119">
        <f t="shared" si="126"/>
        <v>0</v>
      </c>
      <c r="T496" s="187" t="str">
        <f t="shared" si="127"/>
        <v/>
      </c>
      <c r="U496" s="119" t="str">
        <f t="shared" si="128"/>
        <v/>
      </c>
      <c r="V496" s="120" t="str">
        <f t="shared" si="129"/>
        <v/>
      </c>
      <c r="W496" s="124" t="str">
        <f t="shared" si="130"/>
        <v/>
      </c>
      <c r="X496" s="124" t="str">
        <f t="shared" si="131"/>
        <v/>
      </c>
      <c r="Y496" s="119" t="str">
        <f t="shared" si="133"/>
        <v/>
      </c>
      <c r="Z496" s="119">
        <f t="shared" si="134"/>
        <v>0</v>
      </c>
      <c r="AA496" s="119" t="str">
        <f>IF(N496=12,VLOOKUP(F496,'PDP8'!$C$6:$F$11,4,0),"")</f>
        <v/>
      </c>
      <c r="AB496" s="119" t="str">
        <f>IF(N496=13,IF(_xlfn.BITAND(OCT2DEC(C496),'PDP8'!$E$17)='PDP8'!$D$17,'PDP8'!$F$17,CONCATENATE(IF(ISNA(MATCH(_xlfn.BITAND(OCT2DEC(C496),'PDP8'!$E$18),'PDP8'!$D$18:$D$20,0)),"",VLOOKUP(_xlfn.BITAND(OCT2DEC(C496),'PDP8'!$E$18),'PDP8'!$D$18:$F$20,3,0)),IF(ISNA(MATCH(_xlfn.BITAND(OCT2DEC(C496),'PDP8'!$E$21),'PDP8'!$D$21:$D$52,0)),"",CONCATENATE(IF(ISNA(MATCH(_xlfn.BITAND(OCT2DEC(C496),'PDP8'!$E$18),'PDP8'!$D$18:$D$20,0)),"",", "),VLOOKUP(_xlfn.BITAND(OCT2DEC(C496),'PDP8'!$E$21),'PDP8'!$D$21:$F$52,3,0))))),"")</f>
        <v/>
      </c>
      <c r="AC496" s="119" t="str">
        <f>IF(N496=14,CONCATENATE(IF(ISNA(MATCH(_xlfn.BITAND(OCT2DEC(C496),'PDP8'!$E$56),'PDP8'!$D$56:$D$70,0)),"",VLOOKUP(_xlfn.BITAND(OCT2DEC(C496),'PDP8'!$E$56),'PDP8'!$D$56:$F$70,3,0)),IF(ISNA(MATCH(_xlfn.BITAND(OCT2DEC(C496),'PDP8'!$E$71),'PDP8'!$D$71:$D$73,0)),"",CONCATENATE(IF(ISNA(MATCH(_xlfn.BITAND(OCT2DEC(C496),'PDP8'!$E$56),'PDP8'!$D$56:$D$70,0)),"",", "),VLOOKUP(_xlfn.BITAND(OCT2DEC(C496),'PDP8'!$E$71),'PDP8'!$D$71:$F$73,3,0))),IF(_xlfn.BITAND(OCT2DEC(C496),'PDP8'!$E$75)='PDP8'!$D$75,CONCATENATE(IF(LEN(F496)&gt;4,", ",""),'PDP8'!$F$75,""),IF(_xlfn.BITAND(OCT2DEC(C496),'PDP8'!$E$74),"",'PDP8'!$F$74))),"")</f>
        <v/>
      </c>
      <c r="AD496" s="119" t="str">
        <f>IF(N496=15,VLOOKUP(Z496,'PDP8'!$D$111:$F$238,3,0),"")</f>
        <v/>
      </c>
      <c r="AE496" s="119" t="str">
        <f>IF(N496=20,CONCATENATE(VLOOKUP(F496,'PDP8'!$I$5:$M$389,3,0),": ",VLOOKUP(F496,'PDP8'!$I$5:$M$389,5,0)),"")</f>
        <v/>
      </c>
      <c r="AF496" s="119" t="str">
        <f t="shared" si="132"/>
        <v/>
      </c>
      <c r="AG496" s="126"/>
      <c r="AH496" s="126"/>
    </row>
    <row r="497" spans="1:34" x14ac:dyDescent="0.2">
      <c r="A497" s="126"/>
      <c r="B497" s="55" t="str">
        <f t="shared" si="120"/>
        <v>0411</v>
      </c>
      <c r="C497" s="56" t="str">
        <f>IF(N497&lt;10,"",IF(N497=10,O497,IF(N497=12,IF(LEN(X497)&gt;0,X497,DEC2OCT(VLOOKUP(F497,'PDP8'!$C$6:$D$12,2,0)+IF(LEN(G497)&gt;0,256,0)+W497+IF(LEN(V497)=0,0,_xlfn.BITAND(V497,127)),4)),IF(N497=13,DEC2OCT('PDP8'!$D$13+_xlfn.BITOR(VLOOKUP(O497,'PDP8'!$C$17:$D$52,2,0),_xlfn.BITOR(IF(S497&gt;1,VLOOKUP(P497,'PDP8'!$C$17:$D$52,2,0),0),_xlfn.BITOR(IF(S497&gt;2,VLOOKUP(Q497,'PDP8'!$C$17:$D$52,2,0),0),IF(S497&gt;3,VLOOKUP(R497,'PDP8'!$C$17:$D$52,2,0),0)))),4),IF(N497=14,DEC2OCT(_xlfn.BITOR('PDP8'!$D$13+256+VLOOKUP(O497,'PDP8'!$C$56:$D$75,2,0),_xlfn.BITOR(IF(S497&gt;1,VLOOKUP(P497,'PDP8'!$C$56:$D$75,2,0),0),_xlfn.BITOR(IF(S497&gt;2,VLOOKUP(Q497,'PDP8'!$C$56:$D$75,2,0),0),IF(S497&gt;3,VLOOKUP(R497,'PDP8'!$C$56:$D$75,2,0),0)))),4),IF(N497=15,DEC2OCT('PDP8'!$D$13+257+VLOOKUP(O497,'PDP8'!$C$80:$D$107,2,0)+IF(S497&gt;1,VLOOKUP(P497,'PDP8'!$C$80:$D$107,2,0),0)+IF(S497&gt;2,VLOOKUP(Q497,'PDP8'!$C$80:$D$107,2,0),0),4),IF(N497=20,VLOOKUP(F497,'PDP8'!$I$5:$J$389,2,0),"???")))))))</f>
        <v/>
      </c>
      <c r="D497" s="177"/>
      <c r="E497" s="118"/>
      <c r="F497" s="118"/>
      <c r="G497" s="76"/>
      <c r="H497" s="118"/>
      <c r="I497" s="179"/>
      <c r="J497" s="188" t="str">
        <f t="shared" si="121"/>
        <v/>
      </c>
      <c r="K497" s="211"/>
      <c r="L497" s="126"/>
      <c r="M497" s="119">
        <f>IF(LEN(F497)&lt;1,0,IF(OR(LEFT(F497)="/",F497="$"),0,IF(LEFT(F497)="*",1,IF(NOT(ISERR(VALUE(F497))),10,IF(LEFT(F497,4)="PAGE",2,IF(ISNA(VLOOKUP(F497,'PDP8'!$C$6:$C$11,1,0)),IF(ISNA(VLOOKUP(LEFT(F497,3),'PDP8'!$C$17:$C$52,1,0)),IF(ISNA(VLOOKUP(LEFT(F497,3),'PDP8'!$C$56:$C$75,1,0)),IF(ISNA(VLOOKUP(LEFT(F497,IF(OR(LEN(F497)=3,MID(F497,4,1)=" "),3,4)),'PDP8'!$C$80:$C$107,1,0)),IF(ISNA(VLOOKUP(F497,'PDP8'!$I$5:$I$389,1,0)),"???",20),15),14),13),12))))))</f>
        <v>0</v>
      </c>
      <c r="N497" s="119">
        <f>IF(AND(O497="CLA",S497&gt;1),IF(ISNA(VLOOKUP(P497,'PDP8'!$C$17:$C$52,1,0)),IF(ISNA(VLOOKUP(P497,'PDP8'!$C$56:$C$75,1,0)),15,14),13),IF(LEN(F497)=0,0,M497))</f>
        <v>0</v>
      </c>
      <c r="O497" s="119" t="str">
        <f t="shared" si="122"/>
        <v/>
      </c>
      <c r="P497" s="119" t="str">
        <f t="shared" si="123"/>
        <v/>
      </c>
      <c r="Q497" s="119" t="str">
        <f t="shared" si="124"/>
        <v/>
      </c>
      <c r="R497" s="119" t="str">
        <f t="shared" si="125"/>
        <v/>
      </c>
      <c r="S497" s="119">
        <f t="shared" si="126"/>
        <v>0</v>
      </c>
      <c r="T497" s="187" t="str">
        <f t="shared" si="127"/>
        <v/>
      </c>
      <c r="U497" s="119" t="str">
        <f t="shared" si="128"/>
        <v/>
      </c>
      <c r="V497" s="120" t="str">
        <f t="shared" si="129"/>
        <v/>
      </c>
      <c r="W497" s="124" t="str">
        <f t="shared" si="130"/>
        <v/>
      </c>
      <c r="X497" s="124" t="str">
        <f t="shared" si="131"/>
        <v/>
      </c>
      <c r="Y497" s="119" t="str">
        <f t="shared" si="133"/>
        <v/>
      </c>
      <c r="Z497" s="119">
        <f t="shared" si="134"/>
        <v>0</v>
      </c>
      <c r="AA497" s="119" t="str">
        <f>IF(N497=12,VLOOKUP(F497,'PDP8'!$C$6:$F$11,4,0),"")</f>
        <v/>
      </c>
      <c r="AB497" s="119" t="str">
        <f>IF(N497=13,IF(_xlfn.BITAND(OCT2DEC(C497),'PDP8'!$E$17)='PDP8'!$D$17,'PDP8'!$F$17,CONCATENATE(IF(ISNA(MATCH(_xlfn.BITAND(OCT2DEC(C497),'PDP8'!$E$18),'PDP8'!$D$18:$D$20,0)),"",VLOOKUP(_xlfn.BITAND(OCT2DEC(C497),'PDP8'!$E$18),'PDP8'!$D$18:$F$20,3,0)),IF(ISNA(MATCH(_xlfn.BITAND(OCT2DEC(C497),'PDP8'!$E$21),'PDP8'!$D$21:$D$52,0)),"",CONCATENATE(IF(ISNA(MATCH(_xlfn.BITAND(OCT2DEC(C497),'PDP8'!$E$18),'PDP8'!$D$18:$D$20,0)),"",", "),VLOOKUP(_xlfn.BITAND(OCT2DEC(C497),'PDP8'!$E$21),'PDP8'!$D$21:$F$52,3,0))))),"")</f>
        <v/>
      </c>
      <c r="AC497" s="119" t="str">
        <f>IF(N497=14,CONCATENATE(IF(ISNA(MATCH(_xlfn.BITAND(OCT2DEC(C497),'PDP8'!$E$56),'PDP8'!$D$56:$D$70,0)),"",VLOOKUP(_xlfn.BITAND(OCT2DEC(C497),'PDP8'!$E$56),'PDP8'!$D$56:$F$70,3,0)),IF(ISNA(MATCH(_xlfn.BITAND(OCT2DEC(C497),'PDP8'!$E$71),'PDP8'!$D$71:$D$73,0)),"",CONCATENATE(IF(ISNA(MATCH(_xlfn.BITAND(OCT2DEC(C497),'PDP8'!$E$56),'PDP8'!$D$56:$D$70,0)),"",", "),VLOOKUP(_xlfn.BITAND(OCT2DEC(C497),'PDP8'!$E$71),'PDP8'!$D$71:$F$73,3,0))),IF(_xlfn.BITAND(OCT2DEC(C497),'PDP8'!$E$75)='PDP8'!$D$75,CONCATENATE(IF(LEN(F497)&gt;4,", ",""),'PDP8'!$F$75,""),IF(_xlfn.BITAND(OCT2DEC(C497),'PDP8'!$E$74),"",'PDP8'!$F$74))),"")</f>
        <v/>
      </c>
      <c r="AD497" s="119" t="str">
        <f>IF(N497=15,VLOOKUP(Z497,'PDP8'!$D$111:$F$238,3,0),"")</f>
        <v/>
      </c>
      <c r="AE497" s="119" t="str">
        <f>IF(N497=20,CONCATENATE(VLOOKUP(F497,'PDP8'!$I$5:$M$389,3,0),": ",VLOOKUP(F497,'PDP8'!$I$5:$M$389,5,0)),"")</f>
        <v/>
      </c>
      <c r="AF497" s="119" t="str">
        <f t="shared" si="132"/>
        <v/>
      </c>
      <c r="AG497" s="126"/>
      <c r="AH497" s="126"/>
    </row>
    <row r="498" spans="1:34" x14ac:dyDescent="0.2">
      <c r="A498" s="126"/>
      <c r="B498" s="55" t="str">
        <f t="shared" si="120"/>
        <v>0411</v>
      </c>
      <c r="C498" s="56" t="str">
        <f>IF(N498&lt;10,"",IF(N498=10,O498,IF(N498=12,IF(LEN(X498)&gt;0,X498,DEC2OCT(VLOOKUP(F498,'PDP8'!$C$6:$D$12,2,0)+IF(LEN(G498)&gt;0,256,0)+W498+IF(LEN(V498)=0,0,_xlfn.BITAND(V498,127)),4)),IF(N498=13,DEC2OCT('PDP8'!$D$13+_xlfn.BITOR(VLOOKUP(O498,'PDP8'!$C$17:$D$52,2,0),_xlfn.BITOR(IF(S498&gt;1,VLOOKUP(P498,'PDP8'!$C$17:$D$52,2,0),0),_xlfn.BITOR(IF(S498&gt;2,VLOOKUP(Q498,'PDP8'!$C$17:$D$52,2,0),0),IF(S498&gt;3,VLOOKUP(R498,'PDP8'!$C$17:$D$52,2,0),0)))),4),IF(N498=14,DEC2OCT(_xlfn.BITOR('PDP8'!$D$13+256+VLOOKUP(O498,'PDP8'!$C$56:$D$75,2,0),_xlfn.BITOR(IF(S498&gt;1,VLOOKUP(P498,'PDP8'!$C$56:$D$75,2,0),0),_xlfn.BITOR(IF(S498&gt;2,VLOOKUP(Q498,'PDP8'!$C$56:$D$75,2,0),0),IF(S498&gt;3,VLOOKUP(R498,'PDP8'!$C$56:$D$75,2,0),0)))),4),IF(N498=15,DEC2OCT('PDP8'!$D$13+257+VLOOKUP(O498,'PDP8'!$C$80:$D$107,2,0)+IF(S498&gt;1,VLOOKUP(P498,'PDP8'!$C$80:$D$107,2,0),0)+IF(S498&gt;2,VLOOKUP(Q498,'PDP8'!$C$80:$D$107,2,0),0),4),IF(N498=20,VLOOKUP(F498,'PDP8'!$I$5:$J$389,2,0),"???")))))))</f>
        <v/>
      </c>
      <c r="D498" s="177"/>
      <c r="E498" s="118"/>
      <c r="F498" s="118"/>
      <c r="G498" s="76"/>
      <c r="H498" s="118"/>
      <c r="I498" s="179"/>
      <c r="J498" s="188" t="str">
        <f t="shared" si="121"/>
        <v/>
      </c>
      <c r="K498" s="211"/>
      <c r="L498" s="126"/>
      <c r="M498" s="119">
        <f>IF(LEN(F498)&lt;1,0,IF(OR(LEFT(F498)="/",F498="$"),0,IF(LEFT(F498)="*",1,IF(NOT(ISERR(VALUE(F498))),10,IF(LEFT(F498,4)="PAGE",2,IF(ISNA(VLOOKUP(F498,'PDP8'!$C$6:$C$11,1,0)),IF(ISNA(VLOOKUP(LEFT(F498,3),'PDP8'!$C$17:$C$52,1,0)),IF(ISNA(VLOOKUP(LEFT(F498,3),'PDP8'!$C$56:$C$75,1,0)),IF(ISNA(VLOOKUP(LEFT(F498,IF(OR(LEN(F498)=3,MID(F498,4,1)=" "),3,4)),'PDP8'!$C$80:$C$107,1,0)),IF(ISNA(VLOOKUP(F498,'PDP8'!$I$5:$I$389,1,0)),"???",20),15),14),13),12))))))</f>
        <v>0</v>
      </c>
      <c r="N498" s="119">
        <f>IF(AND(O498="CLA",S498&gt;1),IF(ISNA(VLOOKUP(P498,'PDP8'!$C$17:$C$52,1,0)),IF(ISNA(VLOOKUP(P498,'PDP8'!$C$56:$C$75,1,0)),15,14),13),IF(LEN(F498)=0,0,M498))</f>
        <v>0</v>
      </c>
      <c r="O498" s="119" t="str">
        <f t="shared" si="122"/>
        <v/>
      </c>
      <c r="P498" s="119" t="str">
        <f t="shared" si="123"/>
        <v/>
      </c>
      <c r="Q498" s="119" t="str">
        <f t="shared" si="124"/>
        <v/>
      </c>
      <c r="R498" s="119" t="str">
        <f t="shared" si="125"/>
        <v/>
      </c>
      <c r="S498" s="119">
        <f t="shared" si="126"/>
        <v>0</v>
      </c>
      <c r="T498" s="187" t="str">
        <f t="shared" si="127"/>
        <v/>
      </c>
      <c r="U498" s="119" t="str">
        <f t="shared" si="128"/>
        <v/>
      </c>
      <c r="V498" s="120" t="str">
        <f t="shared" si="129"/>
        <v/>
      </c>
      <c r="W498" s="124" t="str">
        <f t="shared" si="130"/>
        <v/>
      </c>
      <c r="X498" s="124" t="str">
        <f t="shared" si="131"/>
        <v/>
      </c>
      <c r="Y498" s="119" t="str">
        <f t="shared" si="133"/>
        <v/>
      </c>
      <c r="Z498" s="119">
        <f t="shared" si="134"/>
        <v>0</v>
      </c>
      <c r="AA498" s="119" t="str">
        <f>IF(N498=12,VLOOKUP(F498,'PDP8'!$C$6:$F$11,4,0),"")</f>
        <v/>
      </c>
      <c r="AB498" s="119" t="str">
        <f>IF(N498=13,IF(_xlfn.BITAND(OCT2DEC(C498),'PDP8'!$E$17)='PDP8'!$D$17,'PDP8'!$F$17,CONCATENATE(IF(ISNA(MATCH(_xlfn.BITAND(OCT2DEC(C498),'PDP8'!$E$18),'PDP8'!$D$18:$D$20,0)),"",VLOOKUP(_xlfn.BITAND(OCT2DEC(C498),'PDP8'!$E$18),'PDP8'!$D$18:$F$20,3,0)),IF(ISNA(MATCH(_xlfn.BITAND(OCT2DEC(C498),'PDP8'!$E$21),'PDP8'!$D$21:$D$52,0)),"",CONCATENATE(IF(ISNA(MATCH(_xlfn.BITAND(OCT2DEC(C498),'PDP8'!$E$18),'PDP8'!$D$18:$D$20,0)),"",", "),VLOOKUP(_xlfn.BITAND(OCT2DEC(C498),'PDP8'!$E$21),'PDP8'!$D$21:$F$52,3,0))))),"")</f>
        <v/>
      </c>
      <c r="AC498" s="119" t="str">
        <f>IF(N498=14,CONCATENATE(IF(ISNA(MATCH(_xlfn.BITAND(OCT2DEC(C498),'PDP8'!$E$56),'PDP8'!$D$56:$D$70,0)),"",VLOOKUP(_xlfn.BITAND(OCT2DEC(C498),'PDP8'!$E$56),'PDP8'!$D$56:$F$70,3,0)),IF(ISNA(MATCH(_xlfn.BITAND(OCT2DEC(C498),'PDP8'!$E$71),'PDP8'!$D$71:$D$73,0)),"",CONCATENATE(IF(ISNA(MATCH(_xlfn.BITAND(OCT2DEC(C498),'PDP8'!$E$56),'PDP8'!$D$56:$D$70,0)),"",", "),VLOOKUP(_xlfn.BITAND(OCT2DEC(C498),'PDP8'!$E$71),'PDP8'!$D$71:$F$73,3,0))),IF(_xlfn.BITAND(OCT2DEC(C498),'PDP8'!$E$75)='PDP8'!$D$75,CONCATENATE(IF(LEN(F498)&gt;4,", ",""),'PDP8'!$F$75,""),IF(_xlfn.BITAND(OCT2DEC(C498),'PDP8'!$E$74),"",'PDP8'!$F$74))),"")</f>
        <v/>
      </c>
      <c r="AD498" s="119" t="str">
        <f>IF(N498=15,VLOOKUP(Z498,'PDP8'!$D$111:$F$238,3,0),"")</f>
        <v/>
      </c>
      <c r="AE498" s="119" t="str">
        <f>IF(N498=20,CONCATENATE(VLOOKUP(F498,'PDP8'!$I$5:$M$389,3,0),": ",VLOOKUP(F498,'PDP8'!$I$5:$M$389,5,0)),"")</f>
        <v/>
      </c>
      <c r="AF498" s="119" t="str">
        <f t="shared" si="132"/>
        <v/>
      </c>
      <c r="AG498" s="126"/>
      <c r="AH498" s="126"/>
    </row>
    <row r="499" spans="1:34" x14ac:dyDescent="0.2">
      <c r="A499" s="126"/>
      <c r="B499" s="55" t="str">
        <f t="shared" si="120"/>
        <v>0411</v>
      </c>
      <c r="C499" s="56" t="str">
        <f>IF(N499&lt;10,"",IF(N499=10,O499,IF(N499=12,IF(LEN(X499)&gt;0,X499,DEC2OCT(VLOOKUP(F499,'PDP8'!$C$6:$D$12,2,0)+IF(LEN(G499)&gt;0,256,0)+W499+IF(LEN(V499)=0,0,_xlfn.BITAND(V499,127)),4)),IF(N499=13,DEC2OCT('PDP8'!$D$13+_xlfn.BITOR(VLOOKUP(O499,'PDP8'!$C$17:$D$52,2,0),_xlfn.BITOR(IF(S499&gt;1,VLOOKUP(P499,'PDP8'!$C$17:$D$52,2,0),0),_xlfn.BITOR(IF(S499&gt;2,VLOOKUP(Q499,'PDP8'!$C$17:$D$52,2,0),0),IF(S499&gt;3,VLOOKUP(R499,'PDP8'!$C$17:$D$52,2,0),0)))),4),IF(N499=14,DEC2OCT(_xlfn.BITOR('PDP8'!$D$13+256+VLOOKUP(O499,'PDP8'!$C$56:$D$75,2,0),_xlfn.BITOR(IF(S499&gt;1,VLOOKUP(P499,'PDP8'!$C$56:$D$75,2,0),0),_xlfn.BITOR(IF(S499&gt;2,VLOOKUP(Q499,'PDP8'!$C$56:$D$75,2,0),0),IF(S499&gt;3,VLOOKUP(R499,'PDP8'!$C$56:$D$75,2,0),0)))),4),IF(N499=15,DEC2OCT('PDP8'!$D$13+257+VLOOKUP(O499,'PDP8'!$C$80:$D$107,2,0)+IF(S499&gt;1,VLOOKUP(P499,'PDP8'!$C$80:$D$107,2,0),0)+IF(S499&gt;2,VLOOKUP(Q499,'PDP8'!$C$80:$D$107,2,0),0),4),IF(N499=20,VLOOKUP(F499,'PDP8'!$I$5:$J$389,2,0),"???")))))))</f>
        <v/>
      </c>
      <c r="D499" s="177"/>
      <c r="E499" s="118"/>
      <c r="F499" s="118"/>
      <c r="G499" s="76"/>
      <c r="H499" s="118"/>
      <c r="I499" s="179"/>
      <c r="J499" s="188" t="str">
        <f t="shared" si="121"/>
        <v/>
      </c>
      <c r="K499" s="211"/>
      <c r="L499" s="126"/>
      <c r="M499" s="119">
        <f>IF(LEN(F499)&lt;1,0,IF(OR(LEFT(F499)="/",F499="$"),0,IF(LEFT(F499)="*",1,IF(NOT(ISERR(VALUE(F499))),10,IF(LEFT(F499,4)="PAGE",2,IF(ISNA(VLOOKUP(F499,'PDP8'!$C$6:$C$11,1,0)),IF(ISNA(VLOOKUP(LEFT(F499,3),'PDP8'!$C$17:$C$52,1,0)),IF(ISNA(VLOOKUP(LEFT(F499,3),'PDP8'!$C$56:$C$75,1,0)),IF(ISNA(VLOOKUP(LEFT(F499,IF(OR(LEN(F499)=3,MID(F499,4,1)=" "),3,4)),'PDP8'!$C$80:$C$107,1,0)),IF(ISNA(VLOOKUP(F499,'PDP8'!$I$5:$I$389,1,0)),"???",20),15),14),13),12))))))</f>
        <v>0</v>
      </c>
      <c r="N499" s="119">
        <f>IF(AND(O499="CLA",S499&gt;1),IF(ISNA(VLOOKUP(P499,'PDP8'!$C$17:$C$52,1,0)),IF(ISNA(VLOOKUP(P499,'PDP8'!$C$56:$C$75,1,0)),15,14),13),IF(LEN(F499)=0,0,M499))</f>
        <v>0</v>
      </c>
      <c r="O499" s="119" t="str">
        <f t="shared" si="122"/>
        <v/>
      </c>
      <c r="P499" s="119" t="str">
        <f t="shared" si="123"/>
        <v/>
      </c>
      <c r="Q499" s="119" t="str">
        <f t="shared" si="124"/>
        <v/>
      </c>
      <c r="R499" s="119" t="str">
        <f t="shared" si="125"/>
        <v/>
      </c>
      <c r="S499" s="119">
        <f t="shared" si="126"/>
        <v>0</v>
      </c>
      <c r="T499" s="187" t="str">
        <f t="shared" si="127"/>
        <v/>
      </c>
      <c r="U499" s="119" t="str">
        <f t="shared" si="128"/>
        <v/>
      </c>
      <c r="V499" s="120" t="str">
        <f t="shared" si="129"/>
        <v/>
      </c>
      <c r="W499" s="124" t="str">
        <f t="shared" si="130"/>
        <v/>
      </c>
      <c r="X499" s="124" t="str">
        <f t="shared" si="131"/>
        <v/>
      </c>
      <c r="Y499" s="119" t="str">
        <f t="shared" si="133"/>
        <v/>
      </c>
      <c r="Z499" s="119">
        <f t="shared" si="134"/>
        <v>0</v>
      </c>
      <c r="AA499" s="119" t="str">
        <f>IF(N499=12,VLOOKUP(F499,'PDP8'!$C$6:$F$11,4,0),"")</f>
        <v/>
      </c>
      <c r="AB499" s="119" t="str">
        <f>IF(N499=13,IF(_xlfn.BITAND(OCT2DEC(C499),'PDP8'!$E$17)='PDP8'!$D$17,'PDP8'!$F$17,CONCATENATE(IF(ISNA(MATCH(_xlfn.BITAND(OCT2DEC(C499),'PDP8'!$E$18),'PDP8'!$D$18:$D$20,0)),"",VLOOKUP(_xlfn.BITAND(OCT2DEC(C499),'PDP8'!$E$18),'PDP8'!$D$18:$F$20,3,0)),IF(ISNA(MATCH(_xlfn.BITAND(OCT2DEC(C499),'PDP8'!$E$21),'PDP8'!$D$21:$D$52,0)),"",CONCATENATE(IF(ISNA(MATCH(_xlfn.BITAND(OCT2DEC(C499),'PDP8'!$E$18),'PDP8'!$D$18:$D$20,0)),"",", "),VLOOKUP(_xlfn.BITAND(OCT2DEC(C499),'PDP8'!$E$21),'PDP8'!$D$21:$F$52,3,0))))),"")</f>
        <v/>
      </c>
      <c r="AC499" s="119" t="str">
        <f>IF(N499=14,CONCATENATE(IF(ISNA(MATCH(_xlfn.BITAND(OCT2DEC(C499),'PDP8'!$E$56),'PDP8'!$D$56:$D$70,0)),"",VLOOKUP(_xlfn.BITAND(OCT2DEC(C499),'PDP8'!$E$56),'PDP8'!$D$56:$F$70,3,0)),IF(ISNA(MATCH(_xlfn.BITAND(OCT2DEC(C499),'PDP8'!$E$71),'PDP8'!$D$71:$D$73,0)),"",CONCATENATE(IF(ISNA(MATCH(_xlfn.BITAND(OCT2DEC(C499),'PDP8'!$E$56),'PDP8'!$D$56:$D$70,0)),"",", "),VLOOKUP(_xlfn.BITAND(OCT2DEC(C499),'PDP8'!$E$71),'PDP8'!$D$71:$F$73,3,0))),IF(_xlfn.BITAND(OCT2DEC(C499),'PDP8'!$E$75)='PDP8'!$D$75,CONCATENATE(IF(LEN(F499)&gt;4,", ",""),'PDP8'!$F$75,""),IF(_xlfn.BITAND(OCT2DEC(C499),'PDP8'!$E$74),"",'PDP8'!$F$74))),"")</f>
        <v/>
      </c>
      <c r="AD499" s="119" t="str">
        <f>IF(N499=15,VLOOKUP(Z499,'PDP8'!$D$111:$F$238,3,0),"")</f>
        <v/>
      </c>
      <c r="AE499" s="119" t="str">
        <f>IF(N499=20,CONCATENATE(VLOOKUP(F499,'PDP8'!$I$5:$M$389,3,0),": ",VLOOKUP(F499,'PDP8'!$I$5:$M$389,5,0)),"")</f>
        <v/>
      </c>
      <c r="AF499" s="119" t="str">
        <f t="shared" si="132"/>
        <v/>
      </c>
      <c r="AG499" s="126"/>
      <c r="AH499" s="126"/>
    </row>
    <row r="500" spans="1:34" x14ac:dyDescent="0.2">
      <c r="A500" s="126"/>
      <c r="B500" s="55" t="str">
        <f t="shared" si="120"/>
        <v>0411</v>
      </c>
      <c r="C500" s="56" t="str">
        <f>IF(N500&lt;10,"",IF(N500=10,O500,IF(N500=12,IF(LEN(X500)&gt;0,X500,DEC2OCT(VLOOKUP(F500,'PDP8'!$C$6:$D$12,2,0)+IF(LEN(G500)&gt;0,256,0)+W500+IF(LEN(V500)=0,0,_xlfn.BITAND(V500,127)),4)),IF(N500=13,DEC2OCT('PDP8'!$D$13+_xlfn.BITOR(VLOOKUP(O500,'PDP8'!$C$17:$D$52,2,0),_xlfn.BITOR(IF(S500&gt;1,VLOOKUP(P500,'PDP8'!$C$17:$D$52,2,0),0),_xlfn.BITOR(IF(S500&gt;2,VLOOKUP(Q500,'PDP8'!$C$17:$D$52,2,0),0),IF(S500&gt;3,VLOOKUP(R500,'PDP8'!$C$17:$D$52,2,0),0)))),4),IF(N500=14,DEC2OCT(_xlfn.BITOR('PDP8'!$D$13+256+VLOOKUP(O500,'PDP8'!$C$56:$D$75,2,0),_xlfn.BITOR(IF(S500&gt;1,VLOOKUP(P500,'PDP8'!$C$56:$D$75,2,0),0),_xlfn.BITOR(IF(S500&gt;2,VLOOKUP(Q500,'PDP8'!$C$56:$D$75,2,0),0),IF(S500&gt;3,VLOOKUP(R500,'PDP8'!$C$56:$D$75,2,0),0)))),4),IF(N500=15,DEC2OCT('PDP8'!$D$13+257+VLOOKUP(O500,'PDP8'!$C$80:$D$107,2,0)+IF(S500&gt;1,VLOOKUP(P500,'PDP8'!$C$80:$D$107,2,0),0)+IF(S500&gt;2,VLOOKUP(Q500,'PDP8'!$C$80:$D$107,2,0),0),4),IF(N500=20,VLOOKUP(F500,'PDP8'!$I$5:$J$389,2,0),"???")))))))</f>
        <v/>
      </c>
      <c r="D500" s="177"/>
      <c r="E500" s="118"/>
      <c r="F500" s="118"/>
      <c r="G500" s="76"/>
      <c r="H500" s="118"/>
      <c r="I500" s="179"/>
      <c r="J500" s="188" t="str">
        <f t="shared" si="121"/>
        <v/>
      </c>
      <c r="K500" s="211"/>
      <c r="L500" s="126"/>
      <c r="M500" s="119">
        <f>IF(LEN(F500)&lt;1,0,IF(OR(LEFT(F500)="/",F500="$"),0,IF(LEFT(F500)="*",1,IF(NOT(ISERR(VALUE(F500))),10,IF(LEFT(F500,4)="PAGE",2,IF(ISNA(VLOOKUP(F500,'PDP8'!$C$6:$C$11,1,0)),IF(ISNA(VLOOKUP(LEFT(F500,3),'PDP8'!$C$17:$C$52,1,0)),IF(ISNA(VLOOKUP(LEFT(F500,3),'PDP8'!$C$56:$C$75,1,0)),IF(ISNA(VLOOKUP(LEFT(F500,IF(OR(LEN(F500)=3,MID(F500,4,1)=" "),3,4)),'PDP8'!$C$80:$C$107,1,0)),IF(ISNA(VLOOKUP(F500,'PDP8'!$I$5:$I$389,1,0)),"???",20),15),14),13),12))))))</f>
        <v>0</v>
      </c>
      <c r="N500" s="119">
        <f>IF(AND(O500="CLA",S500&gt;1),IF(ISNA(VLOOKUP(P500,'PDP8'!$C$17:$C$52,1,0)),IF(ISNA(VLOOKUP(P500,'PDP8'!$C$56:$C$75,1,0)),15,14),13),IF(LEN(F500)=0,0,M500))</f>
        <v>0</v>
      </c>
      <c r="O500" s="119" t="str">
        <f t="shared" si="122"/>
        <v/>
      </c>
      <c r="P500" s="119" t="str">
        <f t="shared" si="123"/>
        <v/>
      </c>
      <c r="Q500" s="119" t="str">
        <f t="shared" si="124"/>
        <v/>
      </c>
      <c r="R500" s="119" t="str">
        <f t="shared" si="125"/>
        <v/>
      </c>
      <c r="S500" s="119">
        <f t="shared" si="126"/>
        <v>0</v>
      </c>
      <c r="T500" s="187" t="str">
        <f t="shared" si="127"/>
        <v/>
      </c>
      <c r="U500" s="119" t="str">
        <f t="shared" si="128"/>
        <v/>
      </c>
      <c r="V500" s="120" t="str">
        <f t="shared" si="129"/>
        <v/>
      </c>
      <c r="W500" s="124" t="str">
        <f t="shared" si="130"/>
        <v/>
      </c>
      <c r="X500" s="124" t="str">
        <f t="shared" si="131"/>
        <v/>
      </c>
      <c r="Y500" s="119" t="str">
        <f t="shared" si="133"/>
        <v/>
      </c>
      <c r="Z500" s="119">
        <f t="shared" si="134"/>
        <v>0</v>
      </c>
      <c r="AA500" s="119" t="str">
        <f>IF(N500=12,VLOOKUP(F500,'PDP8'!$C$6:$F$11,4,0),"")</f>
        <v/>
      </c>
      <c r="AB500" s="119" t="str">
        <f>IF(N500=13,IF(_xlfn.BITAND(OCT2DEC(C500),'PDP8'!$E$17)='PDP8'!$D$17,'PDP8'!$F$17,CONCATENATE(IF(ISNA(MATCH(_xlfn.BITAND(OCT2DEC(C500),'PDP8'!$E$18),'PDP8'!$D$18:$D$20,0)),"",VLOOKUP(_xlfn.BITAND(OCT2DEC(C500),'PDP8'!$E$18),'PDP8'!$D$18:$F$20,3,0)),IF(ISNA(MATCH(_xlfn.BITAND(OCT2DEC(C500),'PDP8'!$E$21),'PDP8'!$D$21:$D$52,0)),"",CONCATENATE(IF(ISNA(MATCH(_xlfn.BITAND(OCT2DEC(C500),'PDP8'!$E$18),'PDP8'!$D$18:$D$20,0)),"",", "),VLOOKUP(_xlfn.BITAND(OCT2DEC(C500),'PDP8'!$E$21),'PDP8'!$D$21:$F$52,3,0))))),"")</f>
        <v/>
      </c>
      <c r="AC500" s="119" t="str">
        <f>IF(N500=14,CONCATENATE(IF(ISNA(MATCH(_xlfn.BITAND(OCT2DEC(C500),'PDP8'!$E$56),'PDP8'!$D$56:$D$70,0)),"",VLOOKUP(_xlfn.BITAND(OCT2DEC(C500),'PDP8'!$E$56),'PDP8'!$D$56:$F$70,3,0)),IF(ISNA(MATCH(_xlfn.BITAND(OCT2DEC(C500),'PDP8'!$E$71),'PDP8'!$D$71:$D$73,0)),"",CONCATENATE(IF(ISNA(MATCH(_xlfn.BITAND(OCT2DEC(C500),'PDP8'!$E$56),'PDP8'!$D$56:$D$70,0)),"",", "),VLOOKUP(_xlfn.BITAND(OCT2DEC(C500),'PDP8'!$E$71),'PDP8'!$D$71:$F$73,3,0))),IF(_xlfn.BITAND(OCT2DEC(C500),'PDP8'!$E$75)='PDP8'!$D$75,CONCATENATE(IF(LEN(F500)&gt;4,", ",""),'PDP8'!$F$75,""),IF(_xlfn.BITAND(OCT2DEC(C500),'PDP8'!$E$74),"",'PDP8'!$F$74))),"")</f>
        <v/>
      </c>
      <c r="AD500" s="119" t="str">
        <f>IF(N500=15,VLOOKUP(Z500,'PDP8'!$D$111:$F$238,3,0),"")</f>
        <v/>
      </c>
      <c r="AE500" s="119" t="str">
        <f>IF(N500=20,CONCATENATE(VLOOKUP(F500,'PDP8'!$I$5:$M$389,3,0),": ",VLOOKUP(F500,'PDP8'!$I$5:$M$389,5,0)),"")</f>
        <v/>
      </c>
      <c r="AF500" s="119" t="str">
        <f t="shared" si="132"/>
        <v/>
      </c>
      <c r="AG500" s="126"/>
      <c r="AH500" s="126"/>
    </row>
    <row r="501" spans="1:34" x14ac:dyDescent="0.2">
      <c r="A501" s="126"/>
      <c r="B501" s="55" t="str">
        <f t="shared" si="120"/>
        <v>0411</v>
      </c>
      <c r="C501" s="56" t="str">
        <f>IF(N501&lt;10,"",IF(N501=10,O501,IF(N501=12,IF(LEN(X501)&gt;0,X501,DEC2OCT(VLOOKUP(F501,'PDP8'!$C$6:$D$12,2,0)+IF(LEN(G501)&gt;0,256,0)+W501+IF(LEN(V501)=0,0,_xlfn.BITAND(V501,127)),4)),IF(N501=13,DEC2OCT('PDP8'!$D$13+_xlfn.BITOR(VLOOKUP(O501,'PDP8'!$C$17:$D$52,2,0),_xlfn.BITOR(IF(S501&gt;1,VLOOKUP(P501,'PDP8'!$C$17:$D$52,2,0),0),_xlfn.BITOR(IF(S501&gt;2,VLOOKUP(Q501,'PDP8'!$C$17:$D$52,2,0),0),IF(S501&gt;3,VLOOKUP(R501,'PDP8'!$C$17:$D$52,2,0),0)))),4),IF(N501=14,DEC2OCT(_xlfn.BITOR('PDP8'!$D$13+256+VLOOKUP(O501,'PDP8'!$C$56:$D$75,2,0),_xlfn.BITOR(IF(S501&gt;1,VLOOKUP(P501,'PDP8'!$C$56:$D$75,2,0),0),_xlfn.BITOR(IF(S501&gt;2,VLOOKUP(Q501,'PDP8'!$C$56:$D$75,2,0),0),IF(S501&gt;3,VLOOKUP(R501,'PDP8'!$C$56:$D$75,2,0),0)))),4),IF(N501=15,DEC2OCT('PDP8'!$D$13+257+VLOOKUP(O501,'PDP8'!$C$80:$D$107,2,0)+IF(S501&gt;1,VLOOKUP(P501,'PDP8'!$C$80:$D$107,2,0),0)+IF(S501&gt;2,VLOOKUP(Q501,'PDP8'!$C$80:$D$107,2,0),0),4),IF(N501=20,VLOOKUP(F501,'PDP8'!$I$5:$J$389,2,0),"???")))))))</f>
        <v/>
      </c>
      <c r="D501" s="177"/>
      <c r="E501" s="118"/>
      <c r="F501" s="118"/>
      <c r="G501" s="76"/>
      <c r="H501" s="118"/>
      <c r="I501" s="179"/>
      <c r="J501" s="188" t="str">
        <f t="shared" si="121"/>
        <v/>
      </c>
      <c r="K501" s="211"/>
      <c r="L501" s="126"/>
      <c r="M501" s="119">
        <f>IF(LEN(F501)&lt;1,0,IF(OR(LEFT(F501)="/",F501="$"),0,IF(LEFT(F501)="*",1,IF(NOT(ISERR(VALUE(F501))),10,IF(LEFT(F501,4)="PAGE",2,IF(ISNA(VLOOKUP(F501,'PDP8'!$C$6:$C$11,1,0)),IF(ISNA(VLOOKUP(LEFT(F501,3),'PDP8'!$C$17:$C$52,1,0)),IF(ISNA(VLOOKUP(LEFT(F501,3),'PDP8'!$C$56:$C$75,1,0)),IF(ISNA(VLOOKUP(LEFT(F501,IF(OR(LEN(F501)=3,MID(F501,4,1)=" "),3,4)),'PDP8'!$C$80:$C$107,1,0)),IF(ISNA(VLOOKUP(F501,'PDP8'!$I$5:$I$389,1,0)),"???",20),15),14),13),12))))))</f>
        <v>0</v>
      </c>
      <c r="N501" s="119">
        <f>IF(AND(O501="CLA",S501&gt;1),IF(ISNA(VLOOKUP(P501,'PDP8'!$C$17:$C$52,1,0)),IF(ISNA(VLOOKUP(P501,'PDP8'!$C$56:$C$75,1,0)),15,14),13),IF(LEN(F501)=0,0,M501))</f>
        <v>0</v>
      </c>
      <c r="O501" s="119" t="str">
        <f t="shared" si="122"/>
        <v/>
      </c>
      <c r="P501" s="119" t="str">
        <f t="shared" si="123"/>
        <v/>
      </c>
      <c r="Q501" s="119" t="str">
        <f t="shared" si="124"/>
        <v/>
      </c>
      <c r="R501" s="119" t="str">
        <f t="shared" si="125"/>
        <v/>
      </c>
      <c r="S501" s="119">
        <f t="shared" si="126"/>
        <v>0</v>
      </c>
      <c r="T501" s="187" t="str">
        <f t="shared" si="127"/>
        <v/>
      </c>
      <c r="U501" s="119" t="str">
        <f t="shared" si="128"/>
        <v/>
      </c>
      <c r="V501" s="120" t="str">
        <f t="shared" si="129"/>
        <v/>
      </c>
      <c r="W501" s="124" t="str">
        <f t="shared" si="130"/>
        <v/>
      </c>
      <c r="X501" s="124" t="str">
        <f t="shared" si="131"/>
        <v/>
      </c>
      <c r="Y501" s="119" t="str">
        <f t="shared" si="133"/>
        <v/>
      </c>
      <c r="Z501" s="119">
        <f t="shared" si="134"/>
        <v>0</v>
      </c>
      <c r="AA501" s="119" t="str">
        <f>IF(N501=12,VLOOKUP(F501,'PDP8'!$C$6:$F$11,4,0),"")</f>
        <v/>
      </c>
      <c r="AB501" s="119" t="str">
        <f>IF(N501=13,IF(_xlfn.BITAND(OCT2DEC(C501),'PDP8'!$E$17)='PDP8'!$D$17,'PDP8'!$F$17,CONCATENATE(IF(ISNA(MATCH(_xlfn.BITAND(OCT2DEC(C501),'PDP8'!$E$18),'PDP8'!$D$18:$D$20,0)),"",VLOOKUP(_xlfn.BITAND(OCT2DEC(C501),'PDP8'!$E$18),'PDP8'!$D$18:$F$20,3,0)),IF(ISNA(MATCH(_xlfn.BITAND(OCT2DEC(C501),'PDP8'!$E$21),'PDP8'!$D$21:$D$52,0)),"",CONCATENATE(IF(ISNA(MATCH(_xlfn.BITAND(OCT2DEC(C501),'PDP8'!$E$18),'PDP8'!$D$18:$D$20,0)),"",", "),VLOOKUP(_xlfn.BITAND(OCT2DEC(C501),'PDP8'!$E$21),'PDP8'!$D$21:$F$52,3,0))))),"")</f>
        <v/>
      </c>
      <c r="AC501" s="119" t="str">
        <f>IF(N501=14,CONCATENATE(IF(ISNA(MATCH(_xlfn.BITAND(OCT2DEC(C501),'PDP8'!$E$56),'PDP8'!$D$56:$D$70,0)),"",VLOOKUP(_xlfn.BITAND(OCT2DEC(C501),'PDP8'!$E$56),'PDP8'!$D$56:$F$70,3,0)),IF(ISNA(MATCH(_xlfn.BITAND(OCT2DEC(C501),'PDP8'!$E$71),'PDP8'!$D$71:$D$73,0)),"",CONCATENATE(IF(ISNA(MATCH(_xlfn.BITAND(OCT2DEC(C501),'PDP8'!$E$56),'PDP8'!$D$56:$D$70,0)),"",", "),VLOOKUP(_xlfn.BITAND(OCT2DEC(C501),'PDP8'!$E$71),'PDP8'!$D$71:$F$73,3,0))),IF(_xlfn.BITAND(OCT2DEC(C501),'PDP8'!$E$75)='PDP8'!$D$75,CONCATENATE(IF(LEN(F501)&gt;4,", ",""),'PDP8'!$F$75,""),IF(_xlfn.BITAND(OCT2DEC(C501),'PDP8'!$E$74),"",'PDP8'!$F$74))),"")</f>
        <v/>
      </c>
      <c r="AD501" s="119" t="str">
        <f>IF(N501=15,VLOOKUP(Z501,'PDP8'!$D$111:$F$238,3,0),"")</f>
        <v/>
      </c>
      <c r="AE501" s="119" t="str">
        <f>IF(N501=20,CONCATENATE(VLOOKUP(F501,'PDP8'!$I$5:$M$389,3,0),": ",VLOOKUP(F501,'PDP8'!$I$5:$M$389,5,0)),"")</f>
        <v/>
      </c>
      <c r="AF501" s="119" t="str">
        <f t="shared" si="132"/>
        <v/>
      </c>
      <c r="AG501" s="126"/>
      <c r="AH501" s="126"/>
    </row>
    <row r="502" spans="1:34" x14ac:dyDescent="0.2">
      <c r="A502" s="126"/>
      <c r="B502" s="55" t="str">
        <f t="shared" si="120"/>
        <v>0411</v>
      </c>
      <c r="C502" s="56" t="str">
        <f>IF(N502&lt;10,"",IF(N502=10,O502,IF(N502=12,IF(LEN(X502)&gt;0,X502,DEC2OCT(VLOOKUP(F502,'PDP8'!$C$6:$D$12,2,0)+IF(LEN(G502)&gt;0,256,0)+W502+IF(LEN(V502)=0,0,_xlfn.BITAND(V502,127)),4)),IF(N502=13,DEC2OCT('PDP8'!$D$13+_xlfn.BITOR(VLOOKUP(O502,'PDP8'!$C$17:$D$52,2,0),_xlfn.BITOR(IF(S502&gt;1,VLOOKUP(P502,'PDP8'!$C$17:$D$52,2,0),0),_xlfn.BITOR(IF(S502&gt;2,VLOOKUP(Q502,'PDP8'!$C$17:$D$52,2,0),0),IF(S502&gt;3,VLOOKUP(R502,'PDP8'!$C$17:$D$52,2,0),0)))),4),IF(N502=14,DEC2OCT(_xlfn.BITOR('PDP8'!$D$13+256+VLOOKUP(O502,'PDP8'!$C$56:$D$75,2,0),_xlfn.BITOR(IF(S502&gt;1,VLOOKUP(P502,'PDP8'!$C$56:$D$75,2,0),0),_xlfn.BITOR(IF(S502&gt;2,VLOOKUP(Q502,'PDP8'!$C$56:$D$75,2,0),0),IF(S502&gt;3,VLOOKUP(R502,'PDP8'!$C$56:$D$75,2,0),0)))),4),IF(N502=15,DEC2OCT('PDP8'!$D$13+257+VLOOKUP(O502,'PDP8'!$C$80:$D$107,2,0)+IF(S502&gt;1,VLOOKUP(P502,'PDP8'!$C$80:$D$107,2,0),0)+IF(S502&gt;2,VLOOKUP(Q502,'PDP8'!$C$80:$D$107,2,0),0),4),IF(N502=20,VLOOKUP(F502,'PDP8'!$I$5:$J$389,2,0),"???")))))))</f>
        <v/>
      </c>
      <c r="D502" s="177"/>
      <c r="E502" s="118"/>
      <c r="F502" s="118"/>
      <c r="G502" s="76"/>
      <c r="H502" s="118"/>
      <c r="I502" s="179"/>
      <c r="J502" s="188" t="str">
        <f t="shared" si="121"/>
        <v/>
      </c>
      <c r="K502" s="211"/>
      <c r="L502" s="126"/>
      <c r="M502" s="119">
        <f>IF(LEN(F502)&lt;1,0,IF(OR(LEFT(F502)="/",F502="$"),0,IF(LEFT(F502)="*",1,IF(NOT(ISERR(VALUE(F502))),10,IF(LEFT(F502,4)="PAGE",2,IF(ISNA(VLOOKUP(F502,'PDP8'!$C$6:$C$11,1,0)),IF(ISNA(VLOOKUP(LEFT(F502,3),'PDP8'!$C$17:$C$52,1,0)),IF(ISNA(VLOOKUP(LEFT(F502,3),'PDP8'!$C$56:$C$75,1,0)),IF(ISNA(VLOOKUP(LEFT(F502,IF(OR(LEN(F502)=3,MID(F502,4,1)=" "),3,4)),'PDP8'!$C$80:$C$107,1,0)),IF(ISNA(VLOOKUP(F502,'PDP8'!$I$5:$I$389,1,0)),"???",20),15),14),13),12))))))</f>
        <v>0</v>
      </c>
      <c r="N502" s="119">
        <f>IF(AND(O502="CLA",S502&gt;1),IF(ISNA(VLOOKUP(P502,'PDP8'!$C$17:$C$52,1,0)),IF(ISNA(VLOOKUP(P502,'PDP8'!$C$56:$C$75,1,0)),15,14),13),IF(LEN(F502)=0,0,M502))</f>
        <v>0</v>
      </c>
      <c r="O502" s="119" t="str">
        <f t="shared" si="122"/>
        <v/>
      </c>
      <c r="P502" s="119" t="str">
        <f t="shared" si="123"/>
        <v/>
      </c>
      <c r="Q502" s="119" t="str">
        <f t="shared" si="124"/>
        <v/>
      </c>
      <c r="R502" s="119" t="str">
        <f t="shared" si="125"/>
        <v/>
      </c>
      <c r="S502" s="119">
        <f t="shared" si="126"/>
        <v>0</v>
      </c>
      <c r="T502" s="187" t="str">
        <f t="shared" si="127"/>
        <v/>
      </c>
      <c r="U502" s="119" t="str">
        <f t="shared" si="128"/>
        <v/>
      </c>
      <c r="V502" s="120" t="str">
        <f t="shared" si="129"/>
        <v/>
      </c>
      <c r="W502" s="124" t="str">
        <f t="shared" si="130"/>
        <v/>
      </c>
      <c r="X502" s="124" t="str">
        <f t="shared" si="131"/>
        <v/>
      </c>
      <c r="Y502" s="119" t="str">
        <f t="shared" si="133"/>
        <v/>
      </c>
      <c r="Z502" s="119">
        <f t="shared" si="134"/>
        <v>0</v>
      </c>
      <c r="AA502" s="119" t="str">
        <f>IF(N502=12,VLOOKUP(F502,'PDP8'!$C$6:$F$11,4,0),"")</f>
        <v/>
      </c>
      <c r="AB502" s="119" t="str">
        <f>IF(N502=13,IF(_xlfn.BITAND(OCT2DEC(C502),'PDP8'!$E$17)='PDP8'!$D$17,'PDP8'!$F$17,CONCATENATE(IF(ISNA(MATCH(_xlfn.BITAND(OCT2DEC(C502),'PDP8'!$E$18),'PDP8'!$D$18:$D$20,0)),"",VLOOKUP(_xlfn.BITAND(OCT2DEC(C502),'PDP8'!$E$18),'PDP8'!$D$18:$F$20,3,0)),IF(ISNA(MATCH(_xlfn.BITAND(OCT2DEC(C502),'PDP8'!$E$21),'PDP8'!$D$21:$D$52,0)),"",CONCATENATE(IF(ISNA(MATCH(_xlfn.BITAND(OCT2DEC(C502),'PDP8'!$E$18),'PDP8'!$D$18:$D$20,0)),"",", "),VLOOKUP(_xlfn.BITAND(OCT2DEC(C502),'PDP8'!$E$21),'PDP8'!$D$21:$F$52,3,0))))),"")</f>
        <v/>
      </c>
      <c r="AC502" s="119" t="str">
        <f>IF(N502=14,CONCATENATE(IF(ISNA(MATCH(_xlfn.BITAND(OCT2DEC(C502),'PDP8'!$E$56),'PDP8'!$D$56:$D$70,0)),"",VLOOKUP(_xlfn.BITAND(OCT2DEC(C502),'PDP8'!$E$56),'PDP8'!$D$56:$F$70,3,0)),IF(ISNA(MATCH(_xlfn.BITAND(OCT2DEC(C502),'PDP8'!$E$71),'PDP8'!$D$71:$D$73,0)),"",CONCATENATE(IF(ISNA(MATCH(_xlfn.BITAND(OCT2DEC(C502),'PDP8'!$E$56),'PDP8'!$D$56:$D$70,0)),"",", "),VLOOKUP(_xlfn.BITAND(OCT2DEC(C502),'PDP8'!$E$71),'PDP8'!$D$71:$F$73,3,0))),IF(_xlfn.BITAND(OCT2DEC(C502),'PDP8'!$E$75)='PDP8'!$D$75,CONCATENATE(IF(LEN(F502)&gt;4,", ",""),'PDP8'!$F$75,""),IF(_xlfn.BITAND(OCT2DEC(C502),'PDP8'!$E$74),"",'PDP8'!$F$74))),"")</f>
        <v/>
      </c>
      <c r="AD502" s="119" t="str">
        <f>IF(N502=15,VLOOKUP(Z502,'PDP8'!$D$111:$F$238,3,0),"")</f>
        <v/>
      </c>
      <c r="AE502" s="119" t="str">
        <f>IF(N502=20,CONCATENATE(VLOOKUP(F502,'PDP8'!$I$5:$M$389,3,0),": ",VLOOKUP(F502,'PDP8'!$I$5:$M$389,5,0)),"")</f>
        <v/>
      </c>
      <c r="AF502" s="119" t="str">
        <f t="shared" si="132"/>
        <v/>
      </c>
      <c r="AG502" s="126"/>
      <c r="AH502" s="126"/>
    </row>
    <row r="503" spans="1:34" x14ac:dyDescent="0.2">
      <c r="A503" s="126"/>
      <c r="B503" s="55" t="str">
        <f t="shared" si="120"/>
        <v>0411</v>
      </c>
      <c r="C503" s="56" t="str">
        <f>IF(N503&lt;10,"",IF(N503=10,O503,IF(N503=12,IF(LEN(X503)&gt;0,X503,DEC2OCT(VLOOKUP(F503,'PDP8'!$C$6:$D$12,2,0)+IF(LEN(G503)&gt;0,256,0)+W503+IF(LEN(V503)=0,0,_xlfn.BITAND(V503,127)),4)),IF(N503=13,DEC2OCT('PDP8'!$D$13+_xlfn.BITOR(VLOOKUP(O503,'PDP8'!$C$17:$D$52,2,0),_xlfn.BITOR(IF(S503&gt;1,VLOOKUP(P503,'PDP8'!$C$17:$D$52,2,0),0),_xlfn.BITOR(IF(S503&gt;2,VLOOKUP(Q503,'PDP8'!$C$17:$D$52,2,0),0),IF(S503&gt;3,VLOOKUP(R503,'PDP8'!$C$17:$D$52,2,0),0)))),4),IF(N503=14,DEC2OCT(_xlfn.BITOR('PDP8'!$D$13+256+VLOOKUP(O503,'PDP8'!$C$56:$D$75,2,0),_xlfn.BITOR(IF(S503&gt;1,VLOOKUP(P503,'PDP8'!$C$56:$D$75,2,0),0),_xlfn.BITOR(IF(S503&gt;2,VLOOKUP(Q503,'PDP8'!$C$56:$D$75,2,0),0),IF(S503&gt;3,VLOOKUP(R503,'PDP8'!$C$56:$D$75,2,0),0)))),4),IF(N503=15,DEC2OCT('PDP8'!$D$13+257+VLOOKUP(O503,'PDP8'!$C$80:$D$107,2,0)+IF(S503&gt;1,VLOOKUP(P503,'PDP8'!$C$80:$D$107,2,0),0)+IF(S503&gt;2,VLOOKUP(Q503,'PDP8'!$C$80:$D$107,2,0),0),4),IF(N503=20,VLOOKUP(F503,'PDP8'!$I$5:$J$389,2,0),"???")))))))</f>
        <v/>
      </c>
      <c r="D503" s="177"/>
      <c r="E503" s="118"/>
      <c r="F503" s="118"/>
      <c r="G503" s="76"/>
      <c r="H503" s="118"/>
      <c r="I503" s="179"/>
      <c r="J503" s="188" t="str">
        <f t="shared" si="121"/>
        <v/>
      </c>
      <c r="K503" s="211"/>
      <c r="L503" s="126"/>
      <c r="M503" s="119">
        <f>IF(LEN(F503)&lt;1,0,IF(OR(LEFT(F503)="/",F503="$"),0,IF(LEFT(F503)="*",1,IF(NOT(ISERR(VALUE(F503))),10,IF(LEFT(F503,4)="PAGE",2,IF(ISNA(VLOOKUP(F503,'PDP8'!$C$6:$C$11,1,0)),IF(ISNA(VLOOKUP(LEFT(F503,3),'PDP8'!$C$17:$C$52,1,0)),IF(ISNA(VLOOKUP(LEFT(F503,3),'PDP8'!$C$56:$C$75,1,0)),IF(ISNA(VLOOKUP(LEFT(F503,IF(OR(LEN(F503)=3,MID(F503,4,1)=" "),3,4)),'PDP8'!$C$80:$C$107,1,0)),IF(ISNA(VLOOKUP(F503,'PDP8'!$I$5:$I$389,1,0)),"???",20),15),14),13),12))))))</f>
        <v>0</v>
      </c>
      <c r="N503" s="119">
        <f>IF(AND(O503="CLA",S503&gt;1),IF(ISNA(VLOOKUP(P503,'PDP8'!$C$17:$C$52,1,0)),IF(ISNA(VLOOKUP(P503,'PDP8'!$C$56:$C$75,1,0)),15,14),13),IF(LEN(F503)=0,0,M503))</f>
        <v>0</v>
      </c>
      <c r="O503" s="119" t="str">
        <f t="shared" si="122"/>
        <v/>
      </c>
      <c r="P503" s="119" t="str">
        <f t="shared" si="123"/>
        <v/>
      </c>
      <c r="Q503" s="119" t="str">
        <f t="shared" si="124"/>
        <v/>
      </c>
      <c r="R503" s="119" t="str">
        <f t="shared" si="125"/>
        <v/>
      </c>
      <c r="S503" s="119">
        <f t="shared" si="126"/>
        <v>0</v>
      </c>
      <c r="T503" s="187" t="str">
        <f t="shared" si="127"/>
        <v/>
      </c>
      <c r="U503" s="119" t="str">
        <f t="shared" si="128"/>
        <v/>
      </c>
      <c r="V503" s="120" t="str">
        <f t="shared" si="129"/>
        <v/>
      </c>
      <c r="W503" s="124" t="str">
        <f t="shared" si="130"/>
        <v/>
      </c>
      <c r="X503" s="124" t="str">
        <f t="shared" si="131"/>
        <v/>
      </c>
      <c r="Y503" s="119" t="str">
        <f t="shared" si="133"/>
        <v/>
      </c>
      <c r="Z503" s="119">
        <f t="shared" si="134"/>
        <v>0</v>
      </c>
      <c r="AA503" s="119" t="str">
        <f>IF(N503=12,VLOOKUP(F503,'PDP8'!$C$6:$F$11,4,0),"")</f>
        <v/>
      </c>
      <c r="AB503" s="119" t="str">
        <f>IF(N503=13,IF(_xlfn.BITAND(OCT2DEC(C503),'PDP8'!$E$17)='PDP8'!$D$17,'PDP8'!$F$17,CONCATENATE(IF(ISNA(MATCH(_xlfn.BITAND(OCT2DEC(C503),'PDP8'!$E$18),'PDP8'!$D$18:$D$20,0)),"",VLOOKUP(_xlfn.BITAND(OCT2DEC(C503),'PDP8'!$E$18),'PDP8'!$D$18:$F$20,3,0)),IF(ISNA(MATCH(_xlfn.BITAND(OCT2DEC(C503),'PDP8'!$E$21),'PDP8'!$D$21:$D$52,0)),"",CONCATENATE(IF(ISNA(MATCH(_xlfn.BITAND(OCT2DEC(C503),'PDP8'!$E$18),'PDP8'!$D$18:$D$20,0)),"",", "),VLOOKUP(_xlfn.BITAND(OCT2DEC(C503),'PDP8'!$E$21),'PDP8'!$D$21:$F$52,3,0))))),"")</f>
        <v/>
      </c>
      <c r="AC503" s="119" t="str">
        <f>IF(N503=14,CONCATENATE(IF(ISNA(MATCH(_xlfn.BITAND(OCT2DEC(C503),'PDP8'!$E$56),'PDP8'!$D$56:$D$70,0)),"",VLOOKUP(_xlfn.BITAND(OCT2DEC(C503),'PDP8'!$E$56),'PDP8'!$D$56:$F$70,3,0)),IF(ISNA(MATCH(_xlfn.BITAND(OCT2DEC(C503),'PDP8'!$E$71),'PDP8'!$D$71:$D$73,0)),"",CONCATENATE(IF(ISNA(MATCH(_xlfn.BITAND(OCT2DEC(C503),'PDP8'!$E$56),'PDP8'!$D$56:$D$70,0)),"",", "),VLOOKUP(_xlfn.BITAND(OCT2DEC(C503),'PDP8'!$E$71),'PDP8'!$D$71:$F$73,3,0))),IF(_xlfn.BITAND(OCT2DEC(C503),'PDP8'!$E$75)='PDP8'!$D$75,CONCATENATE(IF(LEN(F503)&gt;4,", ",""),'PDP8'!$F$75,""),IF(_xlfn.BITAND(OCT2DEC(C503),'PDP8'!$E$74),"",'PDP8'!$F$74))),"")</f>
        <v/>
      </c>
      <c r="AD503" s="119" t="str">
        <f>IF(N503=15,VLOOKUP(Z503,'PDP8'!$D$111:$F$238,3,0),"")</f>
        <v/>
      </c>
      <c r="AE503" s="119" t="str">
        <f>IF(N503=20,CONCATENATE(VLOOKUP(F503,'PDP8'!$I$5:$M$389,3,0),": ",VLOOKUP(F503,'PDP8'!$I$5:$M$389,5,0)),"")</f>
        <v/>
      </c>
      <c r="AF503" s="119" t="str">
        <f t="shared" si="132"/>
        <v/>
      </c>
      <c r="AG503" s="126"/>
      <c r="AH503" s="126"/>
    </row>
    <row r="504" spans="1:34" x14ac:dyDescent="0.2">
      <c r="A504" s="126"/>
      <c r="B504" s="55" t="str">
        <f t="shared" si="120"/>
        <v>0411</v>
      </c>
      <c r="C504" s="56" t="str">
        <f>IF(N504&lt;10,"",IF(N504=10,O504,IF(N504=12,IF(LEN(X504)&gt;0,X504,DEC2OCT(VLOOKUP(F504,'PDP8'!$C$6:$D$12,2,0)+IF(LEN(G504)&gt;0,256,0)+W504+IF(LEN(V504)=0,0,_xlfn.BITAND(V504,127)),4)),IF(N504=13,DEC2OCT('PDP8'!$D$13+_xlfn.BITOR(VLOOKUP(O504,'PDP8'!$C$17:$D$52,2,0),_xlfn.BITOR(IF(S504&gt;1,VLOOKUP(P504,'PDP8'!$C$17:$D$52,2,0),0),_xlfn.BITOR(IF(S504&gt;2,VLOOKUP(Q504,'PDP8'!$C$17:$D$52,2,0),0),IF(S504&gt;3,VLOOKUP(R504,'PDP8'!$C$17:$D$52,2,0),0)))),4),IF(N504=14,DEC2OCT(_xlfn.BITOR('PDP8'!$D$13+256+VLOOKUP(O504,'PDP8'!$C$56:$D$75,2,0),_xlfn.BITOR(IF(S504&gt;1,VLOOKUP(P504,'PDP8'!$C$56:$D$75,2,0),0),_xlfn.BITOR(IF(S504&gt;2,VLOOKUP(Q504,'PDP8'!$C$56:$D$75,2,0),0),IF(S504&gt;3,VLOOKUP(R504,'PDP8'!$C$56:$D$75,2,0),0)))),4),IF(N504=15,DEC2OCT('PDP8'!$D$13+257+VLOOKUP(O504,'PDP8'!$C$80:$D$107,2,0)+IF(S504&gt;1,VLOOKUP(P504,'PDP8'!$C$80:$D$107,2,0),0)+IF(S504&gt;2,VLOOKUP(Q504,'PDP8'!$C$80:$D$107,2,0),0),4),IF(N504=20,VLOOKUP(F504,'PDP8'!$I$5:$J$389,2,0),"???")))))))</f>
        <v/>
      </c>
      <c r="D504" s="177"/>
      <c r="E504" s="118"/>
      <c r="F504" s="118"/>
      <c r="G504" s="76"/>
      <c r="H504" s="118"/>
      <c r="I504" s="179"/>
      <c r="J504" s="188" t="str">
        <f t="shared" si="121"/>
        <v/>
      </c>
      <c r="K504" s="211"/>
      <c r="L504" s="126"/>
      <c r="M504" s="119">
        <f>IF(LEN(F504)&lt;1,0,IF(OR(LEFT(F504)="/",F504="$"),0,IF(LEFT(F504)="*",1,IF(NOT(ISERR(VALUE(F504))),10,IF(LEFT(F504,4)="PAGE",2,IF(ISNA(VLOOKUP(F504,'PDP8'!$C$6:$C$11,1,0)),IF(ISNA(VLOOKUP(LEFT(F504,3),'PDP8'!$C$17:$C$52,1,0)),IF(ISNA(VLOOKUP(LEFT(F504,3),'PDP8'!$C$56:$C$75,1,0)),IF(ISNA(VLOOKUP(LEFT(F504,IF(OR(LEN(F504)=3,MID(F504,4,1)=" "),3,4)),'PDP8'!$C$80:$C$107,1,0)),IF(ISNA(VLOOKUP(F504,'PDP8'!$I$5:$I$389,1,0)),"???",20),15),14),13),12))))))</f>
        <v>0</v>
      </c>
      <c r="N504" s="119">
        <f>IF(AND(O504="CLA",S504&gt;1),IF(ISNA(VLOOKUP(P504,'PDP8'!$C$17:$C$52,1,0)),IF(ISNA(VLOOKUP(P504,'PDP8'!$C$56:$C$75,1,0)),15,14),13),IF(LEN(F504)=0,0,M504))</f>
        <v>0</v>
      </c>
      <c r="O504" s="119" t="str">
        <f t="shared" si="122"/>
        <v/>
      </c>
      <c r="P504" s="119" t="str">
        <f t="shared" si="123"/>
        <v/>
      </c>
      <c r="Q504" s="119" t="str">
        <f t="shared" si="124"/>
        <v/>
      </c>
      <c r="R504" s="119" t="str">
        <f t="shared" si="125"/>
        <v/>
      </c>
      <c r="S504" s="119">
        <f t="shared" si="126"/>
        <v>0</v>
      </c>
      <c r="T504" s="187" t="str">
        <f t="shared" si="127"/>
        <v/>
      </c>
      <c r="U504" s="119" t="str">
        <f t="shared" si="128"/>
        <v/>
      </c>
      <c r="V504" s="120" t="str">
        <f t="shared" si="129"/>
        <v/>
      </c>
      <c r="W504" s="124" t="str">
        <f t="shared" si="130"/>
        <v/>
      </c>
      <c r="X504" s="124" t="str">
        <f t="shared" si="131"/>
        <v/>
      </c>
      <c r="Y504" s="119" t="str">
        <f t="shared" si="133"/>
        <v/>
      </c>
      <c r="Z504" s="119">
        <f t="shared" si="134"/>
        <v>0</v>
      </c>
      <c r="AA504" s="119" t="str">
        <f>IF(N504=12,VLOOKUP(F504,'PDP8'!$C$6:$F$11,4,0),"")</f>
        <v/>
      </c>
      <c r="AB504" s="119" t="str">
        <f>IF(N504=13,IF(_xlfn.BITAND(OCT2DEC(C504),'PDP8'!$E$17)='PDP8'!$D$17,'PDP8'!$F$17,CONCATENATE(IF(ISNA(MATCH(_xlfn.BITAND(OCT2DEC(C504),'PDP8'!$E$18),'PDP8'!$D$18:$D$20,0)),"",VLOOKUP(_xlfn.BITAND(OCT2DEC(C504),'PDP8'!$E$18),'PDP8'!$D$18:$F$20,3,0)),IF(ISNA(MATCH(_xlfn.BITAND(OCT2DEC(C504),'PDP8'!$E$21),'PDP8'!$D$21:$D$52,0)),"",CONCATENATE(IF(ISNA(MATCH(_xlfn.BITAND(OCT2DEC(C504),'PDP8'!$E$18),'PDP8'!$D$18:$D$20,0)),"",", "),VLOOKUP(_xlfn.BITAND(OCT2DEC(C504),'PDP8'!$E$21),'PDP8'!$D$21:$F$52,3,0))))),"")</f>
        <v/>
      </c>
      <c r="AC504" s="119" t="str">
        <f>IF(N504=14,CONCATENATE(IF(ISNA(MATCH(_xlfn.BITAND(OCT2DEC(C504),'PDP8'!$E$56),'PDP8'!$D$56:$D$70,0)),"",VLOOKUP(_xlfn.BITAND(OCT2DEC(C504),'PDP8'!$E$56),'PDP8'!$D$56:$F$70,3,0)),IF(ISNA(MATCH(_xlfn.BITAND(OCT2DEC(C504),'PDP8'!$E$71),'PDP8'!$D$71:$D$73,0)),"",CONCATENATE(IF(ISNA(MATCH(_xlfn.BITAND(OCT2DEC(C504),'PDP8'!$E$56),'PDP8'!$D$56:$D$70,0)),"",", "),VLOOKUP(_xlfn.BITAND(OCT2DEC(C504),'PDP8'!$E$71),'PDP8'!$D$71:$F$73,3,0))),IF(_xlfn.BITAND(OCT2DEC(C504),'PDP8'!$E$75)='PDP8'!$D$75,CONCATENATE(IF(LEN(F504)&gt;4,", ",""),'PDP8'!$F$75,""),IF(_xlfn.BITAND(OCT2DEC(C504),'PDP8'!$E$74),"",'PDP8'!$F$74))),"")</f>
        <v/>
      </c>
      <c r="AD504" s="119" t="str">
        <f>IF(N504=15,VLOOKUP(Z504,'PDP8'!$D$111:$F$238,3,0),"")</f>
        <v/>
      </c>
      <c r="AE504" s="119" t="str">
        <f>IF(N504=20,CONCATENATE(VLOOKUP(F504,'PDP8'!$I$5:$M$389,3,0),": ",VLOOKUP(F504,'PDP8'!$I$5:$M$389,5,0)),"")</f>
        <v/>
      </c>
      <c r="AF504" s="119" t="str">
        <f t="shared" si="132"/>
        <v/>
      </c>
      <c r="AG504" s="126"/>
      <c r="AH504" s="126"/>
    </row>
    <row r="505" spans="1:34" x14ac:dyDescent="0.2">
      <c r="A505" s="126"/>
      <c r="B505" s="55" t="str">
        <f t="shared" si="120"/>
        <v>0411</v>
      </c>
      <c r="C505" s="56" t="str">
        <f>IF(N505&lt;10,"",IF(N505=10,O505,IF(N505=12,IF(LEN(X505)&gt;0,X505,DEC2OCT(VLOOKUP(F505,'PDP8'!$C$6:$D$12,2,0)+IF(LEN(G505)&gt;0,256,0)+W505+IF(LEN(V505)=0,0,_xlfn.BITAND(V505,127)),4)),IF(N505=13,DEC2OCT('PDP8'!$D$13+_xlfn.BITOR(VLOOKUP(O505,'PDP8'!$C$17:$D$52,2,0),_xlfn.BITOR(IF(S505&gt;1,VLOOKUP(P505,'PDP8'!$C$17:$D$52,2,0),0),_xlfn.BITOR(IF(S505&gt;2,VLOOKUP(Q505,'PDP8'!$C$17:$D$52,2,0),0),IF(S505&gt;3,VLOOKUP(R505,'PDP8'!$C$17:$D$52,2,0),0)))),4),IF(N505=14,DEC2OCT(_xlfn.BITOR('PDP8'!$D$13+256+VLOOKUP(O505,'PDP8'!$C$56:$D$75,2,0),_xlfn.BITOR(IF(S505&gt;1,VLOOKUP(P505,'PDP8'!$C$56:$D$75,2,0),0),_xlfn.BITOR(IF(S505&gt;2,VLOOKUP(Q505,'PDP8'!$C$56:$D$75,2,0),0),IF(S505&gt;3,VLOOKUP(R505,'PDP8'!$C$56:$D$75,2,0),0)))),4),IF(N505=15,DEC2OCT('PDP8'!$D$13+257+VLOOKUP(O505,'PDP8'!$C$80:$D$107,2,0)+IF(S505&gt;1,VLOOKUP(P505,'PDP8'!$C$80:$D$107,2,0),0)+IF(S505&gt;2,VLOOKUP(Q505,'PDP8'!$C$80:$D$107,2,0),0),4),IF(N505=20,VLOOKUP(F505,'PDP8'!$I$5:$J$389,2,0),"???")))))))</f>
        <v/>
      </c>
      <c r="D505" s="177"/>
      <c r="E505" s="118"/>
      <c r="F505" s="118"/>
      <c r="G505" s="76"/>
      <c r="H505" s="118"/>
      <c r="I505" s="179"/>
      <c r="J505" s="188" t="str">
        <f t="shared" si="121"/>
        <v/>
      </c>
      <c r="K505" s="211"/>
      <c r="L505" s="126"/>
      <c r="M505" s="119">
        <f>IF(LEN(F505)&lt;1,0,IF(OR(LEFT(F505)="/",F505="$"),0,IF(LEFT(F505)="*",1,IF(NOT(ISERR(VALUE(F505))),10,IF(LEFT(F505,4)="PAGE",2,IF(ISNA(VLOOKUP(F505,'PDP8'!$C$6:$C$11,1,0)),IF(ISNA(VLOOKUP(LEFT(F505,3),'PDP8'!$C$17:$C$52,1,0)),IF(ISNA(VLOOKUP(LEFT(F505,3),'PDP8'!$C$56:$C$75,1,0)),IF(ISNA(VLOOKUP(LEFT(F505,IF(OR(LEN(F505)=3,MID(F505,4,1)=" "),3,4)),'PDP8'!$C$80:$C$107,1,0)),IF(ISNA(VLOOKUP(F505,'PDP8'!$I$5:$I$389,1,0)),"???",20),15),14),13),12))))))</f>
        <v>0</v>
      </c>
      <c r="N505" s="119">
        <f>IF(AND(O505="CLA",S505&gt;1),IF(ISNA(VLOOKUP(P505,'PDP8'!$C$17:$C$52,1,0)),IF(ISNA(VLOOKUP(P505,'PDP8'!$C$56:$C$75,1,0)),15,14),13),IF(LEN(F505)=0,0,M505))</f>
        <v>0</v>
      </c>
      <c r="O505" s="119" t="str">
        <f t="shared" si="122"/>
        <v/>
      </c>
      <c r="P505" s="119" t="str">
        <f t="shared" si="123"/>
        <v/>
      </c>
      <c r="Q505" s="119" t="str">
        <f t="shared" si="124"/>
        <v/>
      </c>
      <c r="R505" s="119" t="str">
        <f t="shared" si="125"/>
        <v/>
      </c>
      <c r="S505" s="119">
        <f t="shared" si="126"/>
        <v>0</v>
      </c>
      <c r="T505" s="187" t="str">
        <f t="shared" si="127"/>
        <v/>
      </c>
      <c r="U505" s="119" t="str">
        <f t="shared" si="128"/>
        <v/>
      </c>
      <c r="V505" s="120" t="str">
        <f t="shared" si="129"/>
        <v/>
      </c>
      <c r="W505" s="124" t="str">
        <f t="shared" si="130"/>
        <v/>
      </c>
      <c r="X505" s="124" t="str">
        <f t="shared" si="131"/>
        <v/>
      </c>
      <c r="Y505" s="119" t="str">
        <f t="shared" si="133"/>
        <v/>
      </c>
      <c r="Z505" s="119">
        <f t="shared" si="134"/>
        <v>0</v>
      </c>
      <c r="AA505" s="119" t="str">
        <f>IF(N505=12,VLOOKUP(F505,'PDP8'!$C$6:$F$11,4,0),"")</f>
        <v/>
      </c>
      <c r="AB505" s="119" t="str">
        <f>IF(N505=13,IF(_xlfn.BITAND(OCT2DEC(C505),'PDP8'!$E$17)='PDP8'!$D$17,'PDP8'!$F$17,CONCATENATE(IF(ISNA(MATCH(_xlfn.BITAND(OCT2DEC(C505),'PDP8'!$E$18),'PDP8'!$D$18:$D$20,0)),"",VLOOKUP(_xlfn.BITAND(OCT2DEC(C505),'PDP8'!$E$18),'PDP8'!$D$18:$F$20,3,0)),IF(ISNA(MATCH(_xlfn.BITAND(OCT2DEC(C505),'PDP8'!$E$21),'PDP8'!$D$21:$D$52,0)),"",CONCATENATE(IF(ISNA(MATCH(_xlfn.BITAND(OCT2DEC(C505),'PDP8'!$E$18),'PDP8'!$D$18:$D$20,0)),"",", "),VLOOKUP(_xlfn.BITAND(OCT2DEC(C505),'PDP8'!$E$21),'PDP8'!$D$21:$F$52,3,0))))),"")</f>
        <v/>
      </c>
      <c r="AC505" s="119" t="str">
        <f>IF(N505=14,CONCATENATE(IF(ISNA(MATCH(_xlfn.BITAND(OCT2DEC(C505),'PDP8'!$E$56),'PDP8'!$D$56:$D$70,0)),"",VLOOKUP(_xlfn.BITAND(OCT2DEC(C505),'PDP8'!$E$56),'PDP8'!$D$56:$F$70,3,0)),IF(ISNA(MATCH(_xlfn.BITAND(OCT2DEC(C505),'PDP8'!$E$71),'PDP8'!$D$71:$D$73,0)),"",CONCATENATE(IF(ISNA(MATCH(_xlfn.BITAND(OCT2DEC(C505),'PDP8'!$E$56),'PDP8'!$D$56:$D$70,0)),"",", "),VLOOKUP(_xlfn.BITAND(OCT2DEC(C505),'PDP8'!$E$71),'PDP8'!$D$71:$F$73,3,0))),IF(_xlfn.BITAND(OCT2DEC(C505),'PDP8'!$E$75)='PDP8'!$D$75,CONCATENATE(IF(LEN(F505)&gt;4,", ",""),'PDP8'!$F$75,""),IF(_xlfn.BITAND(OCT2DEC(C505),'PDP8'!$E$74),"",'PDP8'!$F$74))),"")</f>
        <v/>
      </c>
      <c r="AD505" s="119" t="str">
        <f>IF(N505=15,VLOOKUP(Z505,'PDP8'!$D$111:$F$238,3,0),"")</f>
        <v/>
      </c>
      <c r="AE505" s="119" t="str">
        <f>IF(N505=20,CONCATENATE(VLOOKUP(F505,'PDP8'!$I$5:$M$389,3,0),": ",VLOOKUP(F505,'PDP8'!$I$5:$M$389,5,0)),"")</f>
        <v/>
      </c>
      <c r="AF505" s="119" t="str">
        <f t="shared" si="132"/>
        <v/>
      </c>
      <c r="AG505" s="126"/>
      <c r="AH505" s="126"/>
    </row>
    <row r="506" spans="1:34" x14ac:dyDescent="0.2">
      <c r="A506" s="126"/>
      <c r="B506" s="55" t="str">
        <f t="shared" si="120"/>
        <v>0411</v>
      </c>
      <c r="C506" s="56" t="str">
        <f>IF(N506&lt;10,"",IF(N506=10,O506,IF(N506=12,IF(LEN(X506)&gt;0,X506,DEC2OCT(VLOOKUP(F506,'PDP8'!$C$6:$D$12,2,0)+IF(LEN(G506)&gt;0,256,0)+W506+IF(LEN(V506)=0,0,_xlfn.BITAND(V506,127)),4)),IF(N506=13,DEC2OCT('PDP8'!$D$13+_xlfn.BITOR(VLOOKUP(O506,'PDP8'!$C$17:$D$52,2,0),_xlfn.BITOR(IF(S506&gt;1,VLOOKUP(P506,'PDP8'!$C$17:$D$52,2,0),0),_xlfn.BITOR(IF(S506&gt;2,VLOOKUP(Q506,'PDP8'!$C$17:$D$52,2,0),0),IF(S506&gt;3,VLOOKUP(R506,'PDP8'!$C$17:$D$52,2,0),0)))),4),IF(N506=14,DEC2OCT(_xlfn.BITOR('PDP8'!$D$13+256+VLOOKUP(O506,'PDP8'!$C$56:$D$75,2,0),_xlfn.BITOR(IF(S506&gt;1,VLOOKUP(P506,'PDP8'!$C$56:$D$75,2,0),0),_xlfn.BITOR(IF(S506&gt;2,VLOOKUP(Q506,'PDP8'!$C$56:$D$75,2,0),0),IF(S506&gt;3,VLOOKUP(R506,'PDP8'!$C$56:$D$75,2,0),0)))),4),IF(N506=15,DEC2OCT('PDP8'!$D$13+257+VLOOKUP(O506,'PDP8'!$C$80:$D$107,2,0)+IF(S506&gt;1,VLOOKUP(P506,'PDP8'!$C$80:$D$107,2,0),0)+IF(S506&gt;2,VLOOKUP(Q506,'PDP8'!$C$80:$D$107,2,0),0),4),IF(N506=20,VLOOKUP(F506,'PDP8'!$I$5:$J$389,2,0),"???")))))))</f>
        <v/>
      </c>
      <c r="D506" s="177"/>
      <c r="E506" s="118"/>
      <c r="F506" s="118"/>
      <c r="G506" s="76"/>
      <c r="H506" s="118"/>
      <c r="I506" s="179"/>
      <c r="J506" s="188" t="str">
        <f t="shared" si="121"/>
        <v/>
      </c>
      <c r="K506" s="211"/>
      <c r="L506" s="126"/>
      <c r="M506" s="119">
        <f>IF(LEN(F506)&lt;1,0,IF(OR(LEFT(F506)="/",F506="$"),0,IF(LEFT(F506)="*",1,IF(NOT(ISERR(VALUE(F506))),10,IF(LEFT(F506,4)="PAGE",2,IF(ISNA(VLOOKUP(F506,'PDP8'!$C$6:$C$11,1,0)),IF(ISNA(VLOOKUP(LEFT(F506,3),'PDP8'!$C$17:$C$52,1,0)),IF(ISNA(VLOOKUP(LEFT(F506,3),'PDP8'!$C$56:$C$75,1,0)),IF(ISNA(VLOOKUP(LEFT(F506,IF(OR(LEN(F506)=3,MID(F506,4,1)=" "),3,4)),'PDP8'!$C$80:$C$107,1,0)),IF(ISNA(VLOOKUP(F506,'PDP8'!$I$5:$I$389,1,0)),"???",20),15),14),13),12))))))</f>
        <v>0</v>
      </c>
      <c r="N506" s="119">
        <f>IF(AND(O506="CLA",S506&gt;1),IF(ISNA(VLOOKUP(P506,'PDP8'!$C$17:$C$52,1,0)),IF(ISNA(VLOOKUP(P506,'PDP8'!$C$56:$C$75,1,0)),15,14),13),IF(LEN(F506)=0,0,M506))</f>
        <v>0</v>
      </c>
      <c r="O506" s="119" t="str">
        <f t="shared" si="122"/>
        <v/>
      </c>
      <c r="P506" s="119" t="str">
        <f t="shared" si="123"/>
        <v/>
      </c>
      <c r="Q506" s="119" t="str">
        <f t="shared" si="124"/>
        <v/>
      </c>
      <c r="R506" s="119" t="str">
        <f t="shared" si="125"/>
        <v/>
      </c>
      <c r="S506" s="119">
        <f t="shared" si="126"/>
        <v>0</v>
      </c>
      <c r="T506" s="187" t="str">
        <f t="shared" si="127"/>
        <v/>
      </c>
      <c r="U506" s="119" t="str">
        <f t="shared" si="128"/>
        <v/>
      </c>
      <c r="V506" s="120" t="str">
        <f t="shared" si="129"/>
        <v/>
      </c>
      <c r="W506" s="124" t="str">
        <f t="shared" si="130"/>
        <v/>
      </c>
      <c r="X506" s="124" t="str">
        <f t="shared" si="131"/>
        <v/>
      </c>
      <c r="Y506" s="119" t="str">
        <f t="shared" si="133"/>
        <v/>
      </c>
      <c r="Z506" s="119">
        <f t="shared" si="134"/>
        <v>0</v>
      </c>
      <c r="AA506" s="119" t="str">
        <f>IF(N506=12,VLOOKUP(F506,'PDP8'!$C$6:$F$11,4,0),"")</f>
        <v/>
      </c>
      <c r="AB506" s="119" t="str">
        <f>IF(N506=13,IF(_xlfn.BITAND(OCT2DEC(C506),'PDP8'!$E$17)='PDP8'!$D$17,'PDP8'!$F$17,CONCATENATE(IF(ISNA(MATCH(_xlfn.BITAND(OCT2DEC(C506),'PDP8'!$E$18),'PDP8'!$D$18:$D$20,0)),"",VLOOKUP(_xlfn.BITAND(OCT2DEC(C506),'PDP8'!$E$18),'PDP8'!$D$18:$F$20,3,0)),IF(ISNA(MATCH(_xlfn.BITAND(OCT2DEC(C506),'PDP8'!$E$21),'PDP8'!$D$21:$D$52,0)),"",CONCATENATE(IF(ISNA(MATCH(_xlfn.BITAND(OCT2DEC(C506),'PDP8'!$E$18),'PDP8'!$D$18:$D$20,0)),"",", "),VLOOKUP(_xlfn.BITAND(OCT2DEC(C506),'PDP8'!$E$21),'PDP8'!$D$21:$F$52,3,0))))),"")</f>
        <v/>
      </c>
      <c r="AC506" s="119" t="str">
        <f>IF(N506=14,CONCATENATE(IF(ISNA(MATCH(_xlfn.BITAND(OCT2DEC(C506),'PDP8'!$E$56),'PDP8'!$D$56:$D$70,0)),"",VLOOKUP(_xlfn.BITAND(OCT2DEC(C506),'PDP8'!$E$56),'PDP8'!$D$56:$F$70,3,0)),IF(ISNA(MATCH(_xlfn.BITAND(OCT2DEC(C506),'PDP8'!$E$71),'PDP8'!$D$71:$D$73,0)),"",CONCATENATE(IF(ISNA(MATCH(_xlfn.BITAND(OCT2DEC(C506),'PDP8'!$E$56),'PDP8'!$D$56:$D$70,0)),"",", "),VLOOKUP(_xlfn.BITAND(OCT2DEC(C506),'PDP8'!$E$71),'PDP8'!$D$71:$F$73,3,0))),IF(_xlfn.BITAND(OCT2DEC(C506),'PDP8'!$E$75)='PDP8'!$D$75,CONCATENATE(IF(LEN(F506)&gt;4,", ",""),'PDP8'!$F$75,""),IF(_xlfn.BITAND(OCT2DEC(C506),'PDP8'!$E$74),"",'PDP8'!$F$74))),"")</f>
        <v/>
      </c>
      <c r="AD506" s="119" t="str">
        <f>IF(N506=15,VLOOKUP(Z506,'PDP8'!$D$111:$F$238,3,0),"")</f>
        <v/>
      </c>
      <c r="AE506" s="119" t="str">
        <f>IF(N506=20,CONCATENATE(VLOOKUP(F506,'PDP8'!$I$5:$M$389,3,0),": ",VLOOKUP(F506,'PDP8'!$I$5:$M$389,5,0)),"")</f>
        <v/>
      </c>
      <c r="AF506" s="119" t="str">
        <f t="shared" si="132"/>
        <v/>
      </c>
      <c r="AG506" s="126"/>
      <c r="AH506" s="126"/>
    </row>
    <row r="507" spans="1:34" x14ac:dyDescent="0.2">
      <c r="A507" s="126"/>
      <c r="B507" s="55" t="str">
        <f t="shared" si="120"/>
        <v>0411</v>
      </c>
      <c r="C507" s="56" t="str">
        <f>IF(N507&lt;10,"",IF(N507=10,O507,IF(N507=12,IF(LEN(X507)&gt;0,X507,DEC2OCT(VLOOKUP(F507,'PDP8'!$C$6:$D$12,2,0)+IF(LEN(G507)&gt;0,256,0)+W507+IF(LEN(V507)=0,0,_xlfn.BITAND(V507,127)),4)),IF(N507=13,DEC2OCT('PDP8'!$D$13+_xlfn.BITOR(VLOOKUP(O507,'PDP8'!$C$17:$D$52,2,0),_xlfn.BITOR(IF(S507&gt;1,VLOOKUP(P507,'PDP8'!$C$17:$D$52,2,0),0),_xlfn.BITOR(IF(S507&gt;2,VLOOKUP(Q507,'PDP8'!$C$17:$D$52,2,0),0),IF(S507&gt;3,VLOOKUP(R507,'PDP8'!$C$17:$D$52,2,0),0)))),4),IF(N507=14,DEC2OCT(_xlfn.BITOR('PDP8'!$D$13+256+VLOOKUP(O507,'PDP8'!$C$56:$D$75,2,0),_xlfn.BITOR(IF(S507&gt;1,VLOOKUP(P507,'PDP8'!$C$56:$D$75,2,0),0),_xlfn.BITOR(IF(S507&gt;2,VLOOKUP(Q507,'PDP8'!$C$56:$D$75,2,0),0),IF(S507&gt;3,VLOOKUP(R507,'PDP8'!$C$56:$D$75,2,0),0)))),4),IF(N507=15,DEC2OCT('PDP8'!$D$13+257+VLOOKUP(O507,'PDP8'!$C$80:$D$107,2,0)+IF(S507&gt;1,VLOOKUP(P507,'PDP8'!$C$80:$D$107,2,0),0)+IF(S507&gt;2,VLOOKUP(Q507,'PDP8'!$C$80:$D$107,2,0),0),4),IF(N507=20,VLOOKUP(F507,'PDP8'!$I$5:$J$389,2,0),"???")))))))</f>
        <v/>
      </c>
      <c r="D507" s="177"/>
      <c r="E507" s="118"/>
      <c r="F507" s="118"/>
      <c r="G507" s="76"/>
      <c r="H507" s="118"/>
      <c r="I507" s="179"/>
      <c r="J507" s="188" t="str">
        <f t="shared" si="121"/>
        <v/>
      </c>
      <c r="K507" s="211"/>
      <c r="L507" s="126"/>
      <c r="M507" s="119">
        <f>IF(LEN(F507)&lt;1,0,IF(OR(LEFT(F507)="/",F507="$"),0,IF(LEFT(F507)="*",1,IF(NOT(ISERR(VALUE(F507))),10,IF(LEFT(F507,4)="PAGE",2,IF(ISNA(VLOOKUP(F507,'PDP8'!$C$6:$C$11,1,0)),IF(ISNA(VLOOKUP(LEFT(F507,3),'PDP8'!$C$17:$C$52,1,0)),IF(ISNA(VLOOKUP(LEFT(F507,3),'PDP8'!$C$56:$C$75,1,0)),IF(ISNA(VLOOKUP(LEFT(F507,IF(OR(LEN(F507)=3,MID(F507,4,1)=" "),3,4)),'PDP8'!$C$80:$C$107,1,0)),IF(ISNA(VLOOKUP(F507,'PDP8'!$I$5:$I$389,1,0)),"???",20),15),14),13),12))))))</f>
        <v>0</v>
      </c>
      <c r="N507" s="119">
        <f>IF(AND(O507="CLA",S507&gt;1),IF(ISNA(VLOOKUP(P507,'PDP8'!$C$17:$C$52,1,0)),IF(ISNA(VLOOKUP(P507,'PDP8'!$C$56:$C$75,1,0)),15,14),13),IF(LEN(F507)=0,0,M507))</f>
        <v>0</v>
      </c>
      <c r="O507" s="119" t="str">
        <f t="shared" si="122"/>
        <v/>
      </c>
      <c r="P507" s="119" t="str">
        <f t="shared" si="123"/>
        <v/>
      </c>
      <c r="Q507" s="119" t="str">
        <f t="shared" si="124"/>
        <v/>
      </c>
      <c r="R507" s="119" t="str">
        <f t="shared" si="125"/>
        <v/>
      </c>
      <c r="S507" s="119">
        <f t="shared" si="126"/>
        <v>0</v>
      </c>
      <c r="T507" s="187" t="str">
        <f t="shared" si="127"/>
        <v/>
      </c>
      <c r="U507" s="119" t="str">
        <f t="shared" si="128"/>
        <v/>
      </c>
      <c r="V507" s="120" t="str">
        <f t="shared" si="129"/>
        <v/>
      </c>
      <c r="W507" s="124" t="str">
        <f t="shared" si="130"/>
        <v/>
      </c>
      <c r="X507" s="124" t="str">
        <f t="shared" si="131"/>
        <v/>
      </c>
      <c r="Y507" s="119" t="str">
        <f t="shared" si="133"/>
        <v/>
      </c>
      <c r="Z507" s="119">
        <f t="shared" si="134"/>
        <v>0</v>
      </c>
      <c r="AA507" s="119" t="str">
        <f>IF(N507=12,VLOOKUP(F507,'PDP8'!$C$6:$F$11,4,0),"")</f>
        <v/>
      </c>
      <c r="AB507" s="119" t="str">
        <f>IF(N507=13,IF(_xlfn.BITAND(OCT2DEC(C507),'PDP8'!$E$17)='PDP8'!$D$17,'PDP8'!$F$17,CONCATENATE(IF(ISNA(MATCH(_xlfn.BITAND(OCT2DEC(C507),'PDP8'!$E$18),'PDP8'!$D$18:$D$20,0)),"",VLOOKUP(_xlfn.BITAND(OCT2DEC(C507),'PDP8'!$E$18),'PDP8'!$D$18:$F$20,3,0)),IF(ISNA(MATCH(_xlfn.BITAND(OCT2DEC(C507),'PDP8'!$E$21),'PDP8'!$D$21:$D$52,0)),"",CONCATENATE(IF(ISNA(MATCH(_xlfn.BITAND(OCT2DEC(C507),'PDP8'!$E$18),'PDP8'!$D$18:$D$20,0)),"",", "),VLOOKUP(_xlfn.BITAND(OCT2DEC(C507),'PDP8'!$E$21),'PDP8'!$D$21:$F$52,3,0))))),"")</f>
        <v/>
      </c>
      <c r="AC507" s="119" t="str">
        <f>IF(N507=14,CONCATENATE(IF(ISNA(MATCH(_xlfn.BITAND(OCT2DEC(C507),'PDP8'!$E$56),'PDP8'!$D$56:$D$70,0)),"",VLOOKUP(_xlfn.BITAND(OCT2DEC(C507),'PDP8'!$E$56),'PDP8'!$D$56:$F$70,3,0)),IF(ISNA(MATCH(_xlfn.BITAND(OCT2DEC(C507),'PDP8'!$E$71),'PDP8'!$D$71:$D$73,0)),"",CONCATENATE(IF(ISNA(MATCH(_xlfn.BITAND(OCT2DEC(C507),'PDP8'!$E$56),'PDP8'!$D$56:$D$70,0)),"",", "),VLOOKUP(_xlfn.BITAND(OCT2DEC(C507),'PDP8'!$E$71),'PDP8'!$D$71:$F$73,3,0))),IF(_xlfn.BITAND(OCT2DEC(C507),'PDP8'!$E$75)='PDP8'!$D$75,CONCATENATE(IF(LEN(F507)&gt;4,", ",""),'PDP8'!$F$75,""),IF(_xlfn.BITAND(OCT2DEC(C507),'PDP8'!$E$74),"",'PDP8'!$F$74))),"")</f>
        <v/>
      </c>
      <c r="AD507" s="119" t="str">
        <f>IF(N507=15,VLOOKUP(Z507,'PDP8'!$D$111:$F$238,3,0),"")</f>
        <v/>
      </c>
      <c r="AE507" s="119" t="str">
        <f>IF(N507=20,CONCATENATE(VLOOKUP(F507,'PDP8'!$I$5:$M$389,3,0),": ",VLOOKUP(F507,'PDP8'!$I$5:$M$389,5,0)),"")</f>
        <v/>
      </c>
      <c r="AF507" s="119" t="str">
        <f t="shared" si="132"/>
        <v/>
      </c>
      <c r="AG507" s="126"/>
      <c r="AH507" s="126"/>
    </row>
    <row r="508" spans="1:34" x14ac:dyDescent="0.2">
      <c r="A508" s="126"/>
      <c r="B508" s="55" t="str">
        <f t="shared" si="120"/>
        <v>0411</v>
      </c>
      <c r="C508" s="56" t="str">
        <f>IF(N508&lt;10,"",IF(N508=10,O508,IF(N508=12,IF(LEN(X508)&gt;0,X508,DEC2OCT(VLOOKUP(F508,'PDP8'!$C$6:$D$12,2,0)+IF(LEN(G508)&gt;0,256,0)+W508+IF(LEN(V508)=0,0,_xlfn.BITAND(V508,127)),4)),IF(N508=13,DEC2OCT('PDP8'!$D$13+_xlfn.BITOR(VLOOKUP(O508,'PDP8'!$C$17:$D$52,2,0),_xlfn.BITOR(IF(S508&gt;1,VLOOKUP(P508,'PDP8'!$C$17:$D$52,2,0),0),_xlfn.BITOR(IF(S508&gt;2,VLOOKUP(Q508,'PDP8'!$C$17:$D$52,2,0),0),IF(S508&gt;3,VLOOKUP(R508,'PDP8'!$C$17:$D$52,2,0),0)))),4),IF(N508=14,DEC2OCT(_xlfn.BITOR('PDP8'!$D$13+256+VLOOKUP(O508,'PDP8'!$C$56:$D$75,2,0),_xlfn.BITOR(IF(S508&gt;1,VLOOKUP(P508,'PDP8'!$C$56:$D$75,2,0),0),_xlfn.BITOR(IF(S508&gt;2,VLOOKUP(Q508,'PDP8'!$C$56:$D$75,2,0),0),IF(S508&gt;3,VLOOKUP(R508,'PDP8'!$C$56:$D$75,2,0),0)))),4),IF(N508=15,DEC2OCT('PDP8'!$D$13+257+VLOOKUP(O508,'PDP8'!$C$80:$D$107,2,0)+IF(S508&gt;1,VLOOKUP(P508,'PDP8'!$C$80:$D$107,2,0),0)+IF(S508&gt;2,VLOOKUP(Q508,'PDP8'!$C$80:$D$107,2,0),0),4),IF(N508=20,VLOOKUP(F508,'PDP8'!$I$5:$J$389,2,0),"???")))))))</f>
        <v/>
      </c>
      <c r="D508" s="177"/>
      <c r="E508" s="118"/>
      <c r="F508" s="118"/>
      <c r="G508" s="76"/>
      <c r="H508" s="118"/>
      <c r="I508" s="179"/>
      <c r="J508" s="188" t="str">
        <f t="shared" si="121"/>
        <v/>
      </c>
      <c r="K508" s="211"/>
      <c r="L508" s="126"/>
      <c r="M508" s="119">
        <f>IF(LEN(F508)&lt;1,0,IF(OR(LEFT(F508)="/",F508="$"),0,IF(LEFT(F508)="*",1,IF(NOT(ISERR(VALUE(F508))),10,IF(LEFT(F508,4)="PAGE",2,IF(ISNA(VLOOKUP(F508,'PDP8'!$C$6:$C$11,1,0)),IF(ISNA(VLOOKUP(LEFT(F508,3),'PDP8'!$C$17:$C$52,1,0)),IF(ISNA(VLOOKUP(LEFT(F508,3),'PDP8'!$C$56:$C$75,1,0)),IF(ISNA(VLOOKUP(LEFT(F508,IF(OR(LEN(F508)=3,MID(F508,4,1)=" "),3,4)),'PDP8'!$C$80:$C$107,1,0)),IF(ISNA(VLOOKUP(F508,'PDP8'!$I$5:$I$389,1,0)),"???",20),15),14),13),12))))))</f>
        <v>0</v>
      </c>
      <c r="N508" s="119">
        <f>IF(AND(O508="CLA",S508&gt;1),IF(ISNA(VLOOKUP(P508,'PDP8'!$C$17:$C$52,1,0)),IF(ISNA(VLOOKUP(P508,'PDP8'!$C$56:$C$75,1,0)),15,14),13),IF(LEN(F508)=0,0,M508))</f>
        <v>0</v>
      </c>
      <c r="O508" s="119" t="str">
        <f t="shared" si="122"/>
        <v/>
      </c>
      <c r="P508" s="119" t="str">
        <f t="shared" si="123"/>
        <v/>
      </c>
      <c r="Q508" s="119" t="str">
        <f t="shared" si="124"/>
        <v/>
      </c>
      <c r="R508" s="119" t="str">
        <f t="shared" si="125"/>
        <v/>
      </c>
      <c r="S508" s="119">
        <f t="shared" si="126"/>
        <v>0</v>
      </c>
      <c r="T508" s="187" t="str">
        <f t="shared" si="127"/>
        <v/>
      </c>
      <c r="U508" s="119" t="str">
        <f t="shared" si="128"/>
        <v/>
      </c>
      <c r="V508" s="120" t="str">
        <f t="shared" si="129"/>
        <v/>
      </c>
      <c r="W508" s="124" t="str">
        <f t="shared" si="130"/>
        <v/>
      </c>
      <c r="X508" s="124" t="str">
        <f t="shared" si="131"/>
        <v/>
      </c>
      <c r="Y508" s="119" t="str">
        <f t="shared" si="133"/>
        <v/>
      </c>
      <c r="Z508" s="119">
        <f t="shared" si="134"/>
        <v>0</v>
      </c>
      <c r="AA508" s="119" t="str">
        <f>IF(N508=12,VLOOKUP(F508,'PDP8'!$C$6:$F$11,4,0),"")</f>
        <v/>
      </c>
      <c r="AB508" s="119" t="str">
        <f>IF(N508=13,IF(_xlfn.BITAND(OCT2DEC(C508),'PDP8'!$E$17)='PDP8'!$D$17,'PDP8'!$F$17,CONCATENATE(IF(ISNA(MATCH(_xlfn.BITAND(OCT2DEC(C508),'PDP8'!$E$18),'PDP8'!$D$18:$D$20,0)),"",VLOOKUP(_xlfn.BITAND(OCT2DEC(C508),'PDP8'!$E$18),'PDP8'!$D$18:$F$20,3,0)),IF(ISNA(MATCH(_xlfn.BITAND(OCT2DEC(C508),'PDP8'!$E$21),'PDP8'!$D$21:$D$52,0)),"",CONCATENATE(IF(ISNA(MATCH(_xlfn.BITAND(OCT2DEC(C508),'PDP8'!$E$18),'PDP8'!$D$18:$D$20,0)),"",", "),VLOOKUP(_xlfn.BITAND(OCT2DEC(C508),'PDP8'!$E$21),'PDP8'!$D$21:$F$52,3,0))))),"")</f>
        <v/>
      </c>
      <c r="AC508" s="119" t="str">
        <f>IF(N508=14,CONCATENATE(IF(ISNA(MATCH(_xlfn.BITAND(OCT2DEC(C508),'PDP8'!$E$56),'PDP8'!$D$56:$D$70,0)),"",VLOOKUP(_xlfn.BITAND(OCT2DEC(C508),'PDP8'!$E$56),'PDP8'!$D$56:$F$70,3,0)),IF(ISNA(MATCH(_xlfn.BITAND(OCT2DEC(C508),'PDP8'!$E$71),'PDP8'!$D$71:$D$73,0)),"",CONCATENATE(IF(ISNA(MATCH(_xlfn.BITAND(OCT2DEC(C508),'PDP8'!$E$56),'PDP8'!$D$56:$D$70,0)),"",", "),VLOOKUP(_xlfn.BITAND(OCT2DEC(C508),'PDP8'!$E$71),'PDP8'!$D$71:$F$73,3,0))),IF(_xlfn.BITAND(OCT2DEC(C508),'PDP8'!$E$75)='PDP8'!$D$75,CONCATENATE(IF(LEN(F508)&gt;4,", ",""),'PDP8'!$F$75,""),IF(_xlfn.BITAND(OCT2DEC(C508),'PDP8'!$E$74),"",'PDP8'!$F$74))),"")</f>
        <v/>
      </c>
      <c r="AD508" s="119" t="str">
        <f>IF(N508=15,VLOOKUP(Z508,'PDP8'!$D$111:$F$238,3,0),"")</f>
        <v/>
      </c>
      <c r="AE508" s="119" t="str">
        <f>IF(N508=20,CONCATENATE(VLOOKUP(F508,'PDP8'!$I$5:$M$389,3,0),": ",VLOOKUP(F508,'PDP8'!$I$5:$M$389,5,0)),"")</f>
        <v/>
      </c>
      <c r="AF508" s="119" t="str">
        <f t="shared" si="132"/>
        <v/>
      </c>
      <c r="AG508" s="126"/>
      <c r="AH508" s="126"/>
    </row>
    <row r="509" spans="1:34" x14ac:dyDescent="0.2">
      <c r="A509" s="126"/>
      <c r="B509" s="55" t="str">
        <f t="shared" si="120"/>
        <v>0411</v>
      </c>
      <c r="C509" s="56" t="str">
        <f>IF(N509&lt;10,"",IF(N509=10,O509,IF(N509=12,IF(LEN(X509)&gt;0,X509,DEC2OCT(VLOOKUP(F509,'PDP8'!$C$6:$D$12,2,0)+IF(LEN(G509)&gt;0,256,0)+W509+IF(LEN(V509)=0,0,_xlfn.BITAND(V509,127)),4)),IF(N509=13,DEC2OCT('PDP8'!$D$13+_xlfn.BITOR(VLOOKUP(O509,'PDP8'!$C$17:$D$52,2,0),_xlfn.BITOR(IF(S509&gt;1,VLOOKUP(P509,'PDP8'!$C$17:$D$52,2,0),0),_xlfn.BITOR(IF(S509&gt;2,VLOOKUP(Q509,'PDP8'!$C$17:$D$52,2,0),0),IF(S509&gt;3,VLOOKUP(R509,'PDP8'!$C$17:$D$52,2,0),0)))),4),IF(N509=14,DEC2OCT(_xlfn.BITOR('PDP8'!$D$13+256+VLOOKUP(O509,'PDP8'!$C$56:$D$75,2,0),_xlfn.BITOR(IF(S509&gt;1,VLOOKUP(P509,'PDP8'!$C$56:$D$75,2,0),0),_xlfn.BITOR(IF(S509&gt;2,VLOOKUP(Q509,'PDP8'!$C$56:$D$75,2,0),0),IF(S509&gt;3,VLOOKUP(R509,'PDP8'!$C$56:$D$75,2,0),0)))),4),IF(N509=15,DEC2OCT('PDP8'!$D$13+257+VLOOKUP(O509,'PDP8'!$C$80:$D$107,2,0)+IF(S509&gt;1,VLOOKUP(P509,'PDP8'!$C$80:$D$107,2,0),0)+IF(S509&gt;2,VLOOKUP(Q509,'PDP8'!$C$80:$D$107,2,0),0),4),IF(N509=20,VLOOKUP(F509,'PDP8'!$I$5:$J$389,2,0),"???")))))))</f>
        <v/>
      </c>
      <c r="D509" s="177"/>
      <c r="E509" s="118"/>
      <c r="F509" s="118"/>
      <c r="G509" s="76"/>
      <c r="H509" s="118"/>
      <c r="I509" s="179"/>
      <c r="J509" s="188" t="str">
        <f t="shared" si="121"/>
        <v/>
      </c>
      <c r="K509" s="211"/>
      <c r="L509" s="126"/>
      <c r="M509" s="119">
        <f>IF(LEN(F509)&lt;1,0,IF(OR(LEFT(F509)="/",F509="$"),0,IF(LEFT(F509)="*",1,IF(NOT(ISERR(VALUE(F509))),10,IF(LEFT(F509,4)="PAGE",2,IF(ISNA(VLOOKUP(F509,'PDP8'!$C$6:$C$11,1,0)),IF(ISNA(VLOOKUP(LEFT(F509,3),'PDP8'!$C$17:$C$52,1,0)),IF(ISNA(VLOOKUP(LEFT(F509,3),'PDP8'!$C$56:$C$75,1,0)),IF(ISNA(VLOOKUP(LEFT(F509,IF(OR(LEN(F509)=3,MID(F509,4,1)=" "),3,4)),'PDP8'!$C$80:$C$107,1,0)),IF(ISNA(VLOOKUP(F509,'PDP8'!$I$5:$I$389,1,0)),"???",20),15),14),13),12))))))</f>
        <v>0</v>
      </c>
      <c r="N509" s="119">
        <f>IF(AND(O509="CLA",S509&gt;1),IF(ISNA(VLOOKUP(P509,'PDP8'!$C$17:$C$52,1,0)),IF(ISNA(VLOOKUP(P509,'PDP8'!$C$56:$C$75,1,0)),15,14),13),IF(LEN(F509)=0,0,M509))</f>
        <v>0</v>
      </c>
      <c r="O509" s="119" t="str">
        <f t="shared" si="122"/>
        <v/>
      </c>
      <c r="P509" s="119" t="str">
        <f t="shared" si="123"/>
        <v/>
      </c>
      <c r="Q509" s="119" t="str">
        <f t="shared" si="124"/>
        <v/>
      </c>
      <c r="R509" s="119" t="str">
        <f t="shared" si="125"/>
        <v/>
      </c>
      <c r="S509" s="119">
        <f t="shared" si="126"/>
        <v>0</v>
      </c>
      <c r="T509" s="187" t="str">
        <f t="shared" si="127"/>
        <v/>
      </c>
      <c r="U509" s="119" t="str">
        <f t="shared" si="128"/>
        <v/>
      </c>
      <c r="V509" s="120" t="str">
        <f t="shared" si="129"/>
        <v/>
      </c>
      <c r="W509" s="124" t="str">
        <f t="shared" si="130"/>
        <v/>
      </c>
      <c r="X509" s="124" t="str">
        <f t="shared" si="131"/>
        <v/>
      </c>
      <c r="Y509" s="119" t="str">
        <f t="shared" si="133"/>
        <v/>
      </c>
      <c r="Z509" s="119">
        <f t="shared" si="134"/>
        <v>0</v>
      </c>
      <c r="AA509" s="119" t="str">
        <f>IF(N509=12,VLOOKUP(F509,'PDP8'!$C$6:$F$11,4,0),"")</f>
        <v/>
      </c>
      <c r="AB509" s="119" t="str">
        <f>IF(N509=13,IF(_xlfn.BITAND(OCT2DEC(C509),'PDP8'!$E$17)='PDP8'!$D$17,'PDP8'!$F$17,CONCATENATE(IF(ISNA(MATCH(_xlfn.BITAND(OCT2DEC(C509),'PDP8'!$E$18),'PDP8'!$D$18:$D$20,0)),"",VLOOKUP(_xlfn.BITAND(OCT2DEC(C509),'PDP8'!$E$18),'PDP8'!$D$18:$F$20,3,0)),IF(ISNA(MATCH(_xlfn.BITAND(OCT2DEC(C509),'PDP8'!$E$21),'PDP8'!$D$21:$D$52,0)),"",CONCATENATE(IF(ISNA(MATCH(_xlfn.BITAND(OCT2DEC(C509),'PDP8'!$E$18),'PDP8'!$D$18:$D$20,0)),"",", "),VLOOKUP(_xlfn.BITAND(OCT2DEC(C509),'PDP8'!$E$21),'PDP8'!$D$21:$F$52,3,0))))),"")</f>
        <v/>
      </c>
      <c r="AC509" s="119" t="str">
        <f>IF(N509=14,CONCATENATE(IF(ISNA(MATCH(_xlfn.BITAND(OCT2DEC(C509),'PDP8'!$E$56),'PDP8'!$D$56:$D$70,0)),"",VLOOKUP(_xlfn.BITAND(OCT2DEC(C509),'PDP8'!$E$56),'PDP8'!$D$56:$F$70,3,0)),IF(ISNA(MATCH(_xlfn.BITAND(OCT2DEC(C509),'PDP8'!$E$71),'PDP8'!$D$71:$D$73,0)),"",CONCATENATE(IF(ISNA(MATCH(_xlfn.BITAND(OCT2DEC(C509),'PDP8'!$E$56),'PDP8'!$D$56:$D$70,0)),"",", "),VLOOKUP(_xlfn.BITAND(OCT2DEC(C509),'PDP8'!$E$71),'PDP8'!$D$71:$F$73,3,0))),IF(_xlfn.BITAND(OCT2DEC(C509),'PDP8'!$E$75)='PDP8'!$D$75,CONCATENATE(IF(LEN(F509)&gt;4,", ",""),'PDP8'!$F$75,""),IF(_xlfn.BITAND(OCT2DEC(C509),'PDP8'!$E$74),"",'PDP8'!$F$74))),"")</f>
        <v/>
      </c>
      <c r="AD509" s="119" t="str">
        <f>IF(N509=15,VLOOKUP(Z509,'PDP8'!$D$111:$F$238,3,0),"")</f>
        <v/>
      </c>
      <c r="AE509" s="119" t="str">
        <f>IF(N509=20,CONCATENATE(VLOOKUP(F509,'PDP8'!$I$5:$M$389,3,0),": ",VLOOKUP(F509,'PDP8'!$I$5:$M$389,5,0)),"")</f>
        <v/>
      </c>
      <c r="AF509" s="119" t="str">
        <f t="shared" si="132"/>
        <v/>
      </c>
      <c r="AG509" s="126"/>
      <c r="AH509" s="126"/>
    </row>
    <row r="510" spans="1:34" x14ac:dyDescent="0.2">
      <c r="A510" s="126"/>
      <c r="B510" s="55" t="str">
        <f t="shared" si="120"/>
        <v>0411</v>
      </c>
      <c r="C510" s="56" t="str">
        <f>IF(N510&lt;10,"",IF(N510=10,O510,IF(N510=12,IF(LEN(X510)&gt;0,X510,DEC2OCT(VLOOKUP(F510,'PDP8'!$C$6:$D$12,2,0)+IF(LEN(G510)&gt;0,256,0)+W510+IF(LEN(V510)=0,0,_xlfn.BITAND(V510,127)),4)),IF(N510=13,DEC2OCT('PDP8'!$D$13+_xlfn.BITOR(VLOOKUP(O510,'PDP8'!$C$17:$D$52,2,0),_xlfn.BITOR(IF(S510&gt;1,VLOOKUP(P510,'PDP8'!$C$17:$D$52,2,0),0),_xlfn.BITOR(IF(S510&gt;2,VLOOKUP(Q510,'PDP8'!$C$17:$D$52,2,0),0),IF(S510&gt;3,VLOOKUP(R510,'PDP8'!$C$17:$D$52,2,0),0)))),4),IF(N510=14,DEC2OCT(_xlfn.BITOR('PDP8'!$D$13+256+VLOOKUP(O510,'PDP8'!$C$56:$D$75,2,0),_xlfn.BITOR(IF(S510&gt;1,VLOOKUP(P510,'PDP8'!$C$56:$D$75,2,0),0),_xlfn.BITOR(IF(S510&gt;2,VLOOKUP(Q510,'PDP8'!$C$56:$D$75,2,0),0),IF(S510&gt;3,VLOOKUP(R510,'PDP8'!$C$56:$D$75,2,0),0)))),4),IF(N510=15,DEC2OCT('PDP8'!$D$13+257+VLOOKUP(O510,'PDP8'!$C$80:$D$107,2,0)+IF(S510&gt;1,VLOOKUP(P510,'PDP8'!$C$80:$D$107,2,0),0)+IF(S510&gt;2,VLOOKUP(Q510,'PDP8'!$C$80:$D$107,2,0),0),4),IF(N510=20,VLOOKUP(F510,'PDP8'!$I$5:$J$389,2,0),"???")))))))</f>
        <v/>
      </c>
      <c r="D510" s="177"/>
      <c r="E510" s="118"/>
      <c r="F510" s="118"/>
      <c r="G510" s="76"/>
      <c r="H510" s="118"/>
      <c r="I510" s="179"/>
      <c r="J510" s="188" t="str">
        <f t="shared" si="121"/>
        <v/>
      </c>
      <c r="K510" s="211"/>
      <c r="L510" s="126"/>
      <c r="M510" s="119">
        <f>IF(LEN(F510)&lt;1,0,IF(OR(LEFT(F510)="/",F510="$"),0,IF(LEFT(F510)="*",1,IF(NOT(ISERR(VALUE(F510))),10,IF(LEFT(F510,4)="PAGE",2,IF(ISNA(VLOOKUP(F510,'PDP8'!$C$6:$C$11,1,0)),IF(ISNA(VLOOKUP(LEFT(F510,3),'PDP8'!$C$17:$C$52,1,0)),IF(ISNA(VLOOKUP(LEFT(F510,3),'PDP8'!$C$56:$C$75,1,0)),IF(ISNA(VLOOKUP(LEFT(F510,IF(OR(LEN(F510)=3,MID(F510,4,1)=" "),3,4)),'PDP8'!$C$80:$C$107,1,0)),IF(ISNA(VLOOKUP(F510,'PDP8'!$I$5:$I$389,1,0)),"???",20),15),14),13),12))))))</f>
        <v>0</v>
      </c>
      <c r="N510" s="119">
        <f>IF(AND(O510="CLA",S510&gt;1),IF(ISNA(VLOOKUP(P510,'PDP8'!$C$17:$C$52,1,0)),IF(ISNA(VLOOKUP(P510,'PDP8'!$C$56:$C$75,1,0)),15,14),13),IF(LEN(F510)=0,0,M510))</f>
        <v>0</v>
      </c>
      <c r="O510" s="119" t="str">
        <f t="shared" si="122"/>
        <v/>
      </c>
      <c r="P510" s="119" t="str">
        <f t="shared" si="123"/>
        <v/>
      </c>
      <c r="Q510" s="119" t="str">
        <f t="shared" si="124"/>
        <v/>
      </c>
      <c r="R510" s="119" t="str">
        <f t="shared" si="125"/>
        <v/>
      </c>
      <c r="S510" s="119">
        <f t="shared" si="126"/>
        <v>0</v>
      </c>
      <c r="T510" s="187" t="str">
        <f t="shared" si="127"/>
        <v/>
      </c>
      <c r="U510" s="119" t="str">
        <f t="shared" si="128"/>
        <v/>
      </c>
      <c r="V510" s="120" t="str">
        <f t="shared" si="129"/>
        <v/>
      </c>
      <c r="W510" s="124" t="str">
        <f t="shared" si="130"/>
        <v/>
      </c>
      <c r="X510" s="124" t="str">
        <f t="shared" si="131"/>
        <v/>
      </c>
      <c r="Y510" s="119" t="str">
        <f t="shared" si="133"/>
        <v/>
      </c>
      <c r="Z510" s="119">
        <f t="shared" si="134"/>
        <v>0</v>
      </c>
      <c r="AA510" s="119" t="str">
        <f>IF(N510=12,VLOOKUP(F510,'PDP8'!$C$6:$F$11,4,0),"")</f>
        <v/>
      </c>
      <c r="AB510" s="119" t="str">
        <f>IF(N510=13,IF(_xlfn.BITAND(OCT2DEC(C510),'PDP8'!$E$17)='PDP8'!$D$17,'PDP8'!$F$17,CONCATENATE(IF(ISNA(MATCH(_xlfn.BITAND(OCT2DEC(C510),'PDP8'!$E$18),'PDP8'!$D$18:$D$20,0)),"",VLOOKUP(_xlfn.BITAND(OCT2DEC(C510),'PDP8'!$E$18),'PDP8'!$D$18:$F$20,3,0)),IF(ISNA(MATCH(_xlfn.BITAND(OCT2DEC(C510),'PDP8'!$E$21),'PDP8'!$D$21:$D$52,0)),"",CONCATENATE(IF(ISNA(MATCH(_xlfn.BITAND(OCT2DEC(C510),'PDP8'!$E$18),'PDP8'!$D$18:$D$20,0)),"",", "),VLOOKUP(_xlfn.BITAND(OCT2DEC(C510),'PDP8'!$E$21),'PDP8'!$D$21:$F$52,3,0))))),"")</f>
        <v/>
      </c>
      <c r="AC510" s="119" t="str">
        <f>IF(N510=14,CONCATENATE(IF(ISNA(MATCH(_xlfn.BITAND(OCT2DEC(C510),'PDP8'!$E$56),'PDP8'!$D$56:$D$70,0)),"",VLOOKUP(_xlfn.BITAND(OCT2DEC(C510),'PDP8'!$E$56),'PDP8'!$D$56:$F$70,3,0)),IF(ISNA(MATCH(_xlfn.BITAND(OCT2DEC(C510),'PDP8'!$E$71),'PDP8'!$D$71:$D$73,0)),"",CONCATENATE(IF(ISNA(MATCH(_xlfn.BITAND(OCT2DEC(C510),'PDP8'!$E$56),'PDP8'!$D$56:$D$70,0)),"",", "),VLOOKUP(_xlfn.BITAND(OCT2DEC(C510),'PDP8'!$E$71),'PDP8'!$D$71:$F$73,3,0))),IF(_xlfn.BITAND(OCT2DEC(C510),'PDP8'!$E$75)='PDP8'!$D$75,CONCATENATE(IF(LEN(F510)&gt;4,", ",""),'PDP8'!$F$75,""),IF(_xlfn.BITAND(OCT2DEC(C510),'PDP8'!$E$74),"",'PDP8'!$F$74))),"")</f>
        <v/>
      </c>
      <c r="AD510" s="119" t="str">
        <f>IF(N510=15,VLOOKUP(Z510,'PDP8'!$D$111:$F$238,3,0),"")</f>
        <v/>
      </c>
      <c r="AE510" s="119" t="str">
        <f>IF(N510=20,CONCATENATE(VLOOKUP(F510,'PDP8'!$I$5:$M$389,3,0),": ",VLOOKUP(F510,'PDP8'!$I$5:$M$389,5,0)),"")</f>
        <v/>
      </c>
      <c r="AF510" s="119" t="str">
        <f t="shared" si="132"/>
        <v/>
      </c>
      <c r="AG510" s="126"/>
      <c r="AH510" s="126"/>
    </row>
    <row r="511" spans="1:34" x14ac:dyDescent="0.2">
      <c r="A511" s="126"/>
      <c r="B511" s="55" t="str">
        <f t="shared" si="120"/>
        <v>0411</v>
      </c>
      <c r="C511" s="56" t="str">
        <f>IF(N511&lt;10,"",IF(N511=10,O511,IF(N511=12,IF(LEN(X511)&gt;0,X511,DEC2OCT(VLOOKUP(F511,'PDP8'!$C$6:$D$12,2,0)+IF(LEN(G511)&gt;0,256,0)+W511+IF(LEN(V511)=0,0,_xlfn.BITAND(V511,127)),4)),IF(N511=13,DEC2OCT('PDP8'!$D$13+_xlfn.BITOR(VLOOKUP(O511,'PDP8'!$C$17:$D$52,2,0),_xlfn.BITOR(IF(S511&gt;1,VLOOKUP(P511,'PDP8'!$C$17:$D$52,2,0),0),_xlfn.BITOR(IF(S511&gt;2,VLOOKUP(Q511,'PDP8'!$C$17:$D$52,2,0),0),IF(S511&gt;3,VLOOKUP(R511,'PDP8'!$C$17:$D$52,2,0),0)))),4),IF(N511=14,DEC2OCT(_xlfn.BITOR('PDP8'!$D$13+256+VLOOKUP(O511,'PDP8'!$C$56:$D$75,2,0),_xlfn.BITOR(IF(S511&gt;1,VLOOKUP(P511,'PDP8'!$C$56:$D$75,2,0),0),_xlfn.BITOR(IF(S511&gt;2,VLOOKUP(Q511,'PDP8'!$C$56:$D$75,2,0),0),IF(S511&gt;3,VLOOKUP(R511,'PDP8'!$C$56:$D$75,2,0),0)))),4),IF(N511=15,DEC2OCT('PDP8'!$D$13+257+VLOOKUP(O511,'PDP8'!$C$80:$D$107,2,0)+IF(S511&gt;1,VLOOKUP(P511,'PDP8'!$C$80:$D$107,2,0),0)+IF(S511&gt;2,VLOOKUP(Q511,'PDP8'!$C$80:$D$107,2,0),0),4),IF(N511=20,VLOOKUP(F511,'PDP8'!$I$5:$J$389,2,0),"???")))))))</f>
        <v/>
      </c>
      <c r="D511" s="177"/>
      <c r="E511" s="118"/>
      <c r="F511" s="118"/>
      <c r="G511" s="76"/>
      <c r="H511" s="118"/>
      <c r="I511" s="179"/>
      <c r="J511" s="188" t="str">
        <f t="shared" si="121"/>
        <v/>
      </c>
      <c r="K511" s="211"/>
      <c r="L511" s="126"/>
      <c r="M511" s="119">
        <f>IF(LEN(F511)&lt;1,0,IF(OR(LEFT(F511)="/",F511="$"),0,IF(LEFT(F511)="*",1,IF(NOT(ISERR(VALUE(F511))),10,IF(LEFT(F511,4)="PAGE",2,IF(ISNA(VLOOKUP(F511,'PDP8'!$C$6:$C$11,1,0)),IF(ISNA(VLOOKUP(LEFT(F511,3),'PDP8'!$C$17:$C$52,1,0)),IF(ISNA(VLOOKUP(LEFT(F511,3),'PDP8'!$C$56:$C$75,1,0)),IF(ISNA(VLOOKUP(LEFT(F511,IF(OR(LEN(F511)=3,MID(F511,4,1)=" "),3,4)),'PDP8'!$C$80:$C$107,1,0)),IF(ISNA(VLOOKUP(F511,'PDP8'!$I$5:$I$389,1,0)),"???",20),15),14),13),12))))))</f>
        <v>0</v>
      </c>
      <c r="N511" s="119">
        <f>IF(AND(O511="CLA",S511&gt;1),IF(ISNA(VLOOKUP(P511,'PDP8'!$C$17:$C$52,1,0)),IF(ISNA(VLOOKUP(P511,'PDP8'!$C$56:$C$75,1,0)),15,14),13),IF(LEN(F511)=0,0,M511))</f>
        <v>0</v>
      </c>
      <c r="O511" s="119" t="str">
        <f t="shared" si="122"/>
        <v/>
      </c>
      <c r="P511" s="119" t="str">
        <f t="shared" si="123"/>
        <v/>
      </c>
      <c r="Q511" s="119" t="str">
        <f t="shared" si="124"/>
        <v/>
      </c>
      <c r="R511" s="119" t="str">
        <f t="shared" si="125"/>
        <v/>
      </c>
      <c r="S511" s="119">
        <f t="shared" si="126"/>
        <v>0</v>
      </c>
      <c r="T511" s="187" t="str">
        <f t="shared" si="127"/>
        <v/>
      </c>
      <c r="U511" s="119" t="str">
        <f t="shared" si="128"/>
        <v/>
      </c>
      <c r="V511" s="120" t="str">
        <f t="shared" si="129"/>
        <v/>
      </c>
      <c r="W511" s="124" t="str">
        <f t="shared" si="130"/>
        <v/>
      </c>
      <c r="X511" s="124" t="str">
        <f t="shared" si="131"/>
        <v/>
      </c>
      <c r="Y511" s="119" t="str">
        <f t="shared" si="133"/>
        <v/>
      </c>
      <c r="Z511" s="119">
        <f t="shared" si="134"/>
        <v>0</v>
      </c>
      <c r="AA511" s="119" t="str">
        <f>IF(N511=12,VLOOKUP(F511,'PDP8'!$C$6:$F$11,4,0),"")</f>
        <v/>
      </c>
      <c r="AB511" s="119" t="str">
        <f>IF(N511=13,IF(_xlfn.BITAND(OCT2DEC(C511),'PDP8'!$E$17)='PDP8'!$D$17,'PDP8'!$F$17,CONCATENATE(IF(ISNA(MATCH(_xlfn.BITAND(OCT2DEC(C511),'PDP8'!$E$18),'PDP8'!$D$18:$D$20,0)),"",VLOOKUP(_xlfn.BITAND(OCT2DEC(C511),'PDP8'!$E$18),'PDP8'!$D$18:$F$20,3,0)),IF(ISNA(MATCH(_xlfn.BITAND(OCT2DEC(C511),'PDP8'!$E$21),'PDP8'!$D$21:$D$52,0)),"",CONCATENATE(IF(ISNA(MATCH(_xlfn.BITAND(OCT2DEC(C511),'PDP8'!$E$18),'PDP8'!$D$18:$D$20,0)),"",", "),VLOOKUP(_xlfn.BITAND(OCT2DEC(C511),'PDP8'!$E$21),'PDP8'!$D$21:$F$52,3,0))))),"")</f>
        <v/>
      </c>
      <c r="AC511" s="119" t="str">
        <f>IF(N511=14,CONCATENATE(IF(ISNA(MATCH(_xlfn.BITAND(OCT2DEC(C511),'PDP8'!$E$56),'PDP8'!$D$56:$D$70,0)),"",VLOOKUP(_xlfn.BITAND(OCT2DEC(C511),'PDP8'!$E$56),'PDP8'!$D$56:$F$70,3,0)),IF(ISNA(MATCH(_xlfn.BITAND(OCT2DEC(C511),'PDP8'!$E$71),'PDP8'!$D$71:$D$73,0)),"",CONCATENATE(IF(ISNA(MATCH(_xlfn.BITAND(OCT2DEC(C511),'PDP8'!$E$56),'PDP8'!$D$56:$D$70,0)),"",", "),VLOOKUP(_xlfn.BITAND(OCT2DEC(C511),'PDP8'!$E$71),'PDP8'!$D$71:$F$73,3,0))),IF(_xlfn.BITAND(OCT2DEC(C511),'PDP8'!$E$75)='PDP8'!$D$75,CONCATENATE(IF(LEN(F511)&gt;4,", ",""),'PDP8'!$F$75,""),IF(_xlfn.BITAND(OCT2DEC(C511),'PDP8'!$E$74),"",'PDP8'!$F$74))),"")</f>
        <v/>
      </c>
      <c r="AD511" s="119" t="str">
        <f>IF(N511=15,VLOOKUP(Z511,'PDP8'!$D$111:$F$238,3,0),"")</f>
        <v/>
      </c>
      <c r="AE511" s="119" t="str">
        <f>IF(N511=20,CONCATENATE(VLOOKUP(F511,'PDP8'!$I$5:$M$389,3,0),": ",VLOOKUP(F511,'PDP8'!$I$5:$M$389,5,0)),"")</f>
        <v/>
      </c>
      <c r="AF511" s="119" t="str">
        <f t="shared" si="132"/>
        <v/>
      </c>
      <c r="AG511" s="126"/>
      <c r="AH511" s="126"/>
    </row>
    <row r="512" spans="1:34" x14ac:dyDescent="0.2">
      <c r="A512" s="126"/>
      <c r="B512" s="55" t="str">
        <f t="shared" si="120"/>
        <v>0411</v>
      </c>
      <c r="C512" s="56" t="str">
        <f>IF(N512&lt;10,"",IF(N512=10,O512,IF(N512=12,IF(LEN(X512)&gt;0,X512,DEC2OCT(VLOOKUP(F512,'PDP8'!$C$6:$D$12,2,0)+IF(LEN(G512)&gt;0,256,0)+W512+IF(LEN(V512)=0,0,_xlfn.BITAND(V512,127)),4)),IF(N512=13,DEC2OCT('PDP8'!$D$13+_xlfn.BITOR(VLOOKUP(O512,'PDP8'!$C$17:$D$52,2,0),_xlfn.BITOR(IF(S512&gt;1,VLOOKUP(P512,'PDP8'!$C$17:$D$52,2,0),0),_xlfn.BITOR(IF(S512&gt;2,VLOOKUP(Q512,'PDP8'!$C$17:$D$52,2,0),0),IF(S512&gt;3,VLOOKUP(R512,'PDP8'!$C$17:$D$52,2,0),0)))),4),IF(N512=14,DEC2OCT(_xlfn.BITOR('PDP8'!$D$13+256+VLOOKUP(O512,'PDP8'!$C$56:$D$75,2,0),_xlfn.BITOR(IF(S512&gt;1,VLOOKUP(P512,'PDP8'!$C$56:$D$75,2,0),0),_xlfn.BITOR(IF(S512&gt;2,VLOOKUP(Q512,'PDP8'!$C$56:$D$75,2,0),0),IF(S512&gt;3,VLOOKUP(R512,'PDP8'!$C$56:$D$75,2,0),0)))),4),IF(N512=15,DEC2OCT('PDP8'!$D$13+257+VLOOKUP(O512,'PDP8'!$C$80:$D$107,2,0)+IF(S512&gt;1,VLOOKUP(P512,'PDP8'!$C$80:$D$107,2,0),0)+IF(S512&gt;2,VLOOKUP(Q512,'PDP8'!$C$80:$D$107,2,0),0),4),IF(N512=20,VLOOKUP(F512,'PDP8'!$I$5:$J$389,2,0),"???")))))))</f>
        <v/>
      </c>
      <c r="D512" s="177"/>
      <c r="E512" s="118"/>
      <c r="F512" s="118"/>
      <c r="G512" s="76"/>
      <c r="H512" s="118"/>
      <c r="I512" s="179"/>
      <c r="J512" s="188" t="str">
        <f t="shared" si="121"/>
        <v/>
      </c>
      <c r="K512" s="211"/>
      <c r="L512" s="126"/>
      <c r="M512" s="119">
        <f>IF(LEN(F512)&lt;1,0,IF(OR(LEFT(F512)="/",F512="$"),0,IF(LEFT(F512)="*",1,IF(NOT(ISERR(VALUE(F512))),10,IF(LEFT(F512,4)="PAGE",2,IF(ISNA(VLOOKUP(F512,'PDP8'!$C$6:$C$11,1,0)),IF(ISNA(VLOOKUP(LEFT(F512,3),'PDP8'!$C$17:$C$52,1,0)),IF(ISNA(VLOOKUP(LEFT(F512,3),'PDP8'!$C$56:$C$75,1,0)),IF(ISNA(VLOOKUP(LEFT(F512,IF(OR(LEN(F512)=3,MID(F512,4,1)=" "),3,4)),'PDP8'!$C$80:$C$107,1,0)),IF(ISNA(VLOOKUP(F512,'PDP8'!$I$5:$I$389,1,0)),"???",20),15),14),13),12))))))</f>
        <v>0</v>
      </c>
      <c r="N512" s="119">
        <f>IF(AND(O512="CLA",S512&gt;1),IF(ISNA(VLOOKUP(P512,'PDP8'!$C$17:$C$52,1,0)),IF(ISNA(VLOOKUP(P512,'PDP8'!$C$56:$C$75,1,0)),15,14),13),IF(LEN(F512)=0,0,M512))</f>
        <v>0</v>
      </c>
      <c r="O512" s="119" t="str">
        <f t="shared" si="122"/>
        <v/>
      </c>
      <c r="P512" s="119" t="str">
        <f t="shared" si="123"/>
        <v/>
      </c>
      <c r="Q512" s="119" t="str">
        <f t="shared" si="124"/>
        <v/>
      </c>
      <c r="R512" s="119" t="str">
        <f t="shared" si="125"/>
        <v/>
      </c>
      <c r="S512" s="119">
        <f t="shared" si="126"/>
        <v>0</v>
      </c>
      <c r="T512" s="187" t="str">
        <f t="shared" si="127"/>
        <v/>
      </c>
      <c r="U512" s="119" t="str">
        <f t="shared" si="128"/>
        <v/>
      </c>
      <c r="V512" s="120" t="str">
        <f t="shared" si="129"/>
        <v/>
      </c>
      <c r="W512" s="124" t="str">
        <f t="shared" si="130"/>
        <v/>
      </c>
      <c r="X512" s="124" t="str">
        <f t="shared" si="131"/>
        <v/>
      </c>
      <c r="Y512" s="119" t="str">
        <f t="shared" si="133"/>
        <v/>
      </c>
      <c r="Z512" s="119">
        <f t="shared" si="134"/>
        <v>0</v>
      </c>
      <c r="AA512" s="119" t="str">
        <f>IF(N512=12,VLOOKUP(F512,'PDP8'!$C$6:$F$11,4,0),"")</f>
        <v/>
      </c>
      <c r="AB512" s="119" t="str">
        <f>IF(N512=13,IF(_xlfn.BITAND(OCT2DEC(C512),'PDP8'!$E$17)='PDP8'!$D$17,'PDP8'!$F$17,CONCATENATE(IF(ISNA(MATCH(_xlfn.BITAND(OCT2DEC(C512),'PDP8'!$E$18),'PDP8'!$D$18:$D$20,0)),"",VLOOKUP(_xlfn.BITAND(OCT2DEC(C512),'PDP8'!$E$18),'PDP8'!$D$18:$F$20,3,0)),IF(ISNA(MATCH(_xlfn.BITAND(OCT2DEC(C512),'PDP8'!$E$21),'PDP8'!$D$21:$D$52,0)),"",CONCATENATE(IF(ISNA(MATCH(_xlfn.BITAND(OCT2DEC(C512),'PDP8'!$E$18),'PDP8'!$D$18:$D$20,0)),"",", "),VLOOKUP(_xlfn.BITAND(OCT2DEC(C512),'PDP8'!$E$21),'PDP8'!$D$21:$F$52,3,0))))),"")</f>
        <v/>
      </c>
      <c r="AC512" s="119" t="str">
        <f>IF(N512=14,CONCATENATE(IF(ISNA(MATCH(_xlfn.BITAND(OCT2DEC(C512),'PDP8'!$E$56),'PDP8'!$D$56:$D$70,0)),"",VLOOKUP(_xlfn.BITAND(OCT2DEC(C512),'PDP8'!$E$56),'PDP8'!$D$56:$F$70,3,0)),IF(ISNA(MATCH(_xlfn.BITAND(OCT2DEC(C512),'PDP8'!$E$71),'PDP8'!$D$71:$D$73,0)),"",CONCATENATE(IF(ISNA(MATCH(_xlfn.BITAND(OCT2DEC(C512),'PDP8'!$E$56),'PDP8'!$D$56:$D$70,0)),"",", "),VLOOKUP(_xlfn.BITAND(OCT2DEC(C512),'PDP8'!$E$71),'PDP8'!$D$71:$F$73,3,0))),IF(_xlfn.BITAND(OCT2DEC(C512),'PDP8'!$E$75)='PDP8'!$D$75,CONCATENATE(IF(LEN(F512)&gt;4,", ",""),'PDP8'!$F$75,""),IF(_xlfn.BITAND(OCT2DEC(C512),'PDP8'!$E$74),"",'PDP8'!$F$74))),"")</f>
        <v/>
      </c>
      <c r="AD512" s="119" t="str">
        <f>IF(N512=15,VLOOKUP(Z512,'PDP8'!$D$111:$F$238,3,0),"")</f>
        <v/>
      </c>
      <c r="AE512" s="119" t="str">
        <f>IF(N512=20,CONCATENATE(VLOOKUP(F512,'PDP8'!$I$5:$M$389,3,0),": ",VLOOKUP(F512,'PDP8'!$I$5:$M$389,5,0)),"")</f>
        <v/>
      </c>
      <c r="AF512" s="119" t="str">
        <f t="shared" si="132"/>
        <v/>
      </c>
      <c r="AG512" s="126"/>
      <c r="AH512" s="126"/>
    </row>
    <row r="513" spans="1:34" x14ac:dyDescent="0.2">
      <c r="A513" s="126"/>
      <c r="B513" s="55" t="str">
        <f t="shared" si="120"/>
        <v>0411</v>
      </c>
      <c r="C513" s="56" t="str">
        <f>IF(N513&lt;10,"",IF(N513=10,O513,IF(N513=12,IF(LEN(X513)&gt;0,X513,DEC2OCT(VLOOKUP(F513,'PDP8'!$C$6:$D$12,2,0)+IF(LEN(G513)&gt;0,256,0)+W513+IF(LEN(V513)=0,0,_xlfn.BITAND(V513,127)),4)),IF(N513=13,DEC2OCT('PDP8'!$D$13+_xlfn.BITOR(VLOOKUP(O513,'PDP8'!$C$17:$D$52,2,0),_xlfn.BITOR(IF(S513&gt;1,VLOOKUP(P513,'PDP8'!$C$17:$D$52,2,0),0),_xlfn.BITOR(IF(S513&gt;2,VLOOKUP(Q513,'PDP8'!$C$17:$D$52,2,0),0),IF(S513&gt;3,VLOOKUP(R513,'PDP8'!$C$17:$D$52,2,0),0)))),4),IF(N513=14,DEC2OCT(_xlfn.BITOR('PDP8'!$D$13+256+VLOOKUP(O513,'PDP8'!$C$56:$D$75,2,0),_xlfn.BITOR(IF(S513&gt;1,VLOOKUP(P513,'PDP8'!$C$56:$D$75,2,0),0),_xlfn.BITOR(IF(S513&gt;2,VLOOKUP(Q513,'PDP8'!$C$56:$D$75,2,0),0),IF(S513&gt;3,VLOOKUP(R513,'PDP8'!$C$56:$D$75,2,0),0)))),4),IF(N513=15,DEC2OCT('PDP8'!$D$13+257+VLOOKUP(O513,'PDP8'!$C$80:$D$107,2,0)+IF(S513&gt;1,VLOOKUP(P513,'PDP8'!$C$80:$D$107,2,0),0)+IF(S513&gt;2,VLOOKUP(Q513,'PDP8'!$C$80:$D$107,2,0),0),4),IF(N513=20,VLOOKUP(F513,'PDP8'!$I$5:$J$389,2,0),"???")))))))</f>
        <v/>
      </c>
      <c r="D513" s="177"/>
      <c r="E513" s="118"/>
      <c r="F513" s="118"/>
      <c r="G513" s="76"/>
      <c r="H513" s="118"/>
      <c r="I513" s="179"/>
      <c r="J513" s="188" t="str">
        <f t="shared" si="121"/>
        <v/>
      </c>
      <c r="K513" s="211"/>
      <c r="L513" s="126"/>
      <c r="M513" s="119">
        <f>IF(LEN(F513)&lt;1,0,IF(OR(LEFT(F513)="/",F513="$"),0,IF(LEFT(F513)="*",1,IF(NOT(ISERR(VALUE(F513))),10,IF(LEFT(F513,4)="PAGE",2,IF(ISNA(VLOOKUP(F513,'PDP8'!$C$6:$C$11,1,0)),IF(ISNA(VLOOKUP(LEFT(F513,3),'PDP8'!$C$17:$C$52,1,0)),IF(ISNA(VLOOKUP(LEFT(F513,3),'PDP8'!$C$56:$C$75,1,0)),IF(ISNA(VLOOKUP(LEFT(F513,IF(OR(LEN(F513)=3,MID(F513,4,1)=" "),3,4)),'PDP8'!$C$80:$C$107,1,0)),IF(ISNA(VLOOKUP(F513,'PDP8'!$I$5:$I$389,1,0)),"???",20),15),14),13),12))))))</f>
        <v>0</v>
      </c>
      <c r="N513" s="119">
        <f>IF(AND(O513="CLA",S513&gt;1),IF(ISNA(VLOOKUP(P513,'PDP8'!$C$17:$C$52,1,0)),IF(ISNA(VLOOKUP(P513,'PDP8'!$C$56:$C$75,1,0)),15,14),13),IF(LEN(F513)=0,0,M513))</f>
        <v>0</v>
      </c>
      <c r="O513" s="119" t="str">
        <f t="shared" si="122"/>
        <v/>
      </c>
      <c r="P513" s="119" t="str">
        <f t="shared" si="123"/>
        <v/>
      </c>
      <c r="Q513" s="119" t="str">
        <f t="shared" si="124"/>
        <v/>
      </c>
      <c r="R513" s="119" t="str">
        <f t="shared" si="125"/>
        <v/>
      </c>
      <c r="S513" s="119">
        <f t="shared" si="126"/>
        <v>0</v>
      </c>
      <c r="T513" s="187" t="str">
        <f t="shared" si="127"/>
        <v/>
      </c>
      <c r="U513" s="119" t="str">
        <f t="shared" si="128"/>
        <v/>
      </c>
      <c r="V513" s="120" t="str">
        <f t="shared" si="129"/>
        <v/>
      </c>
      <c r="W513" s="124" t="str">
        <f t="shared" si="130"/>
        <v/>
      </c>
      <c r="X513" s="124" t="str">
        <f t="shared" si="131"/>
        <v/>
      </c>
      <c r="Y513" s="119" t="str">
        <f t="shared" si="133"/>
        <v/>
      </c>
      <c r="Z513" s="119">
        <f t="shared" si="134"/>
        <v>0</v>
      </c>
      <c r="AA513" s="119" t="str">
        <f>IF(N513=12,VLOOKUP(F513,'PDP8'!$C$6:$F$11,4,0),"")</f>
        <v/>
      </c>
      <c r="AB513" s="119" t="str">
        <f>IF(N513=13,IF(_xlfn.BITAND(OCT2DEC(C513),'PDP8'!$E$17)='PDP8'!$D$17,'PDP8'!$F$17,CONCATENATE(IF(ISNA(MATCH(_xlfn.BITAND(OCT2DEC(C513),'PDP8'!$E$18),'PDP8'!$D$18:$D$20,0)),"",VLOOKUP(_xlfn.BITAND(OCT2DEC(C513),'PDP8'!$E$18),'PDP8'!$D$18:$F$20,3,0)),IF(ISNA(MATCH(_xlfn.BITAND(OCT2DEC(C513),'PDP8'!$E$21),'PDP8'!$D$21:$D$52,0)),"",CONCATENATE(IF(ISNA(MATCH(_xlfn.BITAND(OCT2DEC(C513),'PDP8'!$E$18),'PDP8'!$D$18:$D$20,0)),"",", "),VLOOKUP(_xlfn.BITAND(OCT2DEC(C513),'PDP8'!$E$21),'PDP8'!$D$21:$F$52,3,0))))),"")</f>
        <v/>
      </c>
      <c r="AC513" s="119" t="str">
        <f>IF(N513=14,CONCATENATE(IF(ISNA(MATCH(_xlfn.BITAND(OCT2DEC(C513),'PDP8'!$E$56),'PDP8'!$D$56:$D$70,0)),"",VLOOKUP(_xlfn.BITAND(OCT2DEC(C513),'PDP8'!$E$56),'PDP8'!$D$56:$F$70,3,0)),IF(ISNA(MATCH(_xlfn.BITAND(OCT2DEC(C513),'PDP8'!$E$71),'PDP8'!$D$71:$D$73,0)),"",CONCATENATE(IF(ISNA(MATCH(_xlfn.BITAND(OCT2DEC(C513),'PDP8'!$E$56),'PDP8'!$D$56:$D$70,0)),"",", "),VLOOKUP(_xlfn.BITAND(OCT2DEC(C513),'PDP8'!$E$71),'PDP8'!$D$71:$F$73,3,0))),IF(_xlfn.BITAND(OCT2DEC(C513),'PDP8'!$E$75)='PDP8'!$D$75,CONCATENATE(IF(LEN(F513)&gt;4,", ",""),'PDP8'!$F$75,""),IF(_xlfn.BITAND(OCT2DEC(C513),'PDP8'!$E$74),"",'PDP8'!$F$74))),"")</f>
        <v/>
      </c>
      <c r="AD513" s="119" t="str">
        <f>IF(N513=15,VLOOKUP(Z513,'PDP8'!$D$111:$F$238,3,0),"")</f>
        <v/>
      </c>
      <c r="AE513" s="119" t="str">
        <f>IF(N513=20,CONCATENATE(VLOOKUP(F513,'PDP8'!$I$5:$M$389,3,0),": ",VLOOKUP(F513,'PDP8'!$I$5:$M$389,5,0)),"")</f>
        <v/>
      </c>
      <c r="AF513" s="119" t="str">
        <f t="shared" si="132"/>
        <v/>
      </c>
      <c r="AG513" s="126"/>
      <c r="AH513" s="126"/>
    </row>
    <row r="514" spans="1:34" x14ac:dyDescent="0.2">
      <c r="A514" s="126"/>
      <c r="B514" s="55" t="str">
        <f t="shared" si="120"/>
        <v>0411</v>
      </c>
      <c r="C514" s="56" t="str">
        <f>IF(N514&lt;10,"",IF(N514=10,O514,IF(N514=12,IF(LEN(X514)&gt;0,X514,DEC2OCT(VLOOKUP(F514,'PDP8'!$C$6:$D$12,2,0)+IF(LEN(G514)&gt;0,256,0)+W514+IF(LEN(V514)=0,0,_xlfn.BITAND(V514,127)),4)),IF(N514=13,DEC2OCT('PDP8'!$D$13+_xlfn.BITOR(VLOOKUP(O514,'PDP8'!$C$17:$D$52,2,0),_xlfn.BITOR(IF(S514&gt;1,VLOOKUP(P514,'PDP8'!$C$17:$D$52,2,0),0),_xlfn.BITOR(IF(S514&gt;2,VLOOKUP(Q514,'PDP8'!$C$17:$D$52,2,0),0),IF(S514&gt;3,VLOOKUP(R514,'PDP8'!$C$17:$D$52,2,0),0)))),4),IF(N514=14,DEC2OCT(_xlfn.BITOR('PDP8'!$D$13+256+VLOOKUP(O514,'PDP8'!$C$56:$D$75,2,0),_xlfn.BITOR(IF(S514&gt;1,VLOOKUP(P514,'PDP8'!$C$56:$D$75,2,0),0),_xlfn.BITOR(IF(S514&gt;2,VLOOKUP(Q514,'PDP8'!$C$56:$D$75,2,0),0),IF(S514&gt;3,VLOOKUP(R514,'PDP8'!$C$56:$D$75,2,0),0)))),4),IF(N514=15,DEC2OCT('PDP8'!$D$13+257+VLOOKUP(O514,'PDP8'!$C$80:$D$107,2,0)+IF(S514&gt;1,VLOOKUP(P514,'PDP8'!$C$80:$D$107,2,0),0)+IF(S514&gt;2,VLOOKUP(Q514,'PDP8'!$C$80:$D$107,2,0),0),4),IF(N514=20,VLOOKUP(F514,'PDP8'!$I$5:$J$389,2,0),"???")))))))</f>
        <v/>
      </c>
      <c r="D514" s="177"/>
      <c r="E514" s="118"/>
      <c r="F514" s="118"/>
      <c r="G514" s="76"/>
      <c r="H514" s="118"/>
      <c r="I514" s="179"/>
      <c r="J514" s="188" t="str">
        <f t="shared" si="121"/>
        <v/>
      </c>
      <c r="K514" s="211"/>
      <c r="L514" s="126"/>
      <c r="M514" s="119">
        <f>IF(LEN(F514)&lt;1,0,IF(OR(LEFT(F514)="/",F514="$"),0,IF(LEFT(F514)="*",1,IF(NOT(ISERR(VALUE(F514))),10,IF(LEFT(F514,4)="PAGE",2,IF(ISNA(VLOOKUP(F514,'PDP8'!$C$6:$C$11,1,0)),IF(ISNA(VLOOKUP(LEFT(F514,3),'PDP8'!$C$17:$C$52,1,0)),IF(ISNA(VLOOKUP(LEFT(F514,3),'PDP8'!$C$56:$C$75,1,0)),IF(ISNA(VLOOKUP(LEFT(F514,IF(OR(LEN(F514)=3,MID(F514,4,1)=" "),3,4)),'PDP8'!$C$80:$C$107,1,0)),IF(ISNA(VLOOKUP(F514,'PDP8'!$I$5:$I$389,1,0)),"???",20),15),14),13),12))))))</f>
        <v>0</v>
      </c>
      <c r="N514" s="119">
        <f>IF(AND(O514="CLA",S514&gt;1),IF(ISNA(VLOOKUP(P514,'PDP8'!$C$17:$C$52,1,0)),IF(ISNA(VLOOKUP(P514,'PDP8'!$C$56:$C$75,1,0)),15,14),13),IF(LEN(F514)=0,0,M514))</f>
        <v>0</v>
      </c>
      <c r="O514" s="119" t="str">
        <f t="shared" si="122"/>
        <v/>
      </c>
      <c r="P514" s="119" t="str">
        <f t="shared" si="123"/>
        <v/>
      </c>
      <c r="Q514" s="119" t="str">
        <f t="shared" si="124"/>
        <v/>
      </c>
      <c r="R514" s="119" t="str">
        <f t="shared" si="125"/>
        <v/>
      </c>
      <c r="S514" s="119">
        <f t="shared" si="126"/>
        <v>0</v>
      </c>
      <c r="T514" s="187" t="str">
        <f t="shared" si="127"/>
        <v/>
      </c>
      <c r="U514" s="119" t="str">
        <f t="shared" si="128"/>
        <v/>
      </c>
      <c r="V514" s="120" t="str">
        <f t="shared" si="129"/>
        <v/>
      </c>
      <c r="W514" s="124" t="str">
        <f t="shared" si="130"/>
        <v/>
      </c>
      <c r="X514" s="124" t="str">
        <f t="shared" si="131"/>
        <v/>
      </c>
      <c r="Y514" s="119" t="str">
        <f t="shared" si="133"/>
        <v/>
      </c>
      <c r="Z514" s="119">
        <f t="shared" si="134"/>
        <v>0</v>
      </c>
      <c r="AA514" s="119" t="str">
        <f>IF(N514=12,VLOOKUP(F514,'PDP8'!$C$6:$F$11,4,0),"")</f>
        <v/>
      </c>
      <c r="AB514" s="119" t="str">
        <f>IF(N514=13,IF(_xlfn.BITAND(OCT2DEC(C514),'PDP8'!$E$17)='PDP8'!$D$17,'PDP8'!$F$17,CONCATENATE(IF(ISNA(MATCH(_xlfn.BITAND(OCT2DEC(C514),'PDP8'!$E$18),'PDP8'!$D$18:$D$20,0)),"",VLOOKUP(_xlfn.BITAND(OCT2DEC(C514),'PDP8'!$E$18),'PDP8'!$D$18:$F$20,3,0)),IF(ISNA(MATCH(_xlfn.BITAND(OCT2DEC(C514),'PDP8'!$E$21),'PDP8'!$D$21:$D$52,0)),"",CONCATENATE(IF(ISNA(MATCH(_xlfn.BITAND(OCT2DEC(C514),'PDP8'!$E$18),'PDP8'!$D$18:$D$20,0)),"",", "),VLOOKUP(_xlfn.BITAND(OCT2DEC(C514),'PDP8'!$E$21),'PDP8'!$D$21:$F$52,3,0))))),"")</f>
        <v/>
      </c>
      <c r="AC514" s="119" t="str">
        <f>IF(N514=14,CONCATENATE(IF(ISNA(MATCH(_xlfn.BITAND(OCT2DEC(C514),'PDP8'!$E$56),'PDP8'!$D$56:$D$70,0)),"",VLOOKUP(_xlfn.BITAND(OCT2DEC(C514),'PDP8'!$E$56),'PDP8'!$D$56:$F$70,3,0)),IF(ISNA(MATCH(_xlfn.BITAND(OCT2DEC(C514),'PDP8'!$E$71),'PDP8'!$D$71:$D$73,0)),"",CONCATENATE(IF(ISNA(MATCH(_xlfn.BITAND(OCT2DEC(C514),'PDP8'!$E$56),'PDP8'!$D$56:$D$70,0)),"",", "),VLOOKUP(_xlfn.BITAND(OCT2DEC(C514),'PDP8'!$E$71),'PDP8'!$D$71:$F$73,3,0))),IF(_xlfn.BITAND(OCT2DEC(C514),'PDP8'!$E$75)='PDP8'!$D$75,CONCATENATE(IF(LEN(F514)&gt;4,", ",""),'PDP8'!$F$75,""),IF(_xlfn.BITAND(OCT2DEC(C514),'PDP8'!$E$74),"",'PDP8'!$F$74))),"")</f>
        <v/>
      </c>
      <c r="AD514" s="119" t="str">
        <f>IF(N514=15,VLOOKUP(Z514,'PDP8'!$D$111:$F$238,3,0),"")</f>
        <v/>
      </c>
      <c r="AE514" s="119" t="str">
        <f>IF(N514=20,CONCATENATE(VLOOKUP(F514,'PDP8'!$I$5:$M$389,3,0),": ",VLOOKUP(F514,'PDP8'!$I$5:$M$389,5,0)),"")</f>
        <v/>
      </c>
      <c r="AF514" s="119" t="str">
        <f t="shared" si="132"/>
        <v/>
      </c>
      <c r="AG514" s="126"/>
      <c r="AH514" s="126"/>
    </row>
    <row r="515" spans="1:34" x14ac:dyDescent="0.2">
      <c r="A515" s="126"/>
      <c r="B515" s="55" t="str">
        <f t="shared" si="120"/>
        <v>0411</v>
      </c>
      <c r="C515" s="56" t="str">
        <f>IF(N515&lt;10,"",IF(N515=10,O515,IF(N515=12,IF(LEN(X515)&gt;0,X515,DEC2OCT(VLOOKUP(F515,'PDP8'!$C$6:$D$12,2,0)+IF(LEN(G515)&gt;0,256,0)+W515+IF(LEN(V515)=0,0,_xlfn.BITAND(V515,127)),4)),IF(N515=13,DEC2OCT('PDP8'!$D$13+_xlfn.BITOR(VLOOKUP(O515,'PDP8'!$C$17:$D$52,2,0),_xlfn.BITOR(IF(S515&gt;1,VLOOKUP(P515,'PDP8'!$C$17:$D$52,2,0),0),_xlfn.BITOR(IF(S515&gt;2,VLOOKUP(Q515,'PDP8'!$C$17:$D$52,2,0),0),IF(S515&gt;3,VLOOKUP(R515,'PDP8'!$C$17:$D$52,2,0),0)))),4),IF(N515=14,DEC2OCT(_xlfn.BITOR('PDP8'!$D$13+256+VLOOKUP(O515,'PDP8'!$C$56:$D$75,2,0),_xlfn.BITOR(IF(S515&gt;1,VLOOKUP(P515,'PDP8'!$C$56:$D$75,2,0),0),_xlfn.BITOR(IF(S515&gt;2,VLOOKUP(Q515,'PDP8'!$C$56:$D$75,2,0),0),IF(S515&gt;3,VLOOKUP(R515,'PDP8'!$C$56:$D$75,2,0),0)))),4),IF(N515=15,DEC2OCT('PDP8'!$D$13+257+VLOOKUP(O515,'PDP8'!$C$80:$D$107,2,0)+IF(S515&gt;1,VLOOKUP(P515,'PDP8'!$C$80:$D$107,2,0),0)+IF(S515&gt;2,VLOOKUP(Q515,'PDP8'!$C$80:$D$107,2,0),0),4),IF(N515=20,VLOOKUP(F515,'PDP8'!$I$5:$J$389,2,0),"???")))))))</f>
        <v/>
      </c>
      <c r="D515" s="177"/>
      <c r="E515" s="118"/>
      <c r="F515" s="118"/>
      <c r="G515" s="76"/>
      <c r="H515" s="118"/>
      <c r="I515" s="179"/>
      <c r="J515" s="188" t="str">
        <f t="shared" si="121"/>
        <v/>
      </c>
      <c r="K515" s="211"/>
      <c r="L515" s="126"/>
      <c r="M515" s="119">
        <f>IF(LEN(F515)&lt;1,0,IF(OR(LEFT(F515)="/",F515="$"),0,IF(LEFT(F515)="*",1,IF(NOT(ISERR(VALUE(F515))),10,IF(LEFT(F515,4)="PAGE",2,IF(ISNA(VLOOKUP(F515,'PDP8'!$C$6:$C$11,1,0)),IF(ISNA(VLOOKUP(LEFT(F515,3),'PDP8'!$C$17:$C$52,1,0)),IF(ISNA(VLOOKUP(LEFT(F515,3),'PDP8'!$C$56:$C$75,1,0)),IF(ISNA(VLOOKUP(LEFT(F515,IF(OR(LEN(F515)=3,MID(F515,4,1)=" "),3,4)),'PDP8'!$C$80:$C$107,1,0)),IF(ISNA(VLOOKUP(F515,'PDP8'!$I$5:$I$389,1,0)),"???",20),15),14),13),12))))))</f>
        <v>0</v>
      </c>
      <c r="N515" s="119">
        <f>IF(AND(O515="CLA",S515&gt;1),IF(ISNA(VLOOKUP(P515,'PDP8'!$C$17:$C$52,1,0)),IF(ISNA(VLOOKUP(P515,'PDP8'!$C$56:$C$75,1,0)),15,14),13),IF(LEN(F515)=0,0,M515))</f>
        <v>0</v>
      </c>
      <c r="O515" s="119" t="str">
        <f t="shared" si="122"/>
        <v/>
      </c>
      <c r="P515" s="119" t="str">
        <f t="shared" si="123"/>
        <v/>
      </c>
      <c r="Q515" s="119" t="str">
        <f t="shared" si="124"/>
        <v/>
      </c>
      <c r="R515" s="119" t="str">
        <f t="shared" si="125"/>
        <v/>
      </c>
      <c r="S515" s="119">
        <f t="shared" si="126"/>
        <v>0</v>
      </c>
      <c r="T515" s="187" t="str">
        <f t="shared" si="127"/>
        <v/>
      </c>
      <c r="U515" s="119" t="str">
        <f t="shared" si="128"/>
        <v/>
      </c>
      <c r="V515" s="120" t="str">
        <f t="shared" si="129"/>
        <v/>
      </c>
      <c r="W515" s="124" t="str">
        <f t="shared" si="130"/>
        <v/>
      </c>
      <c r="X515" s="124" t="str">
        <f t="shared" si="131"/>
        <v/>
      </c>
      <c r="Y515" s="119" t="str">
        <f t="shared" si="133"/>
        <v/>
      </c>
      <c r="Z515" s="119">
        <f t="shared" si="134"/>
        <v>0</v>
      </c>
      <c r="AA515" s="119" t="str">
        <f>IF(N515=12,VLOOKUP(F515,'PDP8'!$C$6:$F$11,4,0),"")</f>
        <v/>
      </c>
      <c r="AB515" s="119" t="str">
        <f>IF(N515=13,IF(_xlfn.BITAND(OCT2DEC(C515),'PDP8'!$E$17)='PDP8'!$D$17,'PDP8'!$F$17,CONCATENATE(IF(ISNA(MATCH(_xlfn.BITAND(OCT2DEC(C515),'PDP8'!$E$18),'PDP8'!$D$18:$D$20,0)),"",VLOOKUP(_xlfn.BITAND(OCT2DEC(C515),'PDP8'!$E$18),'PDP8'!$D$18:$F$20,3,0)),IF(ISNA(MATCH(_xlfn.BITAND(OCT2DEC(C515),'PDP8'!$E$21),'PDP8'!$D$21:$D$52,0)),"",CONCATENATE(IF(ISNA(MATCH(_xlfn.BITAND(OCT2DEC(C515),'PDP8'!$E$18),'PDP8'!$D$18:$D$20,0)),"",", "),VLOOKUP(_xlfn.BITAND(OCT2DEC(C515),'PDP8'!$E$21),'PDP8'!$D$21:$F$52,3,0))))),"")</f>
        <v/>
      </c>
      <c r="AC515" s="119" t="str">
        <f>IF(N515=14,CONCATENATE(IF(ISNA(MATCH(_xlfn.BITAND(OCT2DEC(C515),'PDP8'!$E$56),'PDP8'!$D$56:$D$70,0)),"",VLOOKUP(_xlfn.BITAND(OCT2DEC(C515),'PDP8'!$E$56),'PDP8'!$D$56:$F$70,3,0)),IF(ISNA(MATCH(_xlfn.BITAND(OCT2DEC(C515),'PDP8'!$E$71),'PDP8'!$D$71:$D$73,0)),"",CONCATENATE(IF(ISNA(MATCH(_xlfn.BITAND(OCT2DEC(C515),'PDP8'!$E$56),'PDP8'!$D$56:$D$70,0)),"",", "),VLOOKUP(_xlfn.BITAND(OCT2DEC(C515),'PDP8'!$E$71),'PDP8'!$D$71:$F$73,3,0))),IF(_xlfn.BITAND(OCT2DEC(C515),'PDP8'!$E$75)='PDP8'!$D$75,CONCATENATE(IF(LEN(F515)&gt;4,", ",""),'PDP8'!$F$75,""),IF(_xlfn.BITAND(OCT2DEC(C515),'PDP8'!$E$74),"",'PDP8'!$F$74))),"")</f>
        <v/>
      </c>
      <c r="AD515" s="119" t="str">
        <f>IF(N515=15,VLOOKUP(Z515,'PDP8'!$D$111:$F$238,3,0),"")</f>
        <v/>
      </c>
      <c r="AE515" s="119" t="str">
        <f>IF(N515=20,CONCATENATE(VLOOKUP(F515,'PDP8'!$I$5:$M$389,3,0),": ",VLOOKUP(F515,'PDP8'!$I$5:$M$389,5,0)),"")</f>
        <v/>
      </c>
      <c r="AF515" s="119" t="str">
        <f t="shared" si="132"/>
        <v/>
      </c>
      <c r="AG515" s="126"/>
      <c r="AH515" s="126"/>
    </row>
    <row r="516" spans="1:34" x14ac:dyDescent="0.2">
      <c r="A516" s="126"/>
      <c r="B516" s="55" t="str">
        <f t="shared" si="120"/>
        <v>0411</v>
      </c>
      <c r="C516" s="56" t="str">
        <f>IF(N516&lt;10,"",IF(N516=10,O516,IF(N516=12,IF(LEN(X516)&gt;0,X516,DEC2OCT(VLOOKUP(F516,'PDP8'!$C$6:$D$12,2,0)+IF(LEN(G516)&gt;0,256,0)+W516+IF(LEN(V516)=0,0,_xlfn.BITAND(V516,127)),4)),IF(N516=13,DEC2OCT('PDP8'!$D$13+_xlfn.BITOR(VLOOKUP(O516,'PDP8'!$C$17:$D$52,2,0),_xlfn.BITOR(IF(S516&gt;1,VLOOKUP(P516,'PDP8'!$C$17:$D$52,2,0),0),_xlfn.BITOR(IF(S516&gt;2,VLOOKUP(Q516,'PDP8'!$C$17:$D$52,2,0),0),IF(S516&gt;3,VLOOKUP(R516,'PDP8'!$C$17:$D$52,2,0),0)))),4),IF(N516=14,DEC2OCT(_xlfn.BITOR('PDP8'!$D$13+256+VLOOKUP(O516,'PDP8'!$C$56:$D$75,2,0),_xlfn.BITOR(IF(S516&gt;1,VLOOKUP(P516,'PDP8'!$C$56:$D$75,2,0),0),_xlfn.BITOR(IF(S516&gt;2,VLOOKUP(Q516,'PDP8'!$C$56:$D$75,2,0),0),IF(S516&gt;3,VLOOKUP(R516,'PDP8'!$C$56:$D$75,2,0),0)))),4),IF(N516=15,DEC2OCT('PDP8'!$D$13+257+VLOOKUP(O516,'PDP8'!$C$80:$D$107,2,0)+IF(S516&gt;1,VLOOKUP(P516,'PDP8'!$C$80:$D$107,2,0),0)+IF(S516&gt;2,VLOOKUP(Q516,'PDP8'!$C$80:$D$107,2,0),0),4),IF(N516=20,VLOOKUP(F516,'PDP8'!$I$5:$J$389,2,0),"???")))))))</f>
        <v/>
      </c>
      <c r="D516" s="177"/>
      <c r="E516" s="118"/>
      <c r="F516" s="118"/>
      <c r="G516" s="76"/>
      <c r="H516" s="118"/>
      <c r="I516" s="179"/>
      <c r="J516" s="188" t="str">
        <f t="shared" si="121"/>
        <v/>
      </c>
      <c r="K516" s="211"/>
      <c r="L516" s="126"/>
      <c r="M516" s="119">
        <f>IF(LEN(F516)&lt;1,0,IF(OR(LEFT(F516)="/",F516="$"),0,IF(LEFT(F516)="*",1,IF(NOT(ISERR(VALUE(F516))),10,IF(LEFT(F516,4)="PAGE",2,IF(ISNA(VLOOKUP(F516,'PDP8'!$C$6:$C$11,1,0)),IF(ISNA(VLOOKUP(LEFT(F516,3),'PDP8'!$C$17:$C$52,1,0)),IF(ISNA(VLOOKUP(LEFT(F516,3),'PDP8'!$C$56:$C$75,1,0)),IF(ISNA(VLOOKUP(LEFT(F516,IF(OR(LEN(F516)=3,MID(F516,4,1)=" "),3,4)),'PDP8'!$C$80:$C$107,1,0)),IF(ISNA(VLOOKUP(F516,'PDP8'!$I$5:$I$389,1,0)),"???",20),15),14),13),12))))))</f>
        <v>0</v>
      </c>
      <c r="N516" s="119">
        <f>IF(AND(O516="CLA",S516&gt;1),IF(ISNA(VLOOKUP(P516,'PDP8'!$C$17:$C$52,1,0)),IF(ISNA(VLOOKUP(P516,'PDP8'!$C$56:$C$75,1,0)),15,14),13),IF(LEN(F516)=0,0,M516))</f>
        <v>0</v>
      </c>
      <c r="O516" s="119" t="str">
        <f t="shared" si="122"/>
        <v/>
      </c>
      <c r="P516" s="119" t="str">
        <f t="shared" si="123"/>
        <v/>
      </c>
      <c r="Q516" s="119" t="str">
        <f t="shared" si="124"/>
        <v/>
      </c>
      <c r="R516" s="119" t="str">
        <f t="shared" si="125"/>
        <v/>
      </c>
      <c r="S516" s="119">
        <f t="shared" si="126"/>
        <v>0</v>
      </c>
      <c r="T516" s="187" t="str">
        <f t="shared" si="127"/>
        <v/>
      </c>
      <c r="U516" s="119" t="str">
        <f t="shared" si="128"/>
        <v/>
      </c>
      <c r="V516" s="120" t="str">
        <f t="shared" si="129"/>
        <v/>
      </c>
      <c r="W516" s="124" t="str">
        <f t="shared" si="130"/>
        <v/>
      </c>
      <c r="X516" s="124" t="str">
        <f t="shared" si="131"/>
        <v/>
      </c>
      <c r="Y516" s="119" t="str">
        <f t="shared" si="133"/>
        <v/>
      </c>
      <c r="Z516" s="119">
        <f t="shared" si="134"/>
        <v>0</v>
      </c>
      <c r="AA516" s="119" t="str">
        <f>IF(N516=12,VLOOKUP(F516,'PDP8'!$C$6:$F$11,4,0),"")</f>
        <v/>
      </c>
      <c r="AB516" s="119" t="str">
        <f>IF(N516=13,IF(_xlfn.BITAND(OCT2DEC(C516),'PDP8'!$E$17)='PDP8'!$D$17,'PDP8'!$F$17,CONCATENATE(IF(ISNA(MATCH(_xlfn.BITAND(OCT2DEC(C516),'PDP8'!$E$18),'PDP8'!$D$18:$D$20,0)),"",VLOOKUP(_xlfn.BITAND(OCT2DEC(C516),'PDP8'!$E$18),'PDP8'!$D$18:$F$20,3,0)),IF(ISNA(MATCH(_xlfn.BITAND(OCT2DEC(C516),'PDP8'!$E$21),'PDP8'!$D$21:$D$52,0)),"",CONCATENATE(IF(ISNA(MATCH(_xlfn.BITAND(OCT2DEC(C516),'PDP8'!$E$18),'PDP8'!$D$18:$D$20,0)),"",", "),VLOOKUP(_xlfn.BITAND(OCT2DEC(C516),'PDP8'!$E$21),'PDP8'!$D$21:$F$52,3,0))))),"")</f>
        <v/>
      </c>
      <c r="AC516" s="119" t="str">
        <f>IF(N516=14,CONCATENATE(IF(ISNA(MATCH(_xlfn.BITAND(OCT2DEC(C516),'PDP8'!$E$56),'PDP8'!$D$56:$D$70,0)),"",VLOOKUP(_xlfn.BITAND(OCT2DEC(C516),'PDP8'!$E$56),'PDP8'!$D$56:$F$70,3,0)),IF(ISNA(MATCH(_xlfn.BITAND(OCT2DEC(C516),'PDP8'!$E$71),'PDP8'!$D$71:$D$73,0)),"",CONCATENATE(IF(ISNA(MATCH(_xlfn.BITAND(OCT2DEC(C516),'PDP8'!$E$56),'PDP8'!$D$56:$D$70,0)),"",", "),VLOOKUP(_xlfn.BITAND(OCT2DEC(C516),'PDP8'!$E$71),'PDP8'!$D$71:$F$73,3,0))),IF(_xlfn.BITAND(OCT2DEC(C516),'PDP8'!$E$75)='PDP8'!$D$75,CONCATENATE(IF(LEN(F516)&gt;4,", ",""),'PDP8'!$F$75,""),IF(_xlfn.BITAND(OCT2DEC(C516),'PDP8'!$E$74),"",'PDP8'!$F$74))),"")</f>
        <v/>
      </c>
      <c r="AD516" s="119" t="str">
        <f>IF(N516=15,VLOOKUP(Z516,'PDP8'!$D$111:$F$238,3,0),"")</f>
        <v/>
      </c>
      <c r="AE516" s="119" t="str">
        <f>IF(N516=20,CONCATENATE(VLOOKUP(F516,'PDP8'!$I$5:$M$389,3,0),": ",VLOOKUP(F516,'PDP8'!$I$5:$M$389,5,0)),"")</f>
        <v/>
      </c>
      <c r="AF516" s="119" t="str">
        <f t="shared" si="132"/>
        <v/>
      </c>
      <c r="AG516" s="126"/>
      <c r="AH516" s="126"/>
    </row>
    <row r="517" spans="1:34" x14ac:dyDescent="0.2">
      <c r="A517" s="126"/>
      <c r="B517" s="55" t="str">
        <f t="shared" si="120"/>
        <v>0411</v>
      </c>
      <c r="C517" s="56" t="str">
        <f>IF(N517&lt;10,"",IF(N517=10,O517,IF(N517=12,IF(LEN(X517)&gt;0,X517,DEC2OCT(VLOOKUP(F517,'PDP8'!$C$6:$D$12,2,0)+IF(LEN(G517)&gt;0,256,0)+W517+IF(LEN(V517)=0,0,_xlfn.BITAND(V517,127)),4)),IF(N517=13,DEC2OCT('PDP8'!$D$13+_xlfn.BITOR(VLOOKUP(O517,'PDP8'!$C$17:$D$52,2,0),_xlfn.BITOR(IF(S517&gt;1,VLOOKUP(P517,'PDP8'!$C$17:$D$52,2,0),0),_xlfn.BITOR(IF(S517&gt;2,VLOOKUP(Q517,'PDP8'!$C$17:$D$52,2,0),0),IF(S517&gt;3,VLOOKUP(R517,'PDP8'!$C$17:$D$52,2,0),0)))),4),IF(N517=14,DEC2OCT(_xlfn.BITOR('PDP8'!$D$13+256+VLOOKUP(O517,'PDP8'!$C$56:$D$75,2,0),_xlfn.BITOR(IF(S517&gt;1,VLOOKUP(P517,'PDP8'!$C$56:$D$75,2,0),0),_xlfn.BITOR(IF(S517&gt;2,VLOOKUP(Q517,'PDP8'!$C$56:$D$75,2,0),0),IF(S517&gt;3,VLOOKUP(R517,'PDP8'!$C$56:$D$75,2,0),0)))),4),IF(N517=15,DEC2OCT('PDP8'!$D$13+257+VLOOKUP(O517,'PDP8'!$C$80:$D$107,2,0)+IF(S517&gt;1,VLOOKUP(P517,'PDP8'!$C$80:$D$107,2,0),0)+IF(S517&gt;2,VLOOKUP(Q517,'PDP8'!$C$80:$D$107,2,0),0),4),IF(N517=20,VLOOKUP(F517,'PDP8'!$I$5:$J$389,2,0),"???")))))))</f>
        <v/>
      </c>
      <c r="D517" s="177"/>
      <c r="E517" s="118"/>
      <c r="F517" s="118"/>
      <c r="G517" s="76"/>
      <c r="H517" s="118"/>
      <c r="I517" s="179"/>
      <c r="J517" s="188" t="str">
        <f t="shared" si="121"/>
        <v/>
      </c>
      <c r="K517" s="211"/>
      <c r="L517" s="126"/>
      <c r="M517" s="119">
        <f>IF(LEN(F517)&lt;1,0,IF(OR(LEFT(F517)="/",F517="$"),0,IF(LEFT(F517)="*",1,IF(NOT(ISERR(VALUE(F517))),10,IF(LEFT(F517,4)="PAGE",2,IF(ISNA(VLOOKUP(F517,'PDP8'!$C$6:$C$11,1,0)),IF(ISNA(VLOOKUP(LEFT(F517,3),'PDP8'!$C$17:$C$52,1,0)),IF(ISNA(VLOOKUP(LEFT(F517,3),'PDP8'!$C$56:$C$75,1,0)),IF(ISNA(VLOOKUP(LEFT(F517,IF(OR(LEN(F517)=3,MID(F517,4,1)=" "),3,4)),'PDP8'!$C$80:$C$107,1,0)),IF(ISNA(VLOOKUP(F517,'PDP8'!$I$5:$I$389,1,0)),"???",20),15),14),13),12))))))</f>
        <v>0</v>
      </c>
      <c r="N517" s="119">
        <f>IF(AND(O517="CLA",S517&gt;1),IF(ISNA(VLOOKUP(P517,'PDP8'!$C$17:$C$52,1,0)),IF(ISNA(VLOOKUP(P517,'PDP8'!$C$56:$C$75,1,0)),15,14),13),IF(LEN(F517)=0,0,M517))</f>
        <v>0</v>
      </c>
      <c r="O517" s="119" t="str">
        <f t="shared" si="122"/>
        <v/>
      </c>
      <c r="P517" s="119" t="str">
        <f t="shared" si="123"/>
        <v/>
      </c>
      <c r="Q517" s="119" t="str">
        <f t="shared" si="124"/>
        <v/>
      </c>
      <c r="R517" s="119" t="str">
        <f t="shared" si="125"/>
        <v/>
      </c>
      <c r="S517" s="119">
        <f t="shared" si="126"/>
        <v>0</v>
      </c>
      <c r="T517" s="187" t="str">
        <f t="shared" si="127"/>
        <v/>
      </c>
      <c r="U517" s="119" t="str">
        <f t="shared" si="128"/>
        <v/>
      </c>
      <c r="V517" s="120" t="str">
        <f t="shared" si="129"/>
        <v/>
      </c>
      <c r="W517" s="124" t="str">
        <f t="shared" si="130"/>
        <v/>
      </c>
      <c r="X517" s="124" t="str">
        <f t="shared" si="131"/>
        <v/>
      </c>
      <c r="Y517" s="119" t="str">
        <f t="shared" si="133"/>
        <v/>
      </c>
      <c r="Z517" s="119">
        <f t="shared" si="134"/>
        <v>0</v>
      </c>
      <c r="AA517" s="119" t="str">
        <f>IF(N517=12,VLOOKUP(F517,'PDP8'!$C$6:$F$11,4,0),"")</f>
        <v/>
      </c>
      <c r="AB517" s="119" t="str">
        <f>IF(N517=13,IF(_xlfn.BITAND(OCT2DEC(C517),'PDP8'!$E$17)='PDP8'!$D$17,'PDP8'!$F$17,CONCATENATE(IF(ISNA(MATCH(_xlfn.BITAND(OCT2DEC(C517),'PDP8'!$E$18),'PDP8'!$D$18:$D$20,0)),"",VLOOKUP(_xlfn.BITAND(OCT2DEC(C517),'PDP8'!$E$18),'PDP8'!$D$18:$F$20,3,0)),IF(ISNA(MATCH(_xlfn.BITAND(OCT2DEC(C517),'PDP8'!$E$21),'PDP8'!$D$21:$D$52,0)),"",CONCATENATE(IF(ISNA(MATCH(_xlfn.BITAND(OCT2DEC(C517),'PDP8'!$E$18),'PDP8'!$D$18:$D$20,0)),"",", "),VLOOKUP(_xlfn.BITAND(OCT2DEC(C517),'PDP8'!$E$21),'PDP8'!$D$21:$F$52,3,0))))),"")</f>
        <v/>
      </c>
      <c r="AC517" s="119" t="str">
        <f>IF(N517=14,CONCATENATE(IF(ISNA(MATCH(_xlfn.BITAND(OCT2DEC(C517),'PDP8'!$E$56),'PDP8'!$D$56:$D$70,0)),"",VLOOKUP(_xlfn.BITAND(OCT2DEC(C517),'PDP8'!$E$56),'PDP8'!$D$56:$F$70,3,0)),IF(ISNA(MATCH(_xlfn.BITAND(OCT2DEC(C517),'PDP8'!$E$71),'PDP8'!$D$71:$D$73,0)),"",CONCATENATE(IF(ISNA(MATCH(_xlfn.BITAND(OCT2DEC(C517),'PDP8'!$E$56),'PDP8'!$D$56:$D$70,0)),"",", "),VLOOKUP(_xlfn.BITAND(OCT2DEC(C517),'PDP8'!$E$71),'PDP8'!$D$71:$F$73,3,0))),IF(_xlfn.BITAND(OCT2DEC(C517),'PDP8'!$E$75)='PDP8'!$D$75,CONCATENATE(IF(LEN(F517)&gt;4,", ",""),'PDP8'!$F$75,""),IF(_xlfn.BITAND(OCT2DEC(C517),'PDP8'!$E$74),"",'PDP8'!$F$74))),"")</f>
        <v/>
      </c>
      <c r="AD517" s="119" t="str">
        <f>IF(N517=15,VLOOKUP(Z517,'PDP8'!$D$111:$F$238,3,0),"")</f>
        <v/>
      </c>
      <c r="AE517" s="119" t="str">
        <f>IF(N517=20,CONCATENATE(VLOOKUP(F517,'PDP8'!$I$5:$M$389,3,0),": ",VLOOKUP(F517,'PDP8'!$I$5:$M$389,5,0)),"")</f>
        <v/>
      </c>
      <c r="AF517" s="119" t="str">
        <f t="shared" si="132"/>
        <v/>
      </c>
      <c r="AG517" s="126"/>
      <c r="AH517" s="126"/>
    </row>
    <row r="518" spans="1:34" x14ac:dyDescent="0.2">
      <c r="A518" s="126"/>
      <c r="B518" s="55" t="str">
        <f t="shared" si="120"/>
        <v>0411</v>
      </c>
      <c r="C518" s="56" t="str">
        <f>IF(N518&lt;10,"",IF(N518=10,O518,IF(N518=12,IF(LEN(X518)&gt;0,X518,DEC2OCT(VLOOKUP(F518,'PDP8'!$C$6:$D$12,2,0)+IF(LEN(G518)&gt;0,256,0)+W518+IF(LEN(V518)=0,0,_xlfn.BITAND(V518,127)),4)),IF(N518=13,DEC2OCT('PDP8'!$D$13+_xlfn.BITOR(VLOOKUP(O518,'PDP8'!$C$17:$D$52,2,0),_xlfn.BITOR(IF(S518&gt;1,VLOOKUP(P518,'PDP8'!$C$17:$D$52,2,0),0),_xlfn.BITOR(IF(S518&gt;2,VLOOKUP(Q518,'PDP8'!$C$17:$D$52,2,0),0),IF(S518&gt;3,VLOOKUP(R518,'PDP8'!$C$17:$D$52,2,0),0)))),4),IF(N518=14,DEC2OCT(_xlfn.BITOR('PDP8'!$D$13+256+VLOOKUP(O518,'PDP8'!$C$56:$D$75,2,0),_xlfn.BITOR(IF(S518&gt;1,VLOOKUP(P518,'PDP8'!$C$56:$D$75,2,0),0),_xlfn.BITOR(IF(S518&gt;2,VLOOKUP(Q518,'PDP8'!$C$56:$D$75,2,0),0),IF(S518&gt;3,VLOOKUP(R518,'PDP8'!$C$56:$D$75,2,0),0)))),4),IF(N518=15,DEC2OCT('PDP8'!$D$13+257+VLOOKUP(O518,'PDP8'!$C$80:$D$107,2,0)+IF(S518&gt;1,VLOOKUP(P518,'PDP8'!$C$80:$D$107,2,0),0)+IF(S518&gt;2,VLOOKUP(Q518,'PDP8'!$C$80:$D$107,2,0),0),4),IF(N518=20,VLOOKUP(F518,'PDP8'!$I$5:$J$389,2,0),"???")))))))</f>
        <v/>
      </c>
      <c r="D518" s="177"/>
      <c r="E518" s="118"/>
      <c r="F518" s="118"/>
      <c r="G518" s="76"/>
      <c r="H518" s="118"/>
      <c r="I518" s="179"/>
      <c r="J518" s="188" t="str">
        <f t="shared" si="121"/>
        <v/>
      </c>
      <c r="K518" s="211"/>
      <c r="L518" s="126"/>
      <c r="M518" s="119">
        <f>IF(LEN(F518)&lt;1,0,IF(OR(LEFT(F518)="/",F518="$"),0,IF(LEFT(F518)="*",1,IF(NOT(ISERR(VALUE(F518))),10,IF(LEFT(F518,4)="PAGE",2,IF(ISNA(VLOOKUP(F518,'PDP8'!$C$6:$C$11,1,0)),IF(ISNA(VLOOKUP(LEFT(F518,3),'PDP8'!$C$17:$C$52,1,0)),IF(ISNA(VLOOKUP(LEFT(F518,3),'PDP8'!$C$56:$C$75,1,0)),IF(ISNA(VLOOKUP(LEFT(F518,IF(OR(LEN(F518)=3,MID(F518,4,1)=" "),3,4)),'PDP8'!$C$80:$C$107,1,0)),IF(ISNA(VLOOKUP(F518,'PDP8'!$I$5:$I$389,1,0)),"???",20),15),14),13),12))))))</f>
        <v>0</v>
      </c>
      <c r="N518" s="119">
        <f>IF(AND(O518="CLA",S518&gt;1),IF(ISNA(VLOOKUP(P518,'PDP8'!$C$17:$C$52,1,0)),IF(ISNA(VLOOKUP(P518,'PDP8'!$C$56:$C$75,1,0)),15,14),13),IF(LEN(F518)=0,0,M518))</f>
        <v>0</v>
      </c>
      <c r="O518" s="119" t="str">
        <f t="shared" si="122"/>
        <v/>
      </c>
      <c r="P518" s="119" t="str">
        <f t="shared" si="123"/>
        <v/>
      </c>
      <c r="Q518" s="119" t="str">
        <f t="shared" si="124"/>
        <v/>
      </c>
      <c r="R518" s="119" t="str">
        <f t="shared" si="125"/>
        <v/>
      </c>
      <c r="S518" s="119">
        <f t="shared" si="126"/>
        <v>0</v>
      </c>
      <c r="T518" s="187" t="str">
        <f t="shared" si="127"/>
        <v/>
      </c>
      <c r="U518" s="119" t="str">
        <f t="shared" si="128"/>
        <v/>
      </c>
      <c r="V518" s="120" t="str">
        <f t="shared" si="129"/>
        <v/>
      </c>
      <c r="W518" s="124" t="str">
        <f t="shared" si="130"/>
        <v/>
      </c>
      <c r="X518" s="124" t="str">
        <f t="shared" si="131"/>
        <v/>
      </c>
      <c r="Y518" s="119" t="str">
        <f t="shared" si="133"/>
        <v/>
      </c>
      <c r="Z518" s="119">
        <f t="shared" si="134"/>
        <v>0</v>
      </c>
      <c r="AA518" s="119" t="str">
        <f>IF(N518=12,VLOOKUP(F518,'PDP8'!$C$6:$F$11,4,0),"")</f>
        <v/>
      </c>
      <c r="AB518" s="119" t="str">
        <f>IF(N518=13,IF(_xlfn.BITAND(OCT2DEC(C518),'PDP8'!$E$17)='PDP8'!$D$17,'PDP8'!$F$17,CONCATENATE(IF(ISNA(MATCH(_xlfn.BITAND(OCT2DEC(C518),'PDP8'!$E$18),'PDP8'!$D$18:$D$20,0)),"",VLOOKUP(_xlfn.BITAND(OCT2DEC(C518),'PDP8'!$E$18),'PDP8'!$D$18:$F$20,3,0)),IF(ISNA(MATCH(_xlfn.BITAND(OCT2DEC(C518),'PDP8'!$E$21),'PDP8'!$D$21:$D$52,0)),"",CONCATENATE(IF(ISNA(MATCH(_xlfn.BITAND(OCT2DEC(C518),'PDP8'!$E$18),'PDP8'!$D$18:$D$20,0)),"",", "),VLOOKUP(_xlfn.BITAND(OCT2DEC(C518),'PDP8'!$E$21),'PDP8'!$D$21:$F$52,3,0))))),"")</f>
        <v/>
      </c>
      <c r="AC518" s="119" t="str">
        <f>IF(N518=14,CONCATENATE(IF(ISNA(MATCH(_xlfn.BITAND(OCT2DEC(C518),'PDP8'!$E$56),'PDP8'!$D$56:$D$70,0)),"",VLOOKUP(_xlfn.BITAND(OCT2DEC(C518),'PDP8'!$E$56),'PDP8'!$D$56:$F$70,3,0)),IF(ISNA(MATCH(_xlfn.BITAND(OCT2DEC(C518),'PDP8'!$E$71),'PDP8'!$D$71:$D$73,0)),"",CONCATENATE(IF(ISNA(MATCH(_xlfn.BITAND(OCT2DEC(C518),'PDP8'!$E$56),'PDP8'!$D$56:$D$70,0)),"",", "),VLOOKUP(_xlfn.BITAND(OCT2DEC(C518),'PDP8'!$E$71),'PDP8'!$D$71:$F$73,3,0))),IF(_xlfn.BITAND(OCT2DEC(C518),'PDP8'!$E$75)='PDP8'!$D$75,CONCATENATE(IF(LEN(F518)&gt;4,", ",""),'PDP8'!$F$75,""),IF(_xlfn.BITAND(OCT2DEC(C518),'PDP8'!$E$74),"",'PDP8'!$F$74))),"")</f>
        <v/>
      </c>
      <c r="AD518" s="119" t="str">
        <f>IF(N518=15,VLOOKUP(Z518,'PDP8'!$D$111:$F$238,3,0),"")</f>
        <v/>
      </c>
      <c r="AE518" s="119" t="str">
        <f>IF(N518=20,CONCATENATE(VLOOKUP(F518,'PDP8'!$I$5:$M$389,3,0),": ",VLOOKUP(F518,'PDP8'!$I$5:$M$389,5,0)),"")</f>
        <v/>
      </c>
      <c r="AF518" s="119" t="str">
        <f t="shared" si="132"/>
        <v/>
      </c>
      <c r="AG518" s="126"/>
      <c r="AH518" s="126"/>
    </row>
    <row r="519" spans="1:34" x14ac:dyDescent="0.2">
      <c r="A519" s="126"/>
      <c r="B519" s="55" t="str">
        <f t="shared" si="120"/>
        <v>0411</v>
      </c>
      <c r="C519" s="56" t="str">
        <f>IF(N519&lt;10,"",IF(N519=10,O519,IF(N519=12,IF(LEN(X519)&gt;0,X519,DEC2OCT(VLOOKUP(F519,'PDP8'!$C$6:$D$12,2,0)+IF(LEN(G519)&gt;0,256,0)+W519+IF(LEN(V519)=0,0,_xlfn.BITAND(V519,127)),4)),IF(N519=13,DEC2OCT('PDP8'!$D$13+_xlfn.BITOR(VLOOKUP(O519,'PDP8'!$C$17:$D$52,2,0),_xlfn.BITOR(IF(S519&gt;1,VLOOKUP(P519,'PDP8'!$C$17:$D$52,2,0),0),_xlfn.BITOR(IF(S519&gt;2,VLOOKUP(Q519,'PDP8'!$C$17:$D$52,2,0),0),IF(S519&gt;3,VLOOKUP(R519,'PDP8'!$C$17:$D$52,2,0),0)))),4),IF(N519=14,DEC2OCT(_xlfn.BITOR('PDP8'!$D$13+256+VLOOKUP(O519,'PDP8'!$C$56:$D$75,2,0),_xlfn.BITOR(IF(S519&gt;1,VLOOKUP(P519,'PDP8'!$C$56:$D$75,2,0),0),_xlfn.BITOR(IF(S519&gt;2,VLOOKUP(Q519,'PDP8'!$C$56:$D$75,2,0),0),IF(S519&gt;3,VLOOKUP(R519,'PDP8'!$C$56:$D$75,2,0),0)))),4),IF(N519=15,DEC2OCT('PDP8'!$D$13+257+VLOOKUP(O519,'PDP8'!$C$80:$D$107,2,0)+IF(S519&gt;1,VLOOKUP(P519,'PDP8'!$C$80:$D$107,2,0),0)+IF(S519&gt;2,VLOOKUP(Q519,'PDP8'!$C$80:$D$107,2,0),0),4),IF(N519=20,VLOOKUP(F519,'PDP8'!$I$5:$J$389,2,0),"???")))))))</f>
        <v/>
      </c>
      <c r="D519" s="177"/>
      <c r="E519" s="118"/>
      <c r="F519" s="118"/>
      <c r="G519" s="76"/>
      <c r="H519" s="118"/>
      <c r="I519" s="179"/>
      <c r="J519" s="188" t="str">
        <f t="shared" si="121"/>
        <v/>
      </c>
      <c r="K519" s="211"/>
      <c r="L519" s="126"/>
      <c r="M519" s="119">
        <f>IF(LEN(F519)&lt;1,0,IF(OR(LEFT(F519)="/",F519="$"),0,IF(LEFT(F519)="*",1,IF(NOT(ISERR(VALUE(F519))),10,IF(LEFT(F519,4)="PAGE",2,IF(ISNA(VLOOKUP(F519,'PDP8'!$C$6:$C$11,1,0)),IF(ISNA(VLOOKUP(LEFT(F519,3),'PDP8'!$C$17:$C$52,1,0)),IF(ISNA(VLOOKUP(LEFT(F519,3),'PDP8'!$C$56:$C$75,1,0)),IF(ISNA(VLOOKUP(LEFT(F519,IF(OR(LEN(F519)=3,MID(F519,4,1)=" "),3,4)),'PDP8'!$C$80:$C$107,1,0)),IF(ISNA(VLOOKUP(F519,'PDP8'!$I$5:$I$389,1,0)),"???",20),15),14),13),12))))))</f>
        <v>0</v>
      </c>
      <c r="N519" s="119">
        <f>IF(AND(O519="CLA",S519&gt;1),IF(ISNA(VLOOKUP(P519,'PDP8'!$C$17:$C$52,1,0)),IF(ISNA(VLOOKUP(P519,'PDP8'!$C$56:$C$75,1,0)),15,14),13),IF(LEN(F519)=0,0,M519))</f>
        <v>0</v>
      </c>
      <c r="O519" s="119" t="str">
        <f t="shared" si="122"/>
        <v/>
      </c>
      <c r="P519" s="119" t="str">
        <f t="shared" si="123"/>
        <v/>
      </c>
      <c r="Q519" s="119" t="str">
        <f t="shared" si="124"/>
        <v/>
      </c>
      <c r="R519" s="119" t="str">
        <f t="shared" si="125"/>
        <v/>
      </c>
      <c r="S519" s="119">
        <f t="shared" si="126"/>
        <v>0</v>
      </c>
      <c r="T519" s="187" t="str">
        <f t="shared" si="127"/>
        <v/>
      </c>
      <c r="U519" s="119" t="str">
        <f t="shared" si="128"/>
        <v/>
      </c>
      <c r="V519" s="120" t="str">
        <f t="shared" si="129"/>
        <v/>
      </c>
      <c r="W519" s="124" t="str">
        <f t="shared" si="130"/>
        <v/>
      </c>
      <c r="X519" s="124" t="str">
        <f t="shared" si="131"/>
        <v/>
      </c>
      <c r="Y519" s="119" t="str">
        <f t="shared" si="133"/>
        <v/>
      </c>
      <c r="Z519" s="119">
        <f t="shared" si="134"/>
        <v>0</v>
      </c>
      <c r="AA519" s="119" t="str">
        <f>IF(N519=12,VLOOKUP(F519,'PDP8'!$C$6:$F$11,4,0),"")</f>
        <v/>
      </c>
      <c r="AB519" s="119" t="str">
        <f>IF(N519=13,IF(_xlfn.BITAND(OCT2DEC(C519),'PDP8'!$E$17)='PDP8'!$D$17,'PDP8'!$F$17,CONCATENATE(IF(ISNA(MATCH(_xlfn.BITAND(OCT2DEC(C519),'PDP8'!$E$18),'PDP8'!$D$18:$D$20,0)),"",VLOOKUP(_xlfn.BITAND(OCT2DEC(C519),'PDP8'!$E$18),'PDP8'!$D$18:$F$20,3,0)),IF(ISNA(MATCH(_xlfn.BITAND(OCT2DEC(C519),'PDP8'!$E$21),'PDP8'!$D$21:$D$52,0)),"",CONCATENATE(IF(ISNA(MATCH(_xlfn.BITAND(OCT2DEC(C519),'PDP8'!$E$18),'PDP8'!$D$18:$D$20,0)),"",", "),VLOOKUP(_xlfn.BITAND(OCT2DEC(C519),'PDP8'!$E$21),'PDP8'!$D$21:$F$52,3,0))))),"")</f>
        <v/>
      </c>
      <c r="AC519" s="119" t="str">
        <f>IF(N519=14,CONCATENATE(IF(ISNA(MATCH(_xlfn.BITAND(OCT2DEC(C519),'PDP8'!$E$56),'PDP8'!$D$56:$D$70,0)),"",VLOOKUP(_xlfn.BITAND(OCT2DEC(C519),'PDP8'!$E$56),'PDP8'!$D$56:$F$70,3,0)),IF(ISNA(MATCH(_xlfn.BITAND(OCT2DEC(C519),'PDP8'!$E$71),'PDP8'!$D$71:$D$73,0)),"",CONCATENATE(IF(ISNA(MATCH(_xlfn.BITAND(OCT2DEC(C519),'PDP8'!$E$56),'PDP8'!$D$56:$D$70,0)),"",", "),VLOOKUP(_xlfn.BITAND(OCT2DEC(C519),'PDP8'!$E$71),'PDP8'!$D$71:$F$73,3,0))),IF(_xlfn.BITAND(OCT2DEC(C519),'PDP8'!$E$75)='PDP8'!$D$75,CONCATENATE(IF(LEN(F519)&gt;4,", ",""),'PDP8'!$F$75,""),IF(_xlfn.BITAND(OCT2DEC(C519),'PDP8'!$E$74),"",'PDP8'!$F$74))),"")</f>
        <v/>
      </c>
      <c r="AD519" s="119" t="str">
        <f>IF(N519=15,VLOOKUP(Z519,'PDP8'!$D$111:$F$238,3,0),"")</f>
        <v/>
      </c>
      <c r="AE519" s="119" t="str">
        <f>IF(N519=20,CONCATENATE(VLOOKUP(F519,'PDP8'!$I$5:$M$389,3,0),": ",VLOOKUP(F519,'PDP8'!$I$5:$M$389,5,0)),"")</f>
        <v/>
      </c>
      <c r="AF519" s="119" t="str">
        <f t="shared" si="132"/>
        <v/>
      </c>
      <c r="AG519" s="126"/>
      <c r="AH519" s="126"/>
    </row>
    <row r="520" spans="1:34" x14ac:dyDescent="0.2">
      <c r="A520" s="126"/>
      <c r="B520" s="55" t="str">
        <f t="shared" si="120"/>
        <v>0411</v>
      </c>
      <c r="C520" s="56" t="str">
        <f>IF(N520&lt;10,"",IF(N520=10,O520,IF(N520=12,IF(LEN(X520)&gt;0,X520,DEC2OCT(VLOOKUP(F520,'PDP8'!$C$6:$D$12,2,0)+IF(LEN(G520)&gt;0,256,0)+W520+IF(LEN(V520)=0,0,_xlfn.BITAND(V520,127)),4)),IF(N520=13,DEC2OCT('PDP8'!$D$13+_xlfn.BITOR(VLOOKUP(O520,'PDP8'!$C$17:$D$52,2,0),_xlfn.BITOR(IF(S520&gt;1,VLOOKUP(P520,'PDP8'!$C$17:$D$52,2,0),0),_xlfn.BITOR(IF(S520&gt;2,VLOOKUP(Q520,'PDP8'!$C$17:$D$52,2,0),0),IF(S520&gt;3,VLOOKUP(R520,'PDP8'!$C$17:$D$52,2,0),0)))),4),IF(N520=14,DEC2OCT(_xlfn.BITOR('PDP8'!$D$13+256+VLOOKUP(O520,'PDP8'!$C$56:$D$75,2,0),_xlfn.BITOR(IF(S520&gt;1,VLOOKUP(P520,'PDP8'!$C$56:$D$75,2,0),0),_xlfn.BITOR(IF(S520&gt;2,VLOOKUP(Q520,'PDP8'!$C$56:$D$75,2,0),0),IF(S520&gt;3,VLOOKUP(R520,'PDP8'!$C$56:$D$75,2,0),0)))),4),IF(N520=15,DEC2OCT('PDP8'!$D$13+257+VLOOKUP(O520,'PDP8'!$C$80:$D$107,2,0)+IF(S520&gt;1,VLOOKUP(P520,'PDP8'!$C$80:$D$107,2,0),0)+IF(S520&gt;2,VLOOKUP(Q520,'PDP8'!$C$80:$D$107,2,0),0),4),IF(N520=20,VLOOKUP(F520,'PDP8'!$I$5:$J$389,2,0),"???")))))))</f>
        <v/>
      </c>
      <c r="D520" s="177"/>
      <c r="E520" s="118"/>
      <c r="F520" s="118"/>
      <c r="G520" s="76"/>
      <c r="H520" s="118"/>
      <c r="I520" s="179"/>
      <c r="J520" s="188" t="str">
        <f t="shared" si="121"/>
        <v/>
      </c>
      <c r="K520" s="211"/>
      <c r="L520" s="126"/>
      <c r="M520" s="119">
        <f>IF(LEN(F520)&lt;1,0,IF(OR(LEFT(F520)="/",F520="$"),0,IF(LEFT(F520)="*",1,IF(NOT(ISERR(VALUE(F520))),10,IF(LEFT(F520,4)="PAGE",2,IF(ISNA(VLOOKUP(F520,'PDP8'!$C$6:$C$11,1,0)),IF(ISNA(VLOOKUP(LEFT(F520,3),'PDP8'!$C$17:$C$52,1,0)),IF(ISNA(VLOOKUP(LEFT(F520,3),'PDP8'!$C$56:$C$75,1,0)),IF(ISNA(VLOOKUP(LEFT(F520,IF(OR(LEN(F520)=3,MID(F520,4,1)=" "),3,4)),'PDP8'!$C$80:$C$107,1,0)),IF(ISNA(VLOOKUP(F520,'PDP8'!$I$5:$I$389,1,0)),"???",20),15),14),13),12))))))</f>
        <v>0</v>
      </c>
      <c r="N520" s="119">
        <f>IF(AND(O520="CLA",S520&gt;1),IF(ISNA(VLOOKUP(P520,'PDP8'!$C$17:$C$52,1,0)),IF(ISNA(VLOOKUP(P520,'PDP8'!$C$56:$C$75,1,0)),15,14),13),IF(LEN(F520)=0,0,M520))</f>
        <v>0</v>
      </c>
      <c r="O520" s="119" t="str">
        <f t="shared" si="122"/>
        <v/>
      </c>
      <c r="P520" s="119" t="str">
        <f t="shared" si="123"/>
        <v/>
      </c>
      <c r="Q520" s="119" t="str">
        <f t="shared" si="124"/>
        <v/>
      </c>
      <c r="R520" s="119" t="str">
        <f t="shared" si="125"/>
        <v/>
      </c>
      <c r="S520" s="119">
        <f t="shared" si="126"/>
        <v>0</v>
      </c>
      <c r="T520" s="187" t="str">
        <f t="shared" si="127"/>
        <v/>
      </c>
      <c r="U520" s="119" t="str">
        <f t="shared" si="128"/>
        <v/>
      </c>
      <c r="V520" s="120" t="str">
        <f t="shared" si="129"/>
        <v/>
      </c>
      <c r="W520" s="124" t="str">
        <f t="shared" si="130"/>
        <v/>
      </c>
      <c r="X520" s="124" t="str">
        <f t="shared" si="131"/>
        <v/>
      </c>
      <c r="Y520" s="119" t="str">
        <f t="shared" si="133"/>
        <v/>
      </c>
      <c r="Z520" s="119">
        <f t="shared" si="134"/>
        <v>0</v>
      </c>
      <c r="AA520" s="119" t="str">
        <f>IF(N520=12,VLOOKUP(F520,'PDP8'!$C$6:$F$11,4,0),"")</f>
        <v/>
      </c>
      <c r="AB520" s="119" t="str">
        <f>IF(N520=13,IF(_xlfn.BITAND(OCT2DEC(C520),'PDP8'!$E$17)='PDP8'!$D$17,'PDP8'!$F$17,CONCATENATE(IF(ISNA(MATCH(_xlfn.BITAND(OCT2DEC(C520),'PDP8'!$E$18),'PDP8'!$D$18:$D$20,0)),"",VLOOKUP(_xlfn.BITAND(OCT2DEC(C520),'PDP8'!$E$18),'PDP8'!$D$18:$F$20,3,0)),IF(ISNA(MATCH(_xlfn.BITAND(OCT2DEC(C520),'PDP8'!$E$21),'PDP8'!$D$21:$D$52,0)),"",CONCATENATE(IF(ISNA(MATCH(_xlfn.BITAND(OCT2DEC(C520),'PDP8'!$E$18),'PDP8'!$D$18:$D$20,0)),"",", "),VLOOKUP(_xlfn.BITAND(OCT2DEC(C520),'PDP8'!$E$21),'PDP8'!$D$21:$F$52,3,0))))),"")</f>
        <v/>
      </c>
      <c r="AC520" s="119" t="str">
        <f>IF(N520=14,CONCATENATE(IF(ISNA(MATCH(_xlfn.BITAND(OCT2DEC(C520),'PDP8'!$E$56),'PDP8'!$D$56:$D$70,0)),"",VLOOKUP(_xlfn.BITAND(OCT2DEC(C520),'PDP8'!$E$56),'PDP8'!$D$56:$F$70,3,0)),IF(ISNA(MATCH(_xlfn.BITAND(OCT2DEC(C520),'PDP8'!$E$71),'PDP8'!$D$71:$D$73,0)),"",CONCATENATE(IF(ISNA(MATCH(_xlfn.BITAND(OCT2DEC(C520),'PDP8'!$E$56),'PDP8'!$D$56:$D$70,0)),"",", "),VLOOKUP(_xlfn.BITAND(OCT2DEC(C520),'PDP8'!$E$71),'PDP8'!$D$71:$F$73,3,0))),IF(_xlfn.BITAND(OCT2DEC(C520),'PDP8'!$E$75)='PDP8'!$D$75,CONCATENATE(IF(LEN(F520)&gt;4,", ",""),'PDP8'!$F$75,""),IF(_xlfn.BITAND(OCT2DEC(C520),'PDP8'!$E$74),"",'PDP8'!$F$74))),"")</f>
        <v/>
      </c>
      <c r="AD520" s="119" t="str">
        <f>IF(N520=15,VLOOKUP(Z520,'PDP8'!$D$111:$F$238,3,0),"")</f>
        <v/>
      </c>
      <c r="AE520" s="119" t="str">
        <f>IF(N520=20,CONCATENATE(VLOOKUP(F520,'PDP8'!$I$5:$M$389,3,0),": ",VLOOKUP(F520,'PDP8'!$I$5:$M$389,5,0)),"")</f>
        <v/>
      </c>
      <c r="AF520" s="119" t="str">
        <f t="shared" si="132"/>
        <v/>
      </c>
      <c r="AG520" s="126"/>
      <c r="AH520" s="126"/>
    </row>
    <row r="521" spans="1:34" x14ac:dyDescent="0.2">
      <c r="A521" s="126"/>
      <c r="B521" s="55" t="str">
        <f t="shared" si="120"/>
        <v>0411</v>
      </c>
      <c r="C521" s="56" t="str">
        <f>IF(N521&lt;10,"",IF(N521=10,O521,IF(N521=12,IF(LEN(X521)&gt;0,X521,DEC2OCT(VLOOKUP(F521,'PDP8'!$C$6:$D$12,2,0)+IF(LEN(G521)&gt;0,256,0)+W521+IF(LEN(V521)=0,0,_xlfn.BITAND(V521,127)),4)),IF(N521=13,DEC2OCT('PDP8'!$D$13+_xlfn.BITOR(VLOOKUP(O521,'PDP8'!$C$17:$D$52,2,0),_xlfn.BITOR(IF(S521&gt;1,VLOOKUP(P521,'PDP8'!$C$17:$D$52,2,0),0),_xlfn.BITOR(IF(S521&gt;2,VLOOKUP(Q521,'PDP8'!$C$17:$D$52,2,0),0),IF(S521&gt;3,VLOOKUP(R521,'PDP8'!$C$17:$D$52,2,0),0)))),4),IF(N521=14,DEC2OCT(_xlfn.BITOR('PDP8'!$D$13+256+VLOOKUP(O521,'PDP8'!$C$56:$D$75,2,0),_xlfn.BITOR(IF(S521&gt;1,VLOOKUP(P521,'PDP8'!$C$56:$D$75,2,0),0),_xlfn.BITOR(IF(S521&gt;2,VLOOKUP(Q521,'PDP8'!$C$56:$D$75,2,0),0),IF(S521&gt;3,VLOOKUP(R521,'PDP8'!$C$56:$D$75,2,0),0)))),4),IF(N521=15,DEC2OCT('PDP8'!$D$13+257+VLOOKUP(O521,'PDP8'!$C$80:$D$107,2,0)+IF(S521&gt;1,VLOOKUP(P521,'PDP8'!$C$80:$D$107,2,0),0)+IF(S521&gt;2,VLOOKUP(Q521,'PDP8'!$C$80:$D$107,2,0),0),4),IF(N521=20,VLOOKUP(F521,'PDP8'!$I$5:$J$389,2,0),"???")))))))</f>
        <v/>
      </c>
      <c r="D521" s="177"/>
      <c r="E521" s="118"/>
      <c r="F521" s="118"/>
      <c r="G521" s="76"/>
      <c r="H521" s="118"/>
      <c r="I521" s="179"/>
      <c r="J521" s="188" t="str">
        <f t="shared" si="121"/>
        <v/>
      </c>
      <c r="K521" s="211"/>
      <c r="L521" s="126"/>
      <c r="M521" s="119">
        <f>IF(LEN(F521)&lt;1,0,IF(OR(LEFT(F521)="/",F521="$"),0,IF(LEFT(F521)="*",1,IF(NOT(ISERR(VALUE(F521))),10,IF(LEFT(F521,4)="PAGE",2,IF(ISNA(VLOOKUP(F521,'PDP8'!$C$6:$C$11,1,0)),IF(ISNA(VLOOKUP(LEFT(F521,3),'PDP8'!$C$17:$C$52,1,0)),IF(ISNA(VLOOKUP(LEFT(F521,3),'PDP8'!$C$56:$C$75,1,0)),IF(ISNA(VLOOKUP(LEFT(F521,IF(OR(LEN(F521)=3,MID(F521,4,1)=" "),3,4)),'PDP8'!$C$80:$C$107,1,0)),IF(ISNA(VLOOKUP(F521,'PDP8'!$I$5:$I$389,1,0)),"???",20),15),14),13),12))))))</f>
        <v>0</v>
      </c>
      <c r="N521" s="119">
        <f>IF(AND(O521="CLA",S521&gt;1),IF(ISNA(VLOOKUP(P521,'PDP8'!$C$17:$C$52,1,0)),IF(ISNA(VLOOKUP(P521,'PDP8'!$C$56:$C$75,1,0)),15,14),13),IF(LEN(F521)=0,0,M521))</f>
        <v>0</v>
      </c>
      <c r="O521" s="119" t="str">
        <f t="shared" si="122"/>
        <v/>
      </c>
      <c r="P521" s="119" t="str">
        <f t="shared" si="123"/>
        <v/>
      </c>
      <c r="Q521" s="119" t="str">
        <f t="shared" si="124"/>
        <v/>
      </c>
      <c r="R521" s="119" t="str">
        <f t="shared" si="125"/>
        <v/>
      </c>
      <c r="S521" s="119">
        <f t="shared" si="126"/>
        <v>0</v>
      </c>
      <c r="T521" s="187" t="str">
        <f t="shared" si="127"/>
        <v/>
      </c>
      <c r="U521" s="119" t="str">
        <f t="shared" si="128"/>
        <v/>
      </c>
      <c r="V521" s="120" t="str">
        <f t="shared" si="129"/>
        <v/>
      </c>
      <c r="W521" s="124" t="str">
        <f t="shared" si="130"/>
        <v/>
      </c>
      <c r="X521" s="124" t="str">
        <f t="shared" si="131"/>
        <v/>
      </c>
      <c r="Y521" s="119" t="str">
        <f t="shared" si="133"/>
        <v/>
      </c>
      <c r="Z521" s="119">
        <f t="shared" si="134"/>
        <v>0</v>
      </c>
      <c r="AA521" s="119" t="str">
        <f>IF(N521=12,VLOOKUP(F521,'PDP8'!$C$6:$F$11,4,0),"")</f>
        <v/>
      </c>
      <c r="AB521" s="119" t="str">
        <f>IF(N521=13,IF(_xlfn.BITAND(OCT2DEC(C521),'PDP8'!$E$17)='PDP8'!$D$17,'PDP8'!$F$17,CONCATENATE(IF(ISNA(MATCH(_xlfn.BITAND(OCT2DEC(C521),'PDP8'!$E$18),'PDP8'!$D$18:$D$20,0)),"",VLOOKUP(_xlfn.BITAND(OCT2DEC(C521),'PDP8'!$E$18),'PDP8'!$D$18:$F$20,3,0)),IF(ISNA(MATCH(_xlfn.BITAND(OCT2DEC(C521),'PDP8'!$E$21),'PDP8'!$D$21:$D$52,0)),"",CONCATENATE(IF(ISNA(MATCH(_xlfn.BITAND(OCT2DEC(C521),'PDP8'!$E$18),'PDP8'!$D$18:$D$20,0)),"",", "),VLOOKUP(_xlfn.BITAND(OCT2DEC(C521),'PDP8'!$E$21),'PDP8'!$D$21:$F$52,3,0))))),"")</f>
        <v/>
      </c>
      <c r="AC521" s="119" t="str">
        <f>IF(N521=14,CONCATENATE(IF(ISNA(MATCH(_xlfn.BITAND(OCT2DEC(C521),'PDP8'!$E$56),'PDP8'!$D$56:$D$70,0)),"",VLOOKUP(_xlfn.BITAND(OCT2DEC(C521),'PDP8'!$E$56),'PDP8'!$D$56:$F$70,3,0)),IF(ISNA(MATCH(_xlfn.BITAND(OCT2DEC(C521),'PDP8'!$E$71),'PDP8'!$D$71:$D$73,0)),"",CONCATENATE(IF(ISNA(MATCH(_xlfn.BITAND(OCT2DEC(C521),'PDP8'!$E$56),'PDP8'!$D$56:$D$70,0)),"",", "),VLOOKUP(_xlfn.BITAND(OCT2DEC(C521),'PDP8'!$E$71),'PDP8'!$D$71:$F$73,3,0))),IF(_xlfn.BITAND(OCT2DEC(C521),'PDP8'!$E$75)='PDP8'!$D$75,CONCATENATE(IF(LEN(F521)&gt;4,", ",""),'PDP8'!$F$75,""),IF(_xlfn.BITAND(OCT2DEC(C521),'PDP8'!$E$74),"",'PDP8'!$F$74))),"")</f>
        <v/>
      </c>
      <c r="AD521" s="119" t="str">
        <f>IF(N521=15,VLOOKUP(Z521,'PDP8'!$D$111:$F$238,3,0),"")</f>
        <v/>
      </c>
      <c r="AE521" s="119" t="str">
        <f>IF(N521=20,CONCATENATE(VLOOKUP(F521,'PDP8'!$I$5:$M$389,3,0),": ",VLOOKUP(F521,'PDP8'!$I$5:$M$389,5,0)),"")</f>
        <v/>
      </c>
      <c r="AF521" s="119" t="str">
        <f t="shared" si="132"/>
        <v/>
      </c>
      <c r="AG521" s="126"/>
      <c r="AH521" s="126"/>
    </row>
    <row r="522" spans="1:34" x14ac:dyDescent="0.2">
      <c r="A522" s="126"/>
      <c r="B522" s="55" t="str">
        <f t="shared" si="120"/>
        <v>0411</v>
      </c>
      <c r="C522" s="56" t="str">
        <f>IF(N522&lt;10,"",IF(N522=10,O522,IF(N522=12,IF(LEN(X522)&gt;0,X522,DEC2OCT(VLOOKUP(F522,'PDP8'!$C$6:$D$12,2,0)+IF(LEN(G522)&gt;0,256,0)+W522+IF(LEN(V522)=0,0,_xlfn.BITAND(V522,127)),4)),IF(N522=13,DEC2OCT('PDP8'!$D$13+_xlfn.BITOR(VLOOKUP(O522,'PDP8'!$C$17:$D$52,2,0),_xlfn.BITOR(IF(S522&gt;1,VLOOKUP(P522,'PDP8'!$C$17:$D$52,2,0),0),_xlfn.BITOR(IF(S522&gt;2,VLOOKUP(Q522,'PDP8'!$C$17:$D$52,2,0),0),IF(S522&gt;3,VLOOKUP(R522,'PDP8'!$C$17:$D$52,2,0),0)))),4),IF(N522=14,DEC2OCT(_xlfn.BITOR('PDP8'!$D$13+256+VLOOKUP(O522,'PDP8'!$C$56:$D$75,2,0),_xlfn.BITOR(IF(S522&gt;1,VLOOKUP(P522,'PDP8'!$C$56:$D$75,2,0),0),_xlfn.BITOR(IF(S522&gt;2,VLOOKUP(Q522,'PDP8'!$C$56:$D$75,2,0),0),IF(S522&gt;3,VLOOKUP(R522,'PDP8'!$C$56:$D$75,2,0),0)))),4),IF(N522=15,DEC2OCT('PDP8'!$D$13+257+VLOOKUP(O522,'PDP8'!$C$80:$D$107,2,0)+IF(S522&gt;1,VLOOKUP(P522,'PDP8'!$C$80:$D$107,2,0),0)+IF(S522&gt;2,VLOOKUP(Q522,'PDP8'!$C$80:$D$107,2,0),0),4),IF(N522=20,VLOOKUP(F522,'PDP8'!$I$5:$J$389,2,0),"???")))))))</f>
        <v/>
      </c>
      <c r="D522" s="177"/>
      <c r="E522" s="118"/>
      <c r="F522" s="118"/>
      <c r="G522" s="76"/>
      <c r="H522" s="118"/>
      <c r="I522" s="179"/>
      <c r="J522" s="188" t="str">
        <f t="shared" si="121"/>
        <v/>
      </c>
      <c r="K522" s="211"/>
      <c r="L522" s="126"/>
      <c r="M522" s="119">
        <f>IF(LEN(F522)&lt;1,0,IF(OR(LEFT(F522)="/",F522="$"),0,IF(LEFT(F522)="*",1,IF(NOT(ISERR(VALUE(F522))),10,IF(LEFT(F522,4)="PAGE",2,IF(ISNA(VLOOKUP(F522,'PDP8'!$C$6:$C$11,1,0)),IF(ISNA(VLOOKUP(LEFT(F522,3),'PDP8'!$C$17:$C$52,1,0)),IF(ISNA(VLOOKUP(LEFT(F522,3),'PDP8'!$C$56:$C$75,1,0)),IF(ISNA(VLOOKUP(LEFT(F522,IF(OR(LEN(F522)=3,MID(F522,4,1)=" "),3,4)),'PDP8'!$C$80:$C$107,1,0)),IF(ISNA(VLOOKUP(F522,'PDP8'!$I$5:$I$389,1,0)),"???",20),15),14),13),12))))))</f>
        <v>0</v>
      </c>
      <c r="N522" s="119">
        <f>IF(AND(O522="CLA",S522&gt;1),IF(ISNA(VLOOKUP(P522,'PDP8'!$C$17:$C$52,1,0)),IF(ISNA(VLOOKUP(P522,'PDP8'!$C$56:$C$75,1,0)),15,14),13),IF(LEN(F522)=0,0,M522))</f>
        <v>0</v>
      </c>
      <c r="O522" s="119" t="str">
        <f t="shared" si="122"/>
        <v/>
      </c>
      <c r="P522" s="119" t="str">
        <f t="shared" si="123"/>
        <v/>
      </c>
      <c r="Q522" s="119" t="str">
        <f t="shared" si="124"/>
        <v/>
      </c>
      <c r="R522" s="119" t="str">
        <f t="shared" si="125"/>
        <v/>
      </c>
      <c r="S522" s="119">
        <f t="shared" si="126"/>
        <v>0</v>
      </c>
      <c r="T522" s="187" t="str">
        <f t="shared" si="127"/>
        <v/>
      </c>
      <c r="U522" s="119" t="str">
        <f t="shared" si="128"/>
        <v/>
      </c>
      <c r="V522" s="120" t="str">
        <f t="shared" si="129"/>
        <v/>
      </c>
      <c r="W522" s="124" t="str">
        <f t="shared" si="130"/>
        <v/>
      </c>
      <c r="X522" s="124" t="str">
        <f t="shared" si="131"/>
        <v/>
      </c>
      <c r="Y522" s="119" t="str">
        <f t="shared" si="133"/>
        <v/>
      </c>
      <c r="Z522" s="119">
        <f t="shared" si="134"/>
        <v>0</v>
      </c>
      <c r="AA522" s="119" t="str">
        <f>IF(N522=12,VLOOKUP(F522,'PDP8'!$C$6:$F$11,4,0),"")</f>
        <v/>
      </c>
      <c r="AB522" s="119" t="str">
        <f>IF(N522=13,IF(_xlfn.BITAND(OCT2DEC(C522),'PDP8'!$E$17)='PDP8'!$D$17,'PDP8'!$F$17,CONCATENATE(IF(ISNA(MATCH(_xlfn.BITAND(OCT2DEC(C522),'PDP8'!$E$18),'PDP8'!$D$18:$D$20,0)),"",VLOOKUP(_xlfn.BITAND(OCT2DEC(C522),'PDP8'!$E$18),'PDP8'!$D$18:$F$20,3,0)),IF(ISNA(MATCH(_xlfn.BITAND(OCT2DEC(C522),'PDP8'!$E$21),'PDP8'!$D$21:$D$52,0)),"",CONCATENATE(IF(ISNA(MATCH(_xlfn.BITAND(OCT2DEC(C522),'PDP8'!$E$18),'PDP8'!$D$18:$D$20,0)),"",", "),VLOOKUP(_xlfn.BITAND(OCT2DEC(C522),'PDP8'!$E$21),'PDP8'!$D$21:$F$52,3,0))))),"")</f>
        <v/>
      </c>
      <c r="AC522" s="119" t="str">
        <f>IF(N522=14,CONCATENATE(IF(ISNA(MATCH(_xlfn.BITAND(OCT2DEC(C522),'PDP8'!$E$56),'PDP8'!$D$56:$D$70,0)),"",VLOOKUP(_xlfn.BITAND(OCT2DEC(C522),'PDP8'!$E$56),'PDP8'!$D$56:$F$70,3,0)),IF(ISNA(MATCH(_xlfn.BITAND(OCT2DEC(C522),'PDP8'!$E$71),'PDP8'!$D$71:$D$73,0)),"",CONCATENATE(IF(ISNA(MATCH(_xlfn.BITAND(OCT2DEC(C522),'PDP8'!$E$56),'PDP8'!$D$56:$D$70,0)),"",", "),VLOOKUP(_xlfn.BITAND(OCT2DEC(C522),'PDP8'!$E$71),'PDP8'!$D$71:$F$73,3,0))),IF(_xlfn.BITAND(OCT2DEC(C522),'PDP8'!$E$75)='PDP8'!$D$75,CONCATENATE(IF(LEN(F522)&gt;4,", ",""),'PDP8'!$F$75,""),IF(_xlfn.BITAND(OCT2DEC(C522),'PDP8'!$E$74),"",'PDP8'!$F$74))),"")</f>
        <v/>
      </c>
      <c r="AD522" s="119" t="str">
        <f>IF(N522=15,VLOOKUP(Z522,'PDP8'!$D$111:$F$238,3,0),"")</f>
        <v/>
      </c>
      <c r="AE522" s="119" t="str">
        <f>IF(N522=20,CONCATENATE(VLOOKUP(F522,'PDP8'!$I$5:$M$389,3,0),": ",VLOOKUP(F522,'PDP8'!$I$5:$M$389,5,0)),"")</f>
        <v/>
      </c>
      <c r="AF522" s="119" t="str">
        <f t="shared" si="132"/>
        <v/>
      </c>
      <c r="AG522" s="126"/>
      <c r="AH522" s="126"/>
    </row>
  </sheetData>
  <sheetProtection sheet="1" objects="1" scenarios="1"/>
  <mergeCells count="1">
    <mergeCell ref="B7:C7"/>
  </mergeCells>
  <conditionalFormatting sqref="B10:H522">
    <cfRule type="expression" dxfId="15" priority="7">
      <formula>LEN($X10)&gt;0</formula>
    </cfRule>
  </conditionalFormatting>
  <conditionalFormatting sqref="H10:H522">
    <cfRule type="expression" dxfId="14" priority="2">
      <formula>AND(LEN($H10)&gt;0,$M10&lt;&gt;12)</formula>
    </cfRule>
    <cfRule type="expression" dxfId="13" priority="5">
      <formula>AND($N10=12,ISNA($V10))</formula>
    </cfRule>
    <cfRule type="expression" dxfId="12" priority="6">
      <formula>AND($N10=12,LEN($V10)=0)</formula>
    </cfRule>
  </conditionalFormatting>
  <conditionalFormatting sqref="B10:B522">
    <cfRule type="expression" dxfId="11" priority="4">
      <formula>LEN($C10)=0</formula>
    </cfRule>
  </conditionalFormatting>
  <conditionalFormatting sqref="G10:G522">
    <cfRule type="expression" dxfId="10" priority="3">
      <formula>AND(LEN($G10)&gt;0,$M10&lt;&gt;12)</formula>
    </cfRule>
  </conditionalFormatting>
  <conditionalFormatting sqref="C10:F522">
    <cfRule type="expression" dxfId="9" priority="1">
      <formula>$C10="???"</formula>
    </cfRule>
  </conditionalFormatting>
  <pageMargins left="0.7" right="0.7" top="0.75" bottom="0.75" header="0.3" footer="0.3"/>
  <pageSetup orientation="portrait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22"/>
  <sheetViews>
    <sheetView workbookViewId="0"/>
  </sheetViews>
  <sheetFormatPr baseColWidth="10" defaultRowHeight="16" x14ac:dyDescent="0.2"/>
  <cols>
    <col min="1" max="1" width="5.1640625" customWidth="1"/>
    <col min="2" max="2" width="10" style="51" customWidth="1"/>
    <col min="3" max="3" width="10.83203125" style="77" customWidth="1"/>
    <col min="4" max="4" width="5.6640625" style="77" bestFit="1" customWidth="1"/>
    <col min="5" max="5" width="1.5" style="45" customWidth="1"/>
    <col min="6" max="6" width="10.83203125" style="75" customWidth="1"/>
    <col min="7" max="7" width="17.33203125" style="75" customWidth="1"/>
    <col min="8" max="8" width="4.5" style="77" customWidth="1"/>
    <col min="9" max="9" width="12.5" style="58" customWidth="1"/>
    <col min="10" max="10" width="1.6640625" style="58" customWidth="1"/>
    <col min="11" max="11" width="50.83203125" style="57" customWidth="1"/>
    <col min="12" max="12" width="56.5" style="255" customWidth="1"/>
    <col min="13" max="13" width="61.6640625" customWidth="1"/>
    <col min="14" max="14" width="14.83203125" hidden="1" customWidth="1"/>
    <col min="15" max="16" width="10.83203125" hidden="1" customWidth="1"/>
    <col min="17" max="18" width="14.5" hidden="1" customWidth="1"/>
    <col min="19" max="19" width="13.83203125" hidden="1" customWidth="1"/>
    <col min="20" max="21" width="17.83203125" hidden="1" customWidth="1"/>
    <col min="22" max="22" width="19.6640625" hidden="1" customWidth="1"/>
    <col min="23" max="23" width="27.33203125" hidden="1" customWidth="1"/>
    <col min="24" max="24" width="40.6640625" hidden="1" customWidth="1"/>
    <col min="25" max="25" width="41" hidden="1" customWidth="1"/>
    <col min="26" max="26" width="19.6640625" hidden="1" customWidth="1"/>
    <col min="27" max="28" width="31" hidden="1" customWidth="1"/>
    <col min="29" max="29" width="32" hidden="1" customWidth="1"/>
    <col min="30" max="31" width="29.6640625" hidden="1" customWidth="1"/>
    <col min="32" max="32" width="39.1640625" hidden="1" customWidth="1"/>
    <col min="33" max="33" width="46.33203125" hidden="1" customWidth="1"/>
    <col min="34" max="34" width="8.5" customWidth="1"/>
  </cols>
  <sheetData>
    <row r="1" spans="1:36" ht="23" customHeight="1" thickBot="1" x14ac:dyDescent="0.25">
      <c r="A1" s="126"/>
      <c r="B1" s="127"/>
      <c r="C1" s="128"/>
      <c r="D1" s="128"/>
      <c r="E1" s="129"/>
      <c r="F1" s="129"/>
      <c r="G1" s="130"/>
      <c r="H1" s="131"/>
      <c r="I1" s="131"/>
      <c r="J1" s="132"/>
      <c r="K1" s="203"/>
      <c r="L1" s="126"/>
      <c r="M1" s="126"/>
      <c r="N1" s="126"/>
      <c r="O1" s="126"/>
      <c r="P1" s="126"/>
      <c r="Q1" s="126"/>
      <c r="R1" s="126"/>
      <c r="S1" s="129"/>
      <c r="T1" s="126"/>
      <c r="U1" s="133"/>
      <c r="V1" s="134"/>
      <c r="W1" s="134"/>
      <c r="X1" s="134"/>
      <c r="Y1" s="126"/>
      <c r="Z1" s="126"/>
      <c r="AA1" s="126"/>
      <c r="AB1" s="126"/>
      <c r="AC1" s="126"/>
      <c r="AD1" s="126"/>
      <c r="AE1" s="126"/>
      <c r="AF1" s="126"/>
      <c r="AG1" s="126"/>
      <c r="AH1" s="126"/>
    </row>
    <row r="2" spans="1:36" s="155" customFormat="1" ht="37" customHeight="1" thickTop="1" thickBot="1" x14ac:dyDescent="0.25">
      <c r="A2" s="153"/>
      <c r="B2" s="157"/>
      <c r="C2" s="158" t="s">
        <v>839</v>
      </c>
      <c r="D2" s="158"/>
      <c r="E2" s="159"/>
      <c r="F2" s="159"/>
      <c r="G2" s="160"/>
      <c r="H2" s="160" t="s">
        <v>841</v>
      </c>
      <c r="I2" s="160"/>
      <c r="J2" s="156"/>
      <c r="K2" s="156"/>
      <c r="L2" s="204"/>
      <c r="M2" s="153"/>
      <c r="N2" s="153"/>
      <c r="O2" s="153"/>
      <c r="P2" s="153"/>
      <c r="Q2" s="153"/>
      <c r="R2" s="153"/>
      <c r="S2" s="181"/>
      <c r="T2" s="153"/>
      <c r="U2" s="153"/>
      <c r="V2" s="154"/>
      <c r="W2" s="154"/>
      <c r="X2" s="154"/>
      <c r="Y2" s="153"/>
      <c r="Z2" s="153"/>
      <c r="AA2" s="153"/>
      <c r="AB2" s="153"/>
      <c r="AC2" s="153"/>
      <c r="AD2" s="153"/>
      <c r="AE2" s="153"/>
      <c r="AF2" s="153"/>
      <c r="AG2" s="153"/>
      <c r="AH2" s="153"/>
    </row>
    <row r="3" spans="1:36" ht="23" thickTop="1" thickBot="1" x14ac:dyDescent="0.3">
      <c r="A3" s="126"/>
      <c r="B3" s="165"/>
      <c r="C3" s="166" t="s">
        <v>1041</v>
      </c>
      <c r="D3" s="166"/>
      <c r="E3" s="167"/>
      <c r="F3" s="167"/>
      <c r="G3" s="168"/>
      <c r="H3" s="169"/>
      <c r="I3" s="169"/>
      <c r="J3" s="170"/>
      <c r="K3" s="170"/>
      <c r="L3" s="205" t="str">
        <f>Instructions!F3</f>
        <v>Version 1.04</v>
      </c>
      <c r="M3" s="126"/>
      <c r="N3" s="126"/>
      <c r="O3" s="126"/>
      <c r="P3" s="126"/>
      <c r="Q3" s="126"/>
      <c r="R3" s="126"/>
      <c r="S3" s="129"/>
      <c r="T3" s="126"/>
      <c r="U3" s="133"/>
      <c r="V3" s="134"/>
      <c r="W3" s="134"/>
      <c r="X3" s="134"/>
      <c r="Y3" s="126"/>
      <c r="Z3" s="126" t="str">
        <f>Z10</f>
        <v/>
      </c>
      <c r="AA3" s="126"/>
      <c r="AB3" s="126"/>
      <c r="AC3" s="126"/>
      <c r="AD3" s="126"/>
      <c r="AE3" s="126"/>
      <c r="AF3" s="126"/>
      <c r="AG3" s="126"/>
      <c r="AH3" s="126"/>
    </row>
    <row r="4" spans="1:36" ht="18" thickTop="1" thickBot="1" x14ac:dyDescent="0.25">
      <c r="A4" s="126"/>
      <c r="B4" s="127"/>
      <c r="C4" s="130"/>
      <c r="D4" s="130"/>
      <c r="E4" s="128"/>
      <c r="F4" s="129"/>
      <c r="G4" s="129"/>
      <c r="H4" s="130"/>
      <c r="I4" s="131"/>
      <c r="J4" s="131"/>
      <c r="K4" s="132"/>
      <c r="L4" s="237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</row>
    <row r="5" spans="1:36" s="152" customFormat="1" ht="21" thickTop="1" thickBot="1" x14ac:dyDescent="0.25">
      <c r="A5" s="148"/>
      <c r="B5" s="171" t="s">
        <v>816</v>
      </c>
      <c r="C5" s="172"/>
      <c r="D5" s="172"/>
      <c r="E5" s="173"/>
      <c r="F5" s="238"/>
      <c r="G5" s="238"/>
      <c r="H5" s="238"/>
      <c r="I5" s="238"/>
      <c r="J5" s="238"/>
      <c r="K5" s="238"/>
      <c r="L5" s="23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</row>
    <row r="6" spans="1:36" s="50" customFormat="1" ht="9" customHeight="1" thickTop="1" x14ac:dyDescent="0.2">
      <c r="A6" s="135"/>
      <c r="B6" s="135"/>
      <c r="C6" s="137"/>
      <c r="D6" s="137"/>
      <c r="E6" s="135"/>
      <c r="F6" s="137"/>
      <c r="G6" s="137"/>
      <c r="H6" s="137"/>
      <c r="I6" s="137"/>
      <c r="J6" s="137"/>
      <c r="K6" s="138"/>
      <c r="L6" s="239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</row>
    <row r="7" spans="1:36" s="116" customFormat="1" ht="20" thickBot="1" x14ac:dyDescent="0.25">
      <c r="A7" s="136"/>
      <c r="B7" s="351" t="s">
        <v>840</v>
      </c>
      <c r="C7" s="352"/>
      <c r="D7" s="258" t="s">
        <v>1042</v>
      </c>
      <c r="E7" s="176"/>
      <c r="F7" s="139"/>
      <c r="G7" s="139"/>
      <c r="H7" s="139"/>
      <c r="I7" s="139"/>
      <c r="J7" s="139"/>
      <c r="K7" s="140"/>
      <c r="L7" s="240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</row>
    <row r="8" spans="1:36" s="116" customFormat="1" ht="21" thickTop="1" thickBot="1" x14ac:dyDescent="0.25">
      <c r="A8" s="136"/>
      <c r="B8" s="164" t="s">
        <v>675</v>
      </c>
      <c r="C8" s="175" t="s">
        <v>4</v>
      </c>
      <c r="D8" s="164" t="s">
        <v>1043</v>
      </c>
      <c r="E8" s="178"/>
      <c r="F8" s="175" t="s">
        <v>674</v>
      </c>
      <c r="G8" s="164" t="s">
        <v>822</v>
      </c>
      <c r="H8" s="175" t="s">
        <v>838</v>
      </c>
      <c r="I8" s="164" t="s">
        <v>843</v>
      </c>
      <c r="J8" s="178"/>
      <c r="K8" s="241" t="s">
        <v>836</v>
      </c>
      <c r="L8" s="164" t="s">
        <v>676</v>
      </c>
      <c r="M8" s="136"/>
      <c r="N8" s="242" t="s">
        <v>1044</v>
      </c>
      <c r="O8" s="243" t="s">
        <v>1045</v>
      </c>
      <c r="P8" s="243" t="s">
        <v>1045</v>
      </c>
      <c r="Q8" s="243" t="s">
        <v>1046</v>
      </c>
      <c r="R8" s="243" t="s">
        <v>1047</v>
      </c>
      <c r="S8" s="243" t="s">
        <v>1048</v>
      </c>
      <c r="T8" s="243" t="s">
        <v>1049</v>
      </c>
      <c r="U8" s="243" t="s">
        <v>1050</v>
      </c>
      <c r="V8" s="243" t="s">
        <v>1051</v>
      </c>
      <c r="W8" s="243" t="s">
        <v>758</v>
      </c>
      <c r="X8" s="243" t="s">
        <v>1052</v>
      </c>
      <c r="Y8" s="243" t="s">
        <v>1507</v>
      </c>
      <c r="Z8" s="243" t="s">
        <v>1053</v>
      </c>
      <c r="AA8" s="243" t="s">
        <v>759</v>
      </c>
      <c r="AB8" s="243" t="s">
        <v>1054</v>
      </c>
      <c r="AC8" s="243" t="s">
        <v>1508</v>
      </c>
      <c r="AD8" s="243" t="s">
        <v>1055</v>
      </c>
      <c r="AE8" s="243" t="s">
        <v>1056</v>
      </c>
      <c r="AF8" s="243" t="s">
        <v>26</v>
      </c>
      <c r="AG8" s="244" t="s">
        <v>1057</v>
      </c>
      <c r="AH8" s="136"/>
    </row>
    <row r="9" spans="1:36" s="116" customFormat="1" ht="20" thickTop="1" x14ac:dyDescent="0.2">
      <c r="A9" s="136"/>
      <c r="B9" s="180" t="str">
        <f>"0000"</f>
        <v>0000</v>
      </c>
      <c r="C9" s="143"/>
      <c r="D9" s="143"/>
      <c r="E9" s="142"/>
      <c r="F9" s="143"/>
      <c r="G9" s="143"/>
      <c r="H9" s="143"/>
      <c r="I9" s="143"/>
      <c r="J9" s="143"/>
      <c r="K9" s="144"/>
      <c r="L9" s="245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</row>
    <row r="10" spans="1:36" x14ac:dyDescent="0.2">
      <c r="A10" s="126"/>
      <c r="B10" s="246" t="str">
        <f t="shared" ref="B10:B73" si="0">IF(LEN(C10)=0,"",IF(LEFT(C10,1)="*",C10,S10))</f>
        <v/>
      </c>
      <c r="C10" s="247"/>
      <c r="D10" s="248"/>
      <c r="E10" s="177"/>
      <c r="F10" s="249"/>
      <c r="G10" s="250" t="str">
        <f>IF(LEN(C10)=0,"",IF(LEFT(C10,1)="*",B10,IF(D10="Y",C10,IF(O10&lt;6,INDEX('PDP8'!$C$6:$C$13,MATCH(P10,'PDP8'!$B$6:$B$13)),CONCATENATE(W10,AA10,AD10,AF10)))))</f>
        <v/>
      </c>
      <c r="H10" s="251" t="str">
        <f t="shared" ref="H10:H73" si="1">IF(OR(LEN(O10)=0,O10&gt;5,D10="Y"),"",IF(_xlfn.BITAND(OCT2DEC(C10),256),"I",""))</f>
        <v/>
      </c>
      <c r="I10" s="250" t="str">
        <f>IF(OR(LEN(T10)=0,D10="Y"),"",IF(ISNA(MATCH(T10,$B$10:$B$522,0)),T10,IF(LEN(VLOOKUP(T10,$B$10:$Q$522,16,0))=0,T10,VLOOKUP(T10,$B$10:$Q$522,16,0))))</f>
        <v/>
      </c>
      <c r="J10" s="179"/>
      <c r="K10" s="188" t="str">
        <f>IF(LEFT(C10,1)="*",CONCATENATE("/Address = ",RIGHT(B10,LEN(B10)-1)),IF(LEN(O10)=0,"",IF(D10="Y",CONCATENATE("/Data initialized to ",C10),IF(O10&lt;6,CONCATENATE("/",VLOOKUP(P10,'PDP8'!$B$6:$F$13,5),IF(_xlfn.BITAND(OCT2DEC(C10),376)=264," [Auto pre-increment]","")),CONCATENATE("/",Y10,AC10,AE10,AG10)))))</f>
        <v/>
      </c>
      <c r="L10" s="252" t="s">
        <v>1528</v>
      </c>
      <c r="M10" s="126"/>
      <c r="N10" s="253" t="str">
        <f t="shared" ref="N10:N73" si="2">IF(OR(LEN(O10)=0,O10&gt;5,D10="Y"),"",_xlfn.BITAND(OCT2DEC(C10),128)/128)</f>
        <v/>
      </c>
      <c r="O10" s="253" t="str">
        <f t="shared" ref="O10:O73" si="3">IF(LEN(C10)=0,"",IF(LEFT(C10,1)="*","",VALUE(LEFT(C10,1))))</f>
        <v/>
      </c>
      <c r="P10" s="253" t="str">
        <f t="shared" ref="P10:P73" si="4">IF(LEN(C10)=0,"",IF(LEFT(C10,1)="*","",CONCATENATE(O10,"000")))</f>
        <v/>
      </c>
      <c r="Q10" s="253" t="str">
        <f t="shared" ref="Q10:Q73" si="5">IF(LEN(F10)=0,"",IF(RIGHT(F10,1)=",",LEFT(F10,LEN(F10)-1),F10))</f>
        <v/>
      </c>
      <c r="R10" s="253" t="str">
        <f t="shared" ref="R10:R73" si="6">IF(OR(LEN(C10)=0,LEFT(C10,1)="*",ISNA(MATCH(S10,$T$10:$T$522,0))),"NO","YES")</f>
        <v>NO</v>
      </c>
      <c r="S10" s="254">
        <f>IF(LEN(C10)=0,S9,IF(LEFT(C10,1)="*",DEC2OCT(OCT2DEC(RIGHT(C10,LEN(C10)-1))-1,4),DEC2OCT(IF(S9="7777",0,OCT2DEC(S9)+1),4)))</f>
        <v>0</v>
      </c>
      <c r="T10" s="253" t="str">
        <f t="shared" ref="T10:T73" si="7">IF(OR(LEN(O10)=0,O10&gt;5),"",DEC2OCT(_xlfn.BITAND(OCT2DEC(C10),127)+IF(N10=1,_xlfn.BITAND(OCT2DEC(B10),3968),0),4))</f>
        <v/>
      </c>
      <c r="U10" s="253">
        <f t="shared" ref="U10:U73" si="8">IF(LEN(O10)=0,0,IF(O10=7,INT((LEN(G10)+1)/4),0))</f>
        <v>0</v>
      </c>
      <c r="V10" s="253" t="str">
        <f t="shared" ref="V10:V73" si="9">IF(O10=7,IF(_xlfn.BITAND(OCT2DEC(C10),256)=0,_xlfn.BITAND(OCT2DEC(C10),255),""),"")</f>
        <v/>
      </c>
      <c r="W10" s="253" t="str">
        <f>IF(LEN(V10)=0,"",IF(_xlfn.BITAND(V10,'PDP8'!$E$17)='PDP8'!$D$17,'PDP8'!$F$17,CONCATENATE(IF(ISNA(MATCH(_xlfn.BITAND(V10,'PDP8'!$E$18),'PDP8'!$D$18:$D$20,0)),"",CONCATENATE(INDEX('PDP8'!$C$18:$C$20,MATCH(_xlfn.BITAND(V10,'PDP8'!$E$18),'PDP8'!$D$18:$D$20,0))," ")),IF(ISNA(MATCH(_xlfn.BITAND(V10,'PDP8'!$E$21),'PDP8'!$D$21:$D$52,0)),"",INDEX('PDP8'!$C$21:$C$52,MATCH(_xlfn.BITAND(V10,'PDP8'!$E$21),'PDP8'!$D$21:$D$52,0))))))</f>
        <v/>
      </c>
      <c r="X10" s="253" t="str">
        <f>IF(LEN(W10)=0,"",IF(B10='PDP8'!$B$17,'PDP8'!$F$17,CONCATENATE(IF(ISNA(MATCH(_xlfn.BITAND(V10,'PDP8'!$E$18),'PDP8'!$D$18:$D$20,0)),"",CONCATENATE(VLOOKUP(_xlfn.BITAND(V10,'PDP8'!$E$18),'PDP8'!$D$18:$F$20,3,0),IF(LEN(W10)&gt;4,", ",""))),IF(ISNA(MATCH(_xlfn.BITAND(V10,'PDP8'!$E$21),'PDP8'!$D$21:$D$52,0)),"",VLOOKUP(_xlfn.BITAND(V10,'PDP8'!$E$21),'PDP8'!$D$21:$F$52,3,0)))))</f>
        <v/>
      </c>
      <c r="Y10" s="253" t="str">
        <f>IF(RIGHT(X10)=" ",LEFT(X10,LEN(X10)-1),X10)</f>
        <v/>
      </c>
      <c r="Z10" s="253" t="str">
        <f t="shared" ref="Z10:Z73" si="10">IF(O10=7,IF(_xlfn.BITAND(OCT2DEC(C10),257)=256,_xlfn.BITAND(OCT2DEC(C10),254),""),"")</f>
        <v/>
      </c>
      <c r="AA10" s="253" t="str">
        <f>IF(LEN(Z10)=0,"",CONCATENATE(IF(ISNA(MATCH(_xlfn.BITAND(Z10,'PDP8'!$E$56),'PDP8'!$D$56:$D$70,0)),"",CONCATENATE(INDEX('PDP8'!$C$56:$C$70,MATCH(_xlfn.BITAND(Z10,'PDP8'!$E$56),'PDP8'!$D$56:$D$70,0))," ")),IF(ISNA(MATCH(_xlfn.BITAND(Z10,'PDP8'!$E$71),'PDP8'!$D$71:$D$73,0)),"",CONCATENATE(INDEX('PDP8'!$C$71:$C$73,MATCH(_xlfn.BITAND(Z10,'PDP8'!$E$71),'PDP8'!$D$71:$D$73,0))," ")),IF(_xlfn.BITAND(Z10,'PDP8'!$E$74),"",'PDP8'!$C$74),IF(_xlfn.BITAND(Z10,'PDP8'!$E$75),'PDP8'!$C$75,"")))</f>
        <v/>
      </c>
      <c r="AB10" s="253" t="str">
        <f>IF(LEN(AA10)=0,"",CONCATENATE(IF(ISNA(MATCH(_xlfn.BITAND(Z10,'PDP8'!$E$56),'PDP8'!$D$56:$D$70,0)),"",VLOOKUP(_xlfn.BITAND(Z10,'PDP8'!$E$56),'PDP8'!$D$56:$F$70,3,0)),IF(ISNA(MATCH(_xlfn.BITAND(Z10,'PDP8'!$E$71),'PDP8'!$D$71:$D$73,0)),"",CONCATENATE(IF(ISNA(MATCH(_xlfn.BITAND(Z10,'PDP8'!$E$56),'PDP8'!$D$56:$D$70,0)),"",", "),VLOOKUP(_xlfn.BITAND(Z10,'PDP8'!$E$71),'PDP8'!$D$71:$F$73,3,0))),IF(_xlfn.BITAND(Z10,'PDP8'!$E$75)='PDP8'!$D$75,CONCATENATE(IF(LEN(AA10)&gt;4,", ",""),'PDP8'!$F$75,""),IF(_xlfn.BITAND(Z10,'PDP8'!$E$74),"",'PDP8'!$F$74))))</f>
        <v/>
      </c>
      <c r="AC10" s="253" t="str">
        <f>IF(RIGHT(AB10)=" ",LEFT(AB10,LEN(AB10)-1),AB10)</f>
        <v/>
      </c>
      <c r="AD10" s="253" t="str">
        <f>IF(OR(LEFT(C10,1)="*",ISNA(MATCH(C10,'PDP8'!$B$90:$B$238,0))),"",VLOOKUP(C10,'PDP8'!$B$90:$C$238,2,0))</f>
        <v/>
      </c>
      <c r="AE10" s="253" t="str">
        <f>IF(LEN(AD10)=0,"",VLOOKUP(C10,'PDP8'!$B$79:$F$238,5,0))</f>
        <v/>
      </c>
      <c r="AF10" s="253" t="str">
        <f>IF(OR(LEFT(C10,1)="*",ISNA(MATCH(C10,'PDP8'!$J$5:$J$389,0))),"",INDEX('PDP8'!$I$5:$I$389,MATCH(C10,'PDP8'!$J$5:$J$389,0)))</f>
        <v/>
      </c>
      <c r="AG10" s="253" t="str">
        <f>IF(LEN(AF10)=0,"",CONCATENATE(VLOOKUP(C10,'PDP8'!$J$5:$M$389,2,0),": ",VLOOKUP(C10,'PDP8'!$J$5:$M$389,4,0)))</f>
        <v/>
      </c>
      <c r="AH10" s="126"/>
    </row>
    <row r="11" spans="1:36" x14ac:dyDescent="0.2">
      <c r="A11" s="126"/>
      <c r="B11" s="246" t="str">
        <f t="shared" si="0"/>
        <v/>
      </c>
      <c r="C11" s="247"/>
      <c r="D11" s="248"/>
      <c r="E11" s="177"/>
      <c r="F11" s="249"/>
      <c r="G11" s="250" t="str">
        <f>IF(LEN(C11)=0,"",IF(LEFT(C11,1)="*",B11,IF(D11="Y",C11,IF(O11&lt;6,INDEX('PDP8'!$C$6:$C$13,MATCH(P11,'PDP8'!$B$6:$B$13)),CONCATENATE(W11,AA11,AD11,AF11)))))</f>
        <v/>
      </c>
      <c r="H11" s="251" t="str">
        <f t="shared" si="1"/>
        <v/>
      </c>
      <c r="I11" s="250" t="str">
        <f t="shared" ref="I11:I74" si="11">IF(OR(LEN(T11)=0,D11="Y"),"",IF(ISNA(MATCH(T11,$B$10:$B$522,0)),T11,IF(LEN(VLOOKUP(T11,$B$10:$Q$522,16,0))=0,T11,VLOOKUP(T11,$B$10:$Q$522,16,0))))</f>
        <v/>
      </c>
      <c r="J11" s="179"/>
      <c r="K11" s="188" t="str">
        <f>IF(LEFT(C11,1)="*",CONCATENATE("/Address = ",RIGHT(B11,LEN(B11)-1)),IF(LEN(O11)=0,"",IF(D11="Y",CONCATENATE("/Data initialized to ",C11),IF(O11&lt;6,CONCATENATE("/",VLOOKUP(P11,'PDP8'!$B$6:$F$13,5),IF(_xlfn.BITAND(OCT2DEC(C11),376)=264," [Auto pre-increment]","")),CONCATENATE("/",Y11,AC11,AE11,AG11)))))</f>
        <v/>
      </c>
      <c r="L11" s="252" t="s">
        <v>1058</v>
      </c>
      <c r="M11" s="126"/>
      <c r="N11" s="253" t="str">
        <f t="shared" si="2"/>
        <v/>
      </c>
      <c r="O11" s="253" t="str">
        <f t="shared" si="3"/>
        <v/>
      </c>
      <c r="P11" s="253" t="str">
        <f t="shared" si="4"/>
        <v/>
      </c>
      <c r="Q11" s="253" t="str">
        <f t="shared" si="5"/>
        <v/>
      </c>
      <c r="R11" s="253" t="str">
        <f t="shared" si="6"/>
        <v>NO</v>
      </c>
      <c r="S11" s="254">
        <f t="shared" ref="S11:S74" si="12">IF(LEN(C11)=0,S10,IF(LEFT(C11,1)="*",DEC2OCT(OCT2DEC(RIGHT(C11,LEN(C11)-1))-1,4),DEC2OCT(IF(S10="7777",0,OCT2DEC(S10)+1),4)))</f>
        <v>0</v>
      </c>
      <c r="T11" s="253" t="str">
        <f t="shared" si="7"/>
        <v/>
      </c>
      <c r="U11" s="253">
        <f t="shared" si="8"/>
        <v>0</v>
      </c>
      <c r="V11" s="253" t="str">
        <f t="shared" si="9"/>
        <v/>
      </c>
      <c r="W11" s="253" t="str">
        <f>IF(LEN(V11)=0,"",IF(_xlfn.BITAND(V11,'PDP8'!$E$17)='PDP8'!$D$17,'PDP8'!$F$17,CONCATENATE(IF(ISNA(MATCH(_xlfn.BITAND(V11,'PDP8'!$E$18),'PDP8'!$D$18:$D$20,0)),"",CONCATENATE(INDEX('PDP8'!$C$18:$C$20,MATCH(_xlfn.BITAND(V11,'PDP8'!$E$18),'PDP8'!$D$18:$D$20,0))," ")),IF(ISNA(MATCH(_xlfn.BITAND(V11,'PDP8'!$E$21),'PDP8'!$D$21:$D$52,0)),"",INDEX('PDP8'!$C$21:$C$52,MATCH(_xlfn.BITAND(V11,'PDP8'!$E$21),'PDP8'!$D$21:$D$52,0))))))</f>
        <v/>
      </c>
      <c r="X11" s="253" t="str">
        <f>IF(LEN(W11)=0,"",IF(B11='PDP8'!$B$17,'PDP8'!$F$17,CONCATENATE(IF(ISNA(MATCH(_xlfn.BITAND(V11,'PDP8'!$E$18),'PDP8'!$D$18:$D$20,0)),"",CONCATENATE(VLOOKUP(_xlfn.BITAND(V11,'PDP8'!$E$18),'PDP8'!$D$18:$F$20,3,0),IF(LEN(W11)&gt;4,", ",""))),IF(ISNA(MATCH(_xlfn.BITAND(V11,'PDP8'!$E$21),'PDP8'!$D$21:$D$52,0)),"",VLOOKUP(_xlfn.BITAND(V11,'PDP8'!$E$21),'PDP8'!$D$21:$F$52,3,0)))))</f>
        <v/>
      </c>
      <c r="Y11" s="253" t="str">
        <f t="shared" ref="Y11:Y74" si="13">IF(RIGHT(X11)=" ",LEFT(X11,LEN(X11)-1),X11)</f>
        <v/>
      </c>
      <c r="Z11" s="253" t="str">
        <f t="shared" si="10"/>
        <v/>
      </c>
      <c r="AA11" s="253" t="str">
        <f>IF(LEN(Z11)=0,"",CONCATENATE(IF(ISNA(MATCH(_xlfn.BITAND(Z11,'PDP8'!$E$56),'PDP8'!$D$56:$D$70,0)),"",CONCATENATE(INDEX('PDP8'!$C$56:$C$70,MATCH(_xlfn.BITAND(Z11,'PDP8'!$E$56),'PDP8'!$D$56:$D$70,0))," ")),IF(ISNA(MATCH(_xlfn.BITAND(Z11,'PDP8'!$E$71),'PDP8'!$D$71:$D$73,0)),"",CONCATENATE(INDEX('PDP8'!$C$71:$C$73,MATCH(_xlfn.BITAND(Z11,'PDP8'!$E$71),'PDP8'!$D$71:$D$73,0))," ")),IF(_xlfn.BITAND(Z11,'PDP8'!$E$74),"",'PDP8'!$C$74),IF(_xlfn.BITAND(Z11,'PDP8'!$E$75),'PDP8'!$C$75,"")))</f>
        <v/>
      </c>
      <c r="AB11" s="253" t="str">
        <f>IF(LEN(AA11)=0,"",CONCATENATE(IF(ISNA(MATCH(_xlfn.BITAND(Z11,'PDP8'!$E$56),'PDP8'!$D$56:$D$70,0)),"",VLOOKUP(_xlfn.BITAND(Z11,'PDP8'!$E$56),'PDP8'!$D$56:$F$70,3,0)),IF(ISNA(MATCH(_xlfn.BITAND(Z11,'PDP8'!$E$71),'PDP8'!$D$71:$D$73,0)),"",CONCATENATE(IF(ISNA(MATCH(_xlfn.BITAND(Z11,'PDP8'!$E$56),'PDP8'!$D$56:$D$70,0)),"",", "),VLOOKUP(_xlfn.BITAND(Z11,'PDP8'!$E$71),'PDP8'!$D$71:$F$73,3,0))),IF(_xlfn.BITAND(Z11,'PDP8'!$E$75)='PDP8'!$D$75,CONCATENATE(IF(LEN(AA11)&gt;4,", ",""),'PDP8'!$F$75,""),IF(_xlfn.BITAND(Z11,'PDP8'!$E$74),"",'PDP8'!$F$74))))</f>
        <v/>
      </c>
      <c r="AC11" s="253" t="str">
        <f t="shared" ref="AC11:AC74" si="14">IF(RIGHT(AB11)=" ",LEFT(AB11,LEN(AB11)-1),AB11)</f>
        <v/>
      </c>
      <c r="AD11" s="253" t="str">
        <f>IF(OR(LEFT(C11,1)="*",ISNA(MATCH(C11,'PDP8'!$B$90:$B$238,0))),"",VLOOKUP(C11,'PDP8'!$B$90:$C$238,2,0))</f>
        <v/>
      </c>
      <c r="AE11" s="253" t="str">
        <f>IF(LEN(AD11)=0,"",VLOOKUP(C11,'PDP8'!$B$79:$F$238,5,0))</f>
        <v/>
      </c>
      <c r="AF11" s="253" t="str">
        <f>IF(OR(LEFT(C11,1)="*",ISNA(MATCH(C11,'PDP8'!$J$5:$J$389,0))),"",INDEX('PDP8'!$I$5:$I$389,MATCH(C11,'PDP8'!$J$5:$J$389,0)))</f>
        <v/>
      </c>
      <c r="AG11" s="253" t="str">
        <f>IF(LEN(AF11)=0,"",CONCATENATE(VLOOKUP(C11,'PDP8'!$J$5:$M$389,2,0),": ",VLOOKUP(C11,'PDP8'!$J$5:$M$389,4,0)))</f>
        <v/>
      </c>
      <c r="AH11" s="126"/>
      <c r="AJ11" s="75"/>
    </row>
    <row r="12" spans="1:36" x14ac:dyDescent="0.2">
      <c r="A12" s="126"/>
      <c r="B12" s="246" t="str">
        <f t="shared" si="0"/>
        <v/>
      </c>
      <c r="C12" s="247"/>
      <c r="D12" s="248"/>
      <c r="E12" s="177"/>
      <c r="F12" s="249"/>
      <c r="G12" s="250" t="str">
        <f>IF(LEN(C12)=0,"",IF(LEFT(C12,1)="*",B12,IF(D12="Y",C12,IF(O12&lt;6,INDEX('PDP8'!$C$6:$C$13,MATCH(P12,'PDP8'!$B$6:$B$13)),CONCATENATE(W12,AA12,AD12,AF12)))))</f>
        <v/>
      </c>
      <c r="H12" s="251" t="str">
        <f t="shared" si="1"/>
        <v/>
      </c>
      <c r="I12" s="250" t="str">
        <f t="shared" si="11"/>
        <v/>
      </c>
      <c r="J12" s="179"/>
      <c r="K12" s="188" t="str">
        <f>IF(LEFT(C12,1)="*",CONCATENATE("/Address = ",RIGHT(B12,LEN(B12)-1)),IF(LEN(O12)=0,"",IF(D12="Y",CONCATENATE("/Data initialized to ",C12),IF(O12&lt;6,CONCATENATE("/",VLOOKUP(P12,'PDP8'!$B$6:$F$13,5),IF(_xlfn.BITAND(OCT2DEC(C12),376)=264," [Auto pre-increment]","")),CONCATENATE("/",Y12,AC12,AE12,AG12)))))</f>
        <v/>
      </c>
      <c r="L12" s="252" t="s">
        <v>1528</v>
      </c>
      <c r="M12" s="126"/>
      <c r="N12" s="253" t="str">
        <f t="shared" si="2"/>
        <v/>
      </c>
      <c r="O12" s="253" t="str">
        <f t="shared" si="3"/>
        <v/>
      </c>
      <c r="P12" s="253" t="str">
        <f t="shared" si="4"/>
        <v/>
      </c>
      <c r="Q12" s="253" t="str">
        <f t="shared" si="5"/>
        <v/>
      </c>
      <c r="R12" s="253" t="str">
        <f t="shared" si="6"/>
        <v>NO</v>
      </c>
      <c r="S12" s="254">
        <f t="shared" si="12"/>
        <v>0</v>
      </c>
      <c r="T12" s="253" t="str">
        <f t="shared" si="7"/>
        <v/>
      </c>
      <c r="U12" s="253">
        <f t="shared" si="8"/>
        <v>0</v>
      </c>
      <c r="V12" s="253" t="str">
        <f t="shared" si="9"/>
        <v/>
      </c>
      <c r="W12" s="253" t="str">
        <f>IF(LEN(V12)=0,"",IF(_xlfn.BITAND(V12,'PDP8'!$E$17)='PDP8'!$D$17,'PDP8'!$F$17,CONCATENATE(IF(ISNA(MATCH(_xlfn.BITAND(V12,'PDP8'!$E$18),'PDP8'!$D$18:$D$20,0)),"",CONCATENATE(INDEX('PDP8'!$C$18:$C$20,MATCH(_xlfn.BITAND(V12,'PDP8'!$E$18),'PDP8'!$D$18:$D$20,0))," ")),IF(ISNA(MATCH(_xlfn.BITAND(V12,'PDP8'!$E$21),'PDP8'!$D$21:$D$52,0)),"",INDEX('PDP8'!$C$21:$C$52,MATCH(_xlfn.BITAND(V12,'PDP8'!$E$21),'PDP8'!$D$21:$D$52,0))))))</f>
        <v/>
      </c>
      <c r="X12" s="253" t="str">
        <f>IF(LEN(W12)=0,"",IF(B12='PDP8'!$B$17,'PDP8'!$F$17,CONCATENATE(IF(ISNA(MATCH(_xlfn.BITAND(V12,'PDP8'!$E$18),'PDP8'!$D$18:$D$20,0)),"",CONCATENATE(VLOOKUP(_xlfn.BITAND(V12,'PDP8'!$E$18),'PDP8'!$D$18:$F$20,3,0),IF(LEN(W12)&gt;4,", ",""))),IF(ISNA(MATCH(_xlfn.BITAND(V12,'PDP8'!$E$21),'PDP8'!$D$21:$D$52,0)),"",VLOOKUP(_xlfn.BITAND(V12,'PDP8'!$E$21),'PDP8'!$D$21:$F$52,3,0)))))</f>
        <v/>
      </c>
      <c r="Y12" s="253" t="str">
        <f t="shared" si="13"/>
        <v/>
      </c>
      <c r="Z12" s="253" t="str">
        <f t="shared" si="10"/>
        <v/>
      </c>
      <c r="AA12" s="253" t="str">
        <f>IF(LEN(Z12)=0,"",CONCATENATE(IF(ISNA(MATCH(_xlfn.BITAND(Z12,'PDP8'!$E$56),'PDP8'!$D$56:$D$70,0)),"",CONCATENATE(INDEX('PDP8'!$C$56:$C$70,MATCH(_xlfn.BITAND(Z12,'PDP8'!$E$56),'PDP8'!$D$56:$D$70,0))," ")),IF(ISNA(MATCH(_xlfn.BITAND(Z12,'PDP8'!$E$71),'PDP8'!$D$71:$D$73,0)),"",CONCATENATE(INDEX('PDP8'!$C$71:$C$73,MATCH(_xlfn.BITAND(Z12,'PDP8'!$E$71),'PDP8'!$D$71:$D$73,0))," ")),IF(_xlfn.BITAND(Z12,'PDP8'!$E$74),"",'PDP8'!$C$74),IF(_xlfn.BITAND(Z12,'PDP8'!$E$75),'PDP8'!$C$75,"")))</f>
        <v/>
      </c>
      <c r="AB12" s="253" t="str">
        <f>IF(LEN(AA12)=0,"",CONCATENATE(IF(ISNA(MATCH(_xlfn.BITAND(Z12,'PDP8'!$E$56),'PDP8'!$D$56:$D$70,0)),"",VLOOKUP(_xlfn.BITAND(Z12,'PDP8'!$E$56),'PDP8'!$D$56:$F$70,3,0)),IF(ISNA(MATCH(_xlfn.BITAND(Z12,'PDP8'!$E$71),'PDP8'!$D$71:$D$73,0)),"",CONCATENATE(IF(ISNA(MATCH(_xlfn.BITAND(Z12,'PDP8'!$E$56),'PDP8'!$D$56:$D$70,0)),"",", "),VLOOKUP(_xlfn.BITAND(Z12,'PDP8'!$E$71),'PDP8'!$D$71:$F$73,3,0))),IF(_xlfn.BITAND(Z12,'PDP8'!$E$75)='PDP8'!$D$75,CONCATENATE(IF(LEN(AA12)&gt;4,", ",""),'PDP8'!$F$75,""),IF(_xlfn.BITAND(Z12,'PDP8'!$E$74),"",'PDP8'!$F$74))))</f>
        <v/>
      </c>
      <c r="AC12" s="253" t="str">
        <f t="shared" si="14"/>
        <v/>
      </c>
      <c r="AD12" s="253" t="str">
        <f>IF(OR(LEFT(C12,1)="*",ISNA(MATCH(C12,'PDP8'!$B$90:$B$238,0))),"",VLOOKUP(C12,'PDP8'!$B$90:$C$238,2,0))</f>
        <v/>
      </c>
      <c r="AE12" s="253" t="str">
        <f>IF(LEN(AD12)=0,"",VLOOKUP(C12,'PDP8'!$B$79:$F$238,5,0))</f>
        <v/>
      </c>
      <c r="AF12" s="253" t="str">
        <f>IF(OR(LEFT(C12,1)="*",ISNA(MATCH(C12,'PDP8'!$J$5:$J$389,0))),"",INDEX('PDP8'!$I$5:$I$389,MATCH(C12,'PDP8'!$J$5:$J$389,0)))</f>
        <v/>
      </c>
      <c r="AG12" s="253" t="str">
        <f>IF(LEN(AF12)=0,"",CONCATENATE(VLOOKUP(C12,'PDP8'!$J$5:$M$389,2,0),": ",VLOOKUP(C12,'PDP8'!$J$5:$M$389,4,0)))</f>
        <v/>
      </c>
      <c r="AH12" s="126"/>
    </row>
    <row r="13" spans="1:36" x14ac:dyDescent="0.2">
      <c r="A13" s="126"/>
      <c r="B13" s="246" t="str">
        <f t="shared" si="0"/>
        <v/>
      </c>
      <c r="C13" s="247"/>
      <c r="D13" s="248"/>
      <c r="E13" s="177"/>
      <c r="F13" s="249"/>
      <c r="G13" s="250" t="str">
        <f>IF(LEN(C13)=0,"",IF(LEFT(C13,1)="*",B13,IF(D13="Y",C13,IF(O13&lt;6,INDEX('PDP8'!$C$6:$C$13,MATCH(P13,'PDP8'!$B$6:$B$13)),CONCATENATE(W13,AA13,AD13,AF13)))))</f>
        <v/>
      </c>
      <c r="H13" s="251" t="str">
        <f t="shared" si="1"/>
        <v/>
      </c>
      <c r="I13" s="250" t="str">
        <f t="shared" si="11"/>
        <v/>
      </c>
      <c r="J13" s="179"/>
      <c r="K13" s="188" t="str">
        <f>IF(LEFT(C13,1)="*",CONCATENATE("/Address = ",RIGHT(B13,LEN(B13)-1)),IF(LEN(O13)=0,"",IF(D13="Y",CONCATENATE("/Data initialized to ",C13),IF(O13&lt;6,CONCATENATE("/",VLOOKUP(P13,'PDP8'!$B$6:$F$13,5),IF(_xlfn.BITAND(OCT2DEC(C13),376)=264," [Auto pre-increment]","")),CONCATENATE("/",Y13,AC13,AE13,AG13)))))</f>
        <v/>
      </c>
      <c r="L13" s="118" t="s">
        <v>1059</v>
      </c>
      <c r="M13" s="126"/>
      <c r="N13" s="253" t="str">
        <f t="shared" si="2"/>
        <v/>
      </c>
      <c r="O13" s="253" t="str">
        <f t="shared" si="3"/>
        <v/>
      </c>
      <c r="P13" s="253" t="str">
        <f t="shared" si="4"/>
        <v/>
      </c>
      <c r="Q13" s="253" t="str">
        <f t="shared" si="5"/>
        <v/>
      </c>
      <c r="R13" s="253" t="str">
        <f t="shared" si="6"/>
        <v>NO</v>
      </c>
      <c r="S13" s="254">
        <f t="shared" si="12"/>
        <v>0</v>
      </c>
      <c r="T13" s="253" t="str">
        <f t="shared" si="7"/>
        <v/>
      </c>
      <c r="U13" s="253">
        <f t="shared" si="8"/>
        <v>0</v>
      </c>
      <c r="V13" s="253" t="str">
        <f t="shared" si="9"/>
        <v/>
      </c>
      <c r="W13" s="253" t="str">
        <f>IF(LEN(V13)=0,"",IF(_xlfn.BITAND(V13,'PDP8'!$E$17)='PDP8'!$D$17,'PDP8'!$F$17,CONCATENATE(IF(ISNA(MATCH(_xlfn.BITAND(V13,'PDP8'!$E$18),'PDP8'!$D$18:$D$20,0)),"",CONCATENATE(INDEX('PDP8'!$C$18:$C$20,MATCH(_xlfn.BITAND(V13,'PDP8'!$E$18),'PDP8'!$D$18:$D$20,0))," ")),IF(ISNA(MATCH(_xlfn.BITAND(V13,'PDP8'!$E$21),'PDP8'!$D$21:$D$52,0)),"",INDEX('PDP8'!$C$21:$C$52,MATCH(_xlfn.BITAND(V13,'PDP8'!$E$21),'PDP8'!$D$21:$D$52,0))))))</f>
        <v/>
      </c>
      <c r="X13" s="253" t="str">
        <f>IF(LEN(W13)=0,"",IF(B13='PDP8'!$B$17,'PDP8'!$F$17,CONCATENATE(IF(ISNA(MATCH(_xlfn.BITAND(V13,'PDP8'!$E$18),'PDP8'!$D$18:$D$20,0)),"",CONCATENATE(VLOOKUP(_xlfn.BITAND(V13,'PDP8'!$E$18),'PDP8'!$D$18:$F$20,3,0),IF(LEN(W13)&gt;4,", ",""))),IF(ISNA(MATCH(_xlfn.BITAND(V13,'PDP8'!$E$21),'PDP8'!$D$21:$D$52,0)),"",VLOOKUP(_xlfn.BITAND(V13,'PDP8'!$E$21),'PDP8'!$D$21:$F$52,3,0)))))</f>
        <v/>
      </c>
      <c r="Y13" s="253" t="str">
        <f t="shared" si="13"/>
        <v/>
      </c>
      <c r="Z13" s="253" t="str">
        <f t="shared" si="10"/>
        <v/>
      </c>
      <c r="AA13" s="253" t="str">
        <f>IF(LEN(Z13)=0,"",CONCATENATE(IF(ISNA(MATCH(_xlfn.BITAND(Z13,'PDP8'!$E$56),'PDP8'!$D$56:$D$70,0)),"",CONCATENATE(INDEX('PDP8'!$C$56:$C$70,MATCH(_xlfn.BITAND(Z13,'PDP8'!$E$56),'PDP8'!$D$56:$D$70,0))," ")),IF(ISNA(MATCH(_xlfn.BITAND(Z13,'PDP8'!$E$71),'PDP8'!$D$71:$D$73,0)),"",CONCATENATE(INDEX('PDP8'!$C$71:$C$73,MATCH(_xlfn.BITAND(Z13,'PDP8'!$E$71),'PDP8'!$D$71:$D$73,0))," ")),IF(_xlfn.BITAND(Z13,'PDP8'!$E$74),"",'PDP8'!$C$74),IF(_xlfn.BITAND(Z13,'PDP8'!$E$75),'PDP8'!$C$75,"")))</f>
        <v/>
      </c>
      <c r="AB13" s="253" t="str">
        <f>IF(LEN(AA13)=0,"",CONCATENATE(IF(ISNA(MATCH(_xlfn.BITAND(Z13,'PDP8'!$E$56),'PDP8'!$D$56:$D$70,0)),"",VLOOKUP(_xlfn.BITAND(Z13,'PDP8'!$E$56),'PDP8'!$D$56:$F$70,3,0)),IF(ISNA(MATCH(_xlfn.BITAND(Z13,'PDP8'!$E$71),'PDP8'!$D$71:$D$73,0)),"",CONCATENATE(IF(ISNA(MATCH(_xlfn.BITAND(Z13,'PDP8'!$E$56),'PDP8'!$D$56:$D$70,0)),"",", "),VLOOKUP(_xlfn.BITAND(Z13,'PDP8'!$E$71),'PDP8'!$D$71:$F$73,3,0))),IF(_xlfn.BITAND(Z13,'PDP8'!$E$75)='PDP8'!$D$75,CONCATENATE(IF(LEN(AA13)&gt;4,", ",""),'PDP8'!$F$75,""),IF(_xlfn.BITAND(Z13,'PDP8'!$E$74),"",'PDP8'!$F$74))))</f>
        <v/>
      </c>
      <c r="AC13" s="253" t="str">
        <f t="shared" si="14"/>
        <v/>
      </c>
      <c r="AD13" s="253" t="str">
        <f>IF(OR(LEFT(C13,1)="*",ISNA(MATCH(C13,'PDP8'!$B$90:$B$238,0))),"",VLOOKUP(C13,'PDP8'!$B$90:$C$238,2,0))</f>
        <v/>
      </c>
      <c r="AE13" s="253" t="str">
        <f>IF(LEN(AD13)=0,"",VLOOKUP(C13,'PDP8'!$B$79:$F$238,5,0))</f>
        <v/>
      </c>
      <c r="AF13" s="253" t="str">
        <f>IF(OR(LEFT(C13,1)="*",ISNA(MATCH(C13,'PDP8'!$J$5:$J$389,0))),"",INDEX('PDP8'!$I$5:$I$389,MATCH(C13,'PDP8'!$J$5:$J$389,0)))</f>
        <v/>
      </c>
      <c r="AG13" s="253" t="str">
        <f>IF(LEN(AF13)=0,"",CONCATENATE(VLOOKUP(C13,'PDP8'!$J$5:$M$389,2,0),": ",VLOOKUP(C13,'PDP8'!$J$5:$M$389,4,0)))</f>
        <v/>
      </c>
      <c r="AH13" s="126"/>
    </row>
    <row r="14" spans="1:36" x14ac:dyDescent="0.2">
      <c r="A14" s="126"/>
      <c r="B14" s="246" t="str">
        <f t="shared" si="0"/>
        <v>*7756</v>
      </c>
      <c r="C14" s="247" t="s">
        <v>1060</v>
      </c>
      <c r="D14" s="248"/>
      <c r="E14" s="177"/>
      <c r="F14" s="249"/>
      <c r="G14" s="250" t="str">
        <f>IF(LEN(C14)=0,"",IF(LEFT(C14,1)="*",B14,IF(D14="Y",C14,IF(O14&lt;6,INDEX('PDP8'!$C$6:$C$13,MATCH(P14,'PDP8'!$B$6:$B$13)),CONCATENATE(W14,AA14,AD14,AF14)))))</f>
        <v>*7756</v>
      </c>
      <c r="H14" s="251" t="str">
        <f t="shared" si="1"/>
        <v/>
      </c>
      <c r="I14" s="250" t="str">
        <f t="shared" si="11"/>
        <v/>
      </c>
      <c r="J14" s="179"/>
      <c r="K14" s="188" t="str">
        <f>IF(LEFT(C14,1)="*",CONCATENATE("/Address = ",RIGHT(B14,LEN(B14)-1)),IF(LEN(O14)=0,"",IF(D14="Y",CONCATENATE("/Data initialized to ",C14),IF(O14&lt;6,CONCATENATE("/",VLOOKUP(P14,'PDP8'!$B$6:$F$13,5),IF(_xlfn.BITAND(OCT2DEC(C14),376)=264," [Auto pre-increment]","")),CONCATENATE("/",Y14,AC14,AE14,AG14)))))</f>
        <v>/Address = 7756</v>
      </c>
      <c r="L14" s="252"/>
      <c r="M14" s="126"/>
      <c r="N14" s="253" t="str">
        <f t="shared" si="2"/>
        <v/>
      </c>
      <c r="O14" s="253" t="str">
        <f t="shared" si="3"/>
        <v/>
      </c>
      <c r="P14" s="253" t="str">
        <f t="shared" si="4"/>
        <v/>
      </c>
      <c r="Q14" s="253" t="str">
        <f t="shared" si="5"/>
        <v/>
      </c>
      <c r="R14" s="253" t="str">
        <f t="shared" si="6"/>
        <v>NO</v>
      </c>
      <c r="S14" s="254" t="str">
        <f t="shared" si="12"/>
        <v>7755</v>
      </c>
      <c r="T14" s="253" t="str">
        <f t="shared" si="7"/>
        <v/>
      </c>
      <c r="U14" s="253">
        <f t="shared" si="8"/>
        <v>0</v>
      </c>
      <c r="V14" s="253" t="str">
        <f t="shared" si="9"/>
        <v/>
      </c>
      <c r="W14" s="253" t="str">
        <f>IF(LEN(V14)=0,"",IF(_xlfn.BITAND(V14,'PDP8'!$E$17)='PDP8'!$D$17,'PDP8'!$F$17,CONCATENATE(IF(ISNA(MATCH(_xlfn.BITAND(V14,'PDP8'!$E$18),'PDP8'!$D$18:$D$20,0)),"",CONCATENATE(INDEX('PDP8'!$C$18:$C$20,MATCH(_xlfn.BITAND(V14,'PDP8'!$E$18),'PDP8'!$D$18:$D$20,0))," ")),IF(ISNA(MATCH(_xlfn.BITAND(V14,'PDP8'!$E$21),'PDP8'!$D$21:$D$52,0)),"",INDEX('PDP8'!$C$21:$C$52,MATCH(_xlfn.BITAND(V14,'PDP8'!$E$21),'PDP8'!$D$21:$D$52,0))))))</f>
        <v/>
      </c>
      <c r="X14" s="253" t="str">
        <f>IF(LEN(W14)=0,"",IF(B14='PDP8'!$B$17,'PDP8'!$F$17,CONCATENATE(IF(ISNA(MATCH(_xlfn.BITAND(V14,'PDP8'!$E$18),'PDP8'!$D$18:$D$20,0)),"",CONCATENATE(VLOOKUP(_xlfn.BITAND(V14,'PDP8'!$E$18),'PDP8'!$D$18:$F$20,3,0),IF(LEN(W14)&gt;4,", ",""))),IF(ISNA(MATCH(_xlfn.BITAND(V14,'PDP8'!$E$21),'PDP8'!$D$21:$D$52,0)),"",VLOOKUP(_xlfn.BITAND(V14,'PDP8'!$E$21),'PDP8'!$D$21:$F$52,3,0)))))</f>
        <v/>
      </c>
      <c r="Y14" s="253" t="str">
        <f t="shared" si="13"/>
        <v/>
      </c>
      <c r="Z14" s="253" t="str">
        <f t="shared" si="10"/>
        <v/>
      </c>
      <c r="AA14" s="253" t="str">
        <f>IF(LEN(Z14)=0,"",CONCATENATE(IF(ISNA(MATCH(_xlfn.BITAND(Z14,'PDP8'!$E$56),'PDP8'!$D$56:$D$70,0)),"",CONCATENATE(INDEX('PDP8'!$C$56:$C$70,MATCH(_xlfn.BITAND(Z14,'PDP8'!$E$56),'PDP8'!$D$56:$D$70,0))," ")),IF(ISNA(MATCH(_xlfn.BITAND(Z14,'PDP8'!$E$71),'PDP8'!$D$71:$D$73,0)),"",CONCATENATE(INDEX('PDP8'!$C$71:$C$73,MATCH(_xlfn.BITAND(Z14,'PDP8'!$E$71),'PDP8'!$D$71:$D$73,0))," ")),IF(_xlfn.BITAND(Z14,'PDP8'!$E$74),"",'PDP8'!$C$74),IF(_xlfn.BITAND(Z14,'PDP8'!$E$75),'PDP8'!$C$75,"")))</f>
        <v/>
      </c>
      <c r="AB14" s="253" t="str">
        <f>IF(LEN(AA14)=0,"",CONCATENATE(IF(ISNA(MATCH(_xlfn.BITAND(Z14,'PDP8'!$E$56),'PDP8'!$D$56:$D$70,0)),"",VLOOKUP(_xlfn.BITAND(Z14,'PDP8'!$E$56),'PDP8'!$D$56:$F$70,3,0)),IF(ISNA(MATCH(_xlfn.BITAND(Z14,'PDP8'!$E$71),'PDP8'!$D$71:$D$73,0)),"",CONCATENATE(IF(ISNA(MATCH(_xlfn.BITAND(Z14,'PDP8'!$E$56),'PDP8'!$D$56:$D$70,0)),"",", "),VLOOKUP(_xlfn.BITAND(Z14,'PDP8'!$E$71),'PDP8'!$D$71:$F$73,3,0))),IF(_xlfn.BITAND(Z14,'PDP8'!$E$75)='PDP8'!$D$75,CONCATENATE(IF(LEN(AA14)&gt;4,", ",""),'PDP8'!$F$75,""),IF(_xlfn.BITAND(Z14,'PDP8'!$E$74),"",'PDP8'!$F$74))))</f>
        <v/>
      </c>
      <c r="AC14" s="253" t="str">
        <f t="shared" si="14"/>
        <v/>
      </c>
      <c r="AD14" s="253" t="str">
        <f>IF(OR(LEFT(C14,1)="*",ISNA(MATCH(C14,'PDP8'!$B$90:$B$238,0))),"",VLOOKUP(C14,'PDP8'!$B$90:$C$238,2,0))</f>
        <v/>
      </c>
      <c r="AE14" s="253" t="str">
        <f>IF(LEN(AD14)=0,"",VLOOKUP(C14,'PDP8'!$B$79:$F$238,5,0))</f>
        <v/>
      </c>
      <c r="AF14" s="253" t="str">
        <f>IF(OR(LEFT(C14,1)="*",ISNA(MATCH(C14,'PDP8'!$J$5:$J$389,0))),"",INDEX('PDP8'!$I$5:$I$389,MATCH(C14,'PDP8'!$J$5:$J$389,0)))</f>
        <v/>
      </c>
      <c r="AG14" s="253" t="str">
        <f>IF(LEN(AF14)=0,"",CONCATENATE(VLOOKUP(C14,'PDP8'!$J$5:$M$389,2,0),": ",VLOOKUP(C14,'PDP8'!$J$5:$M$389,4,0)))</f>
        <v/>
      </c>
      <c r="AH14" s="126"/>
    </row>
    <row r="15" spans="1:36" x14ac:dyDescent="0.2">
      <c r="A15" s="126"/>
      <c r="B15" s="246" t="str">
        <f t="shared" si="0"/>
        <v/>
      </c>
      <c r="C15" s="247"/>
      <c r="D15" s="248"/>
      <c r="E15" s="177"/>
      <c r="F15" s="249"/>
      <c r="G15" s="250" t="str">
        <f>IF(LEN(C15)=0,"",IF(LEFT(C15,1)="*",B15,IF(D15="Y",C15,IF(O15&lt;6,INDEX('PDP8'!$C$6:$C$13,MATCH(P15,'PDP8'!$B$6:$B$13)),CONCATENATE(W15,AA15,AD15,AF15)))))</f>
        <v/>
      </c>
      <c r="H15" s="251" t="str">
        <f t="shared" si="1"/>
        <v/>
      </c>
      <c r="I15" s="250" t="str">
        <f t="shared" si="11"/>
        <v/>
      </c>
      <c r="J15" s="179"/>
      <c r="K15" s="188" t="str">
        <f>IF(LEFT(C15,1)="*",CONCATENATE("/Address = ",RIGHT(B15,LEN(B15)-1)),IF(LEN(O15)=0,"",IF(D15="Y",CONCATENATE("/Data initialized to ",C15),IF(O15&lt;6,CONCATENATE("/",VLOOKUP(P15,'PDP8'!$B$6:$F$13,5),IF(_xlfn.BITAND(OCT2DEC(C15),376)=264," [Auto pre-increment]","")),CONCATENATE("/",Y15,AC15,AE15,AG15)))))</f>
        <v/>
      </c>
      <c r="L15" s="118"/>
      <c r="M15" s="126"/>
      <c r="N15" s="253" t="str">
        <f t="shared" si="2"/>
        <v/>
      </c>
      <c r="O15" s="253" t="str">
        <f t="shared" si="3"/>
        <v/>
      </c>
      <c r="P15" s="253" t="str">
        <f t="shared" si="4"/>
        <v/>
      </c>
      <c r="Q15" s="253" t="str">
        <f t="shared" si="5"/>
        <v/>
      </c>
      <c r="R15" s="253" t="str">
        <f t="shared" si="6"/>
        <v>NO</v>
      </c>
      <c r="S15" s="254" t="str">
        <f t="shared" si="12"/>
        <v>7755</v>
      </c>
      <c r="T15" s="253" t="str">
        <f t="shared" si="7"/>
        <v/>
      </c>
      <c r="U15" s="253">
        <f t="shared" si="8"/>
        <v>0</v>
      </c>
      <c r="V15" s="253" t="str">
        <f t="shared" si="9"/>
        <v/>
      </c>
      <c r="W15" s="253" t="str">
        <f>IF(LEN(V15)=0,"",IF(_xlfn.BITAND(V15,'PDP8'!$E$17)='PDP8'!$D$17,'PDP8'!$F$17,CONCATENATE(IF(ISNA(MATCH(_xlfn.BITAND(V15,'PDP8'!$E$18),'PDP8'!$D$18:$D$20,0)),"",CONCATENATE(INDEX('PDP8'!$C$18:$C$20,MATCH(_xlfn.BITAND(V15,'PDP8'!$E$18),'PDP8'!$D$18:$D$20,0))," ")),IF(ISNA(MATCH(_xlfn.BITAND(V15,'PDP8'!$E$21),'PDP8'!$D$21:$D$52,0)),"",INDEX('PDP8'!$C$21:$C$52,MATCH(_xlfn.BITAND(V15,'PDP8'!$E$21),'PDP8'!$D$21:$D$52,0))))))</f>
        <v/>
      </c>
      <c r="X15" s="253" t="str">
        <f>IF(LEN(W15)=0,"",IF(B15='PDP8'!$B$17,'PDP8'!$F$17,CONCATENATE(IF(ISNA(MATCH(_xlfn.BITAND(V15,'PDP8'!$E$18),'PDP8'!$D$18:$D$20,0)),"",CONCATENATE(VLOOKUP(_xlfn.BITAND(V15,'PDP8'!$E$18),'PDP8'!$D$18:$F$20,3,0),IF(LEN(W15)&gt;4,", ",""))),IF(ISNA(MATCH(_xlfn.BITAND(V15,'PDP8'!$E$21),'PDP8'!$D$21:$D$52,0)),"",VLOOKUP(_xlfn.BITAND(V15,'PDP8'!$E$21),'PDP8'!$D$21:$F$52,3,0)))))</f>
        <v/>
      </c>
      <c r="Y15" s="253" t="str">
        <f t="shared" si="13"/>
        <v/>
      </c>
      <c r="Z15" s="253" t="str">
        <f t="shared" si="10"/>
        <v/>
      </c>
      <c r="AA15" s="253" t="str">
        <f>IF(LEN(Z15)=0,"",CONCATENATE(IF(ISNA(MATCH(_xlfn.BITAND(Z15,'PDP8'!$E$56),'PDP8'!$D$56:$D$70,0)),"",CONCATENATE(INDEX('PDP8'!$C$56:$C$70,MATCH(_xlfn.BITAND(Z15,'PDP8'!$E$56),'PDP8'!$D$56:$D$70,0))," ")),IF(ISNA(MATCH(_xlfn.BITAND(Z15,'PDP8'!$E$71),'PDP8'!$D$71:$D$73,0)),"",CONCATENATE(INDEX('PDP8'!$C$71:$C$73,MATCH(_xlfn.BITAND(Z15,'PDP8'!$E$71),'PDP8'!$D$71:$D$73,0))," ")),IF(_xlfn.BITAND(Z15,'PDP8'!$E$74),"",'PDP8'!$C$74),IF(_xlfn.BITAND(Z15,'PDP8'!$E$75),'PDP8'!$C$75,"")))</f>
        <v/>
      </c>
      <c r="AB15" s="253" t="str">
        <f>IF(LEN(AA15)=0,"",CONCATENATE(IF(ISNA(MATCH(_xlfn.BITAND(Z15,'PDP8'!$E$56),'PDP8'!$D$56:$D$70,0)),"",VLOOKUP(_xlfn.BITAND(Z15,'PDP8'!$E$56),'PDP8'!$D$56:$F$70,3,0)),IF(ISNA(MATCH(_xlfn.BITAND(Z15,'PDP8'!$E$71),'PDP8'!$D$71:$D$73,0)),"",CONCATENATE(IF(ISNA(MATCH(_xlfn.BITAND(Z15,'PDP8'!$E$56),'PDP8'!$D$56:$D$70,0)),"",", "),VLOOKUP(_xlfn.BITAND(Z15,'PDP8'!$E$71),'PDP8'!$D$71:$F$73,3,0))),IF(_xlfn.BITAND(Z15,'PDP8'!$E$75)='PDP8'!$D$75,CONCATENATE(IF(LEN(AA15)&gt;4,", ",""),'PDP8'!$F$75,""),IF(_xlfn.BITAND(Z15,'PDP8'!$E$74),"",'PDP8'!$F$74))))</f>
        <v/>
      </c>
      <c r="AC15" s="253" t="str">
        <f t="shared" si="14"/>
        <v/>
      </c>
      <c r="AD15" s="253" t="str">
        <f>IF(OR(LEFT(C15,1)="*",ISNA(MATCH(C15,'PDP8'!$B$90:$B$238,0))),"",VLOOKUP(C15,'PDP8'!$B$90:$C$238,2,0))</f>
        <v/>
      </c>
      <c r="AE15" s="253" t="str">
        <f>IF(LEN(AD15)=0,"",VLOOKUP(C15,'PDP8'!$B$79:$F$238,5,0))</f>
        <v/>
      </c>
      <c r="AF15" s="253" t="str">
        <f>IF(OR(LEFT(C15,1)="*",ISNA(MATCH(C15,'PDP8'!$J$5:$J$389,0))),"",INDEX('PDP8'!$I$5:$I$389,MATCH(C15,'PDP8'!$J$5:$J$389,0)))</f>
        <v/>
      </c>
      <c r="AG15" s="253" t="str">
        <f>IF(LEN(AF15)=0,"",CONCATENATE(VLOOKUP(C15,'PDP8'!$J$5:$M$389,2,0),": ",VLOOKUP(C15,'PDP8'!$J$5:$M$389,4,0)))</f>
        <v/>
      </c>
      <c r="AH15" s="126"/>
    </row>
    <row r="16" spans="1:36" x14ac:dyDescent="0.2">
      <c r="A16" s="126"/>
      <c r="B16" s="246" t="str">
        <f t="shared" si="0"/>
        <v>7756</v>
      </c>
      <c r="C16" s="247" t="s">
        <v>1194</v>
      </c>
      <c r="D16" s="248"/>
      <c r="E16" s="177"/>
      <c r="F16" s="249" t="s">
        <v>1449</v>
      </c>
      <c r="G16" s="250" t="str">
        <f>IF(LEN(C16)=0,"",IF(LEFT(C16,1)="*",B16,IF(D16="Y",C16,IF(O16&lt;6,INDEX('PDP8'!$C$6:$C$13,MATCH(P16,'PDP8'!$B$6:$B$13)),CONCATENATE(W16,AA16,AD16,AF16)))))</f>
        <v>KCC</v>
      </c>
      <c r="H16" s="251" t="str">
        <f t="shared" si="1"/>
        <v/>
      </c>
      <c r="I16" s="250" t="str">
        <f t="shared" si="11"/>
        <v/>
      </c>
      <c r="J16" s="179"/>
      <c r="K16" s="188" t="str">
        <f>IF(LEFT(C16,1)="*",CONCATENATE("/Address = ",RIGHT(B16,LEN(B16)-1)),IF(LEN(O16)=0,"",IF(D16="Y",CONCATENATE("/Data initialized to ",C16),IF(O16&lt;6,CONCATENATE("/",VLOOKUP(P16,'PDP8'!$B$6:$F$13,5),IF(_xlfn.BITAND(OCT2DEC(C16),376)=264," [Auto pre-increment]","")),CONCATENATE("/",Y16,AC16,AE16,AG16)))))</f>
        <v>/KL8-E: Clear Keyboard Flag</v>
      </c>
      <c r="L16" s="252" t="s">
        <v>1062</v>
      </c>
      <c r="M16" s="126"/>
      <c r="N16" s="253" t="str">
        <f t="shared" si="2"/>
        <v/>
      </c>
      <c r="O16" s="253">
        <f t="shared" si="3"/>
        <v>6</v>
      </c>
      <c r="P16" s="253" t="str">
        <f t="shared" si="4"/>
        <v>6000</v>
      </c>
      <c r="Q16" s="253" t="str">
        <f t="shared" si="5"/>
        <v>RIMLOD</v>
      </c>
      <c r="R16" s="253" t="str">
        <f t="shared" si="6"/>
        <v>YES</v>
      </c>
      <c r="S16" s="254" t="str">
        <f t="shared" si="12"/>
        <v>7756</v>
      </c>
      <c r="T16" s="253" t="str">
        <f t="shared" si="7"/>
        <v/>
      </c>
      <c r="U16" s="253">
        <f t="shared" si="8"/>
        <v>0</v>
      </c>
      <c r="V16" s="253" t="str">
        <f t="shared" si="9"/>
        <v/>
      </c>
      <c r="W16" s="253" t="str">
        <f>IF(LEN(V16)=0,"",IF(_xlfn.BITAND(V16,'PDP8'!$E$17)='PDP8'!$D$17,'PDP8'!$F$17,CONCATENATE(IF(ISNA(MATCH(_xlfn.BITAND(V16,'PDP8'!$E$18),'PDP8'!$D$18:$D$20,0)),"",CONCATENATE(INDEX('PDP8'!$C$18:$C$20,MATCH(_xlfn.BITAND(V16,'PDP8'!$E$18),'PDP8'!$D$18:$D$20,0))," ")),IF(ISNA(MATCH(_xlfn.BITAND(V16,'PDP8'!$E$21),'PDP8'!$D$21:$D$52,0)),"",INDEX('PDP8'!$C$21:$C$52,MATCH(_xlfn.BITAND(V16,'PDP8'!$E$21),'PDP8'!$D$21:$D$52,0))))))</f>
        <v/>
      </c>
      <c r="X16" s="253" t="str">
        <f>IF(LEN(W16)=0,"",IF(B16='PDP8'!$B$17,'PDP8'!$F$17,CONCATENATE(IF(ISNA(MATCH(_xlfn.BITAND(V16,'PDP8'!$E$18),'PDP8'!$D$18:$D$20,0)),"",CONCATENATE(VLOOKUP(_xlfn.BITAND(V16,'PDP8'!$E$18),'PDP8'!$D$18:$F$20,3,0),IF(LEN(W16)&gt;4,", ",""))),IF(ISNA(MATCH(_xlfn.BITAND(V16,'PDP8'!$E$21),'PDP8'!$D$21:$D$52,0)),"",VLOOKUP(_xlfn.BITAND(V16,'PDP8'!$E$21),'PDP8'!$D$21:$F$52,3,0)))))</f>
        <v/>
      </c>
      <c r="Y16" s="253" t="str">
        <f t="shared" si="13"/>
        <v/>
      </c>
      <c r="Z16" s="253" t="str">
        <f t="shared" si="10"/>
        <v/>
      </c>
      <c r="AA16" s="253" t="str">
        <f>IF(LEN(Z16)=0,"",CONCATENATE(IF(ISNA(MATCH(_xlfn.BITAND(Z16,'PDP8'!$E$56),'PDP8'!$D$56:$D$70,0)),"",CONCATENATE(INDEX('PDP8'!$C$56:$C$70,MATCH(_xlfn.BITAND(Z16,'PDP8'!$E$56),'PDP8'!$D$56:$D$70,0))," ")),IF(ISNA(MATCH(_xlfn.BITAND(Z16,'PDP8'!$E$71),'PDP8'!$D$71:$D$73,0)),"",CONCATENATE(INDEX('PDP8'!$C$71:$C$73,MATCH(_xlfn.BITAND(Z16,'PDP8'!$E$71),'PDP8'!$D$71:$D$73,0))," ")),IF(_xlfn.BITAND(Z16,'PDP8'!$E$74),"",'PDP8'!$C$74),IF(_xlfn.BITAND(Z16,'PDP8'!$E$75),'PDP8'!$C$75,"")))</f>
        <v/>
      </c>
      <c r="AB16" s="253" t="str">
        <f>IF(LEN(AA16)=0,"",CONCATENATE(IF(ISNA(MATCH(_xlfn.BITAND(Z16,'PDP8'!$E$56),'PDP8'!$D$56:$D$70,0)),"",VLOOKUP(_xlfn.BITAND(Z16,'PDP8'!$E$56),'PDP8'!$D$56:$F$70,3,0)),IF(ISNA(MATCH(_xlfn.BITAND(Z16,'PDP8'!$E$71),'PDP8'!$D$71:$D$73,0)),"",CONCATENATE(IF(ISNA(MATCH(_xlfn.BITAND(Z16,'PDP8'!$E$56),'PDP8'!$D$56:$D$70,0)),"",", "),VLOOKUP(_xlfn.BITAND(Z16,'PDP8'!$E$71),'PDP8'!$D$71:$F$73,3,0))),IF(_xlfn.BITAND(Z16,'PDP8'!$E$75)='PDP8'!$D$75,CONCATENATE(IF(LEN(AA16)&gt;4,", ",""),'PDP8'!$F$75,""),IF(_xlfn.BITAND(Z16,'PDP8'!$E$74),"",'PDP8'!$F$74))))</f>
        <v/>
      </c>
      <c r="AC16" s="253" t="str">
        <f t="shared" si="14"/>
        <v/>
      </c>
      <c r="AD16" s="253" t="str">
        <f>IF(OR(LEFT(C16,1)="*",ISNA(MATCH(C16,'PDP8'!$B$90:$B$238,0))),"",VLOOKUP(C16,'PDP8'!$B$90:$C$238,2,0))</f>
        <v/>
      </c>
      <c r="AE16" s="253" t="str">
        <f>IF(LEN(AD16)=0,"",VLOOKUP(C16,'PDP8'!$B$79:$F$238,5,0))</f>
        <v/>
      </c>
      <c r="AF16" s="253" t="str">
        <f>IF(OR(LEFT(C16,1)="*",ISNA(MATCH(C16,'PDP8'!$J$5:$J$389,0))),"",INDEX('PDP8'!$I$5:$I$389,MATCH(C16,'PDP8'!$J$5:$J$389,0)))</f>
        <v>KCC</v>
      </c>
      <c r="AG16" s="253" t="str">
        <f>IF(LEN(AF16)=0,"",CONCATENATE(VLOOKUP(C16,'PDP8'!$J$5:$M$389,2,0),": ",VLOOKUP(C16,'PDP8'!$J$5:$M$389,4,0)))</f>
        <v>KL8-E: Clear Keyboard Flag</v>
      </c>
      <c r="AH16" s="126"/>
    </row>
    <row r="17" spans="1:34" x14ac:dyDescent="0.2">
      <c r="A17" s="126"/>
      <c r="B17" s="246" t="str">
        <f t="shared" si="0"/>
        <v/>
      </c>
      <c r="C17" s="247"/>
      <c r="D17" s="248"/>
      <c r="E17" s="177"/>
      <c r="F17" s="249"/>
      <c r="G17" s="250" t="str">
        <f>IF(LEN(C17)=0,"",IF(LEFT(C17,1)="*",B17,IF(D17="Y",C17,IF(O17&lt;6,INDEX('PDP8'!$C$6:$C$13,MATCH(P17,'PDP8'!$B$6:$B$13)),CONCATENATE(W17,AA17,AD17,AF17)))))</f>
        <v/>
      </c>
      <c r="H17" s="251" t="str">
        <f t="shared" si="1"/>
        <v/>
      </c>
      <c r="I17" s="250" t="str">
        <f t="shared" si="11"/>
        <v/>
      </c>
      <c r="J17" s="179"/>
      <c r="K17" s="188" t="str">
        <f>IF(LEFT(C17,1)="*",CONCATENATE("/Address = ",RIGHT(B17,LEN(B17)-1)),IF(LEN(O17)=0,"",IF(D17="Y",CONCATENATE("/Data initialized to ",C17),IF(O17&lt;6,CONCATENATE("/",VLOOKUP(P17,'PDP8'!$B$6:$F$13,5),IF(_xlfn.BITAND(OCT2DEC(C17),376)=264," [Auto pre-increment]","")),CONCATENATE("/",Y17,AC17,AE17,AG17)))))</f>
        <v/>
      </c>
      <c r="L17" s="252"/>
      <c r="M17" s="126"/>
      <c r="N17" s="253" t="str">
        <f t="shared" si="2"/>
        <v/>
      </c>
      <c r="O17" s="253" t="str">
        <f t="shared" si="3"/>
        <v/>
      </c>
      <c r="P17" s="253" t="str">
        <f t="shared" si="4"/>
        <v/>
      </c>
      <c r="Q17" s="253" t="str">
        <f t="shared" si="5"/>
        <v/>
      </c>
      <c r="R17" s="253" t="str">
        <f t="shared" si="6"/>
        <v>NO</v>
      </c>
      <c r="S17" s="254" t="str">
        <f t="shared" si="12"/>
        <v>7756</v>
      </c>
      <c r="T17" s="253" t="str">
        <f t="shared" si="7"/>
        <v/>
      </c>
      <c r="U17" s="253">
        <f t="shared" si="8"/>
        <v>0</v>
      </c>
      <c r="V17" s="253" t="str">
        <f t="shared" si="9"/>
        <v/>
      </c>
      <c r="W17" s="253" t="str">
        <f>IF(LEN(V17)=0,"",IF(_xlfn.BITAND(V17,'PDP8'!$E$17)='PDP8'!$D$17,'PDP8'!$F$17,CONCATENATE(IF(ISNA(MATCH(_xlfn.BITAND(V17,'PDP8'!$E$18),'PDP8'!$D$18:$D$20,0)),"",CONCATENATE(INDEX('PDP8'!$C$18:$C$20,MATCH(_xlfn.BITAND(V17,'PDP8'!$E$18),'PDP8'!$D$18:$D$20,0))," ")),IF(ISNA(MATCH(_xlfn.BITAND(V17,'PDP8'!$E$21),'PDP8'!$D$21:$D$52,0)),"",INDEX('PDP8'!$C$21:$C$52,MATCH(_xlfn.BITAND(V17,'PDP8'!$E$21),'PDP8'!$D$21:$D$52,0))))))</f>
        <v/>
      </c>
      <c r="X17" s="253" t="str">
        <f>IF(LEN(W17)=0,"",IF(B17='PDP8'!$B$17,'PDP8'!$F$17,CONCATENATE(IF(ISNA(MATCH(_xlfn.BITAND(V17,'PDP8'!$E$18),'PDP8'!$D$18:$D$20,0)),"",CONCATENATE(VLOOKUP(_xlfn.BITAND(V17,'PDP8'!$E$18),'PDP8'!$D$18:$F$20,3,0),IF(LEN(W17)&gt;4,", ",""))),IF(ISNA(MATCH(_xlfn.BITAND(V17,'PDP8'!$E$21),'PDP8'!$D$21:$D$52,0)),"",VLOOKUP(_xlfn.BITAND(V17,'PDP8'!$E$21),'PDP8'!$D$21:$F$52,3,0)))))</f>
        <v/>
      </c>
      <c r="Y17" s="253" t="str">
        <f t="shared" si="13"/>
        <v/>
      </c>
      <c r="Z17" s="253" t="str">
        <f t="shared" si="10"/>
        <v/>
      </c>
      <c r="AA17" s="253" t="str">
        <f>IF(LEN(Z17)=0,"",CONCATENATE(IF(ISNA(MATCH(_xlfn.BITAND(Z17,'PDP8'!$E$56),'PDP8'!$D$56:$D$70,0)),"",CONCATENATE(INDEX('PDP8'!$C$56:$C$70,MATCH(_xlfn.BITAND(Z17,'PDP8'!$E$56),'PDP8'!$D$56:$D$70,0))," ")),IF(ISNA(MATCH(_xlfn.BITAND(Z17,'PDP8'!$E$71),'PDP8'!$D$71:$D$73,0)),"",CONCATENATE(INDEX('PDP8'!$C$71:$C$73,MATCH(_xlfn.BITAND(Z17,'PDP8'!$E$71),'PDP8'!$D$71:$D$73,0))," ")),IF(_xlfn.BITAND(Z17,'PDP8'!$E$74),"",'PDP8'!$C$74),IF(_xlfn.BITAND(Z17,'PDP8'!$E$75),'PDP8'!$C$75,"")))</f>
        <v/>
      </c>
      <c r="AB17" s="253" t="str">
        <f>IF(LEN(AA17)=0,"",CONCATENATE(IF(ISNA(MATCH(_xlfn.BITAND(Z17,'PDP8'!$E$56),'PDP8'!$D$56:$D$70,0)),"",VLOOKUP(_xlfn.BITAND(Z17,'PDP8'!$E$56),'PDP8'!$D$56:$F$70,3,0)),IF(ISNA(MATCH(_xlfn.BITAND(Z17,'PDP8'!$E$71),'PDP8'!$D$71:$D$73,0)),"",CONCATENATE(IF(ISNA(MATCH(_xlfn.BITAND(Z17,'PDP8'!$E$56),'PDP8'!$D$56:$D$70,0)),"",", "),VLOOKUP(_xlfn.BITAND(Z17,'PDP8'!$E$71),'PDP8'!$D$71:$F$73,3,0))),IF(_xlfn.BITAND(Z17,'PDP8'!$E$75)='PDP8'!$D$75,CONCATENATE(IF(LEN(AA17)&gt;4,", ",""),'PDP8'!$F$75,""),IF(_xlfn.BITAND(Z17,'PDP8'!$E$74),"",'PDP8'!$F$74))))</f>
        <v/>
      </c>
      <c r="AC17" s="253" t="str">
        <f t="shared" si="14"/>
        <v/>
      </c>
      <c r="AD17" s="253" t="str">
        <f>IF(OR(LEFT(C17,1)="*",ISNA(MATCH(C17,'PDP8'!$B$90:$B$238,0))),"",VLOOKUP(C17,'PDP8'!$B$90:$C$238,2,0))</f>
        <v/>
      </c>
      <c r="AE17" s="253" t="str">
        <f>IF(LEN(AD17)=0,"",VLOOKUP(C17,'PDP8'!$B$79:$F$238,5,0))</f>
        <v/>
      </c>
      <c r="AF17" s="253" t="str">
        <f>IF(OR(LEFT(C17,1)="*",ISNA(MATCH(C17,'PDP8'!$J$5:$J$389,0))),"",INDEX('PDP8'!$I$5:$I$389,MATCH(C17,'PDP8'!$J$5:$J$389,0)))</f>
        <v/>
      </c>
      <c r="AG17" s="253" t="str">
        <f>IF(LEN(AF17)=0,"",CONCATENATE(VLOOKUP(C17,'PDP8'!$J$5:$M$389,2,0),": ",VLOOKUP(C17,'PDP8'!$J$5:$M$389,4,0)))</f>
        <v/>
      </c>
      <c r="AH17" s="126"/>
    </row>
    <row r="18" spans="1:34" x14ac:dyDescent="0.2">
      <c r="A18" s="126"/>
      <c r="B18" s="246" t="str">
        <f t="shared" si="0"/>
        <v>7757</v>
      </c>
      <c r="C18" s="247" t="s">
        <v>1061</v>
      </c>
      <c r="D18" s="248"/>
      <c r="E18" s="177"/>
      <c r="F18" s="249" t="s">
        <v>1063</v>
      </c>
      <c r="G18" s="250" t="str">
        <f>IF(LEN(C18)=0,"",IF(LEFT(C18,1)="*",B18,IF(D18="Y",C18,IF(O18&lt;6,INDEX('PDP8'!$C$6:$C$13,MATCH(P18,'PDP8'!$B$6:$B$13)),CONCATENATE(W18,AA18,AD18,AF18)))))</f>
        <v>KSF</v>
      </c>
      <c r="H18" s="251" t="str">
        <f t="shared" si="1"/>
        <v/>
      </c>
      <c r="I18" s="250" t="str">
        <f t="shared" si="11"/>
        <v/>
      </c>
      <c r="J18" s="179"/>
      <c r="K18" s="188" t="str">
        <f>IF(LEFT(C18,1)="*",CONCATENATE("/Address = ",RIGHT(B18,LEN(B18)-1)),IF(LEN(O18)=0,"",IF(D18="Y",CONCATENATE("/Data initialized to ",C18),IF(O18&lt;6,CONCATENATE("/",VLOOKUP(P18,'PDP8'!$B$6:$F$13,5),IF(_xlfn.BITAND(OCT2DEC(C18),376)=264," [Auto pre-increment]","")),CONCATENATE("/",Y18,AC18,AE18,AG18)))))</f>
        <v>/KL8-E: Skip on Keyboard Flag</v>
      </c>
      <c r="L18" s="252" t="s">
        <v>1064</v>
      </c>
      <c r="M18" s="126"/>
      <c r="N18" s="253" t="str">
        <f t="shared" si="2"/>
        <v/>
      </c>
      <c r="O18" s="253">
        <f t="shared" si="3"/>
        <v>6</v>
      </c>
      <c r="P18" s="253" t="str">
        <f t="shared" si="4"/>
        <v>6000</v>
      </c>
      <c r="Q18" s="253" t="str">
        <f t="shared" si="5"/>
        <v>WAITHI</v>
      </c>
      <c r="R18" s="253" t="str">
        <f t="shared" si="6"/>
        <v>YES</v>
      </c>
      <c r="S18" s="254" t="str">
        <f t="shared" si="12"/>
        <v>7757</v>
      </c>
      <c r="T18" s="253" t="str">
        <f t="shared" si="7"/>
        <v/>
      </c>
      <c r="U18" s="253">
        <f t="shared" si="8"/>
        <v>0</v>
      </c>
      <c r="V18" s="253" t="str">
        <f t="shared" si="9"/>
        <v/>
      </c>
      <c r="W18" s="253" t="str">
        <f>IF(LEN(V18)=0,"",IF(_xlfn.BITAND(V18,'PDP8'!$E$17)='PDP8'!$D$17,'PDP8'!$F$17,CONCATENATE(IF(ISNA(MATCH(_xlfn.BITAND(V18,'PDP8'!$E$18),'PDP8'!$D$18:$D$20,0)),"",CONCATENATE(INDEX('PDP8'!$C$18:$C$20,MATCH(_xlfn.BITAND(V18,'PDP8'!$E$18),'PDP8'!$D$18:$D$20,0))," ")),IF(ISNA(MATCH(_xlfn.BITAND(V18,'PDP8'!$E$21),'PDP8'!$D$21:$D$52,0)),"",INDEX('PDP8'!$C$21:$C$52,MATCH(_xlfn.BITAND(V18,'PDP8'!$E$21),'PDP8'!$D$21:$D$52,0))))))</f>
        <v/>
      </c>
      <c r="X18" s="253" t="str">
        <f>IF(LEN(W18)=0,"",IF(B18='PDP8'!$B$17,'PDP8'!$F$17,CONCATENATE(IF(ISNA(MATCH(_xlfn.BITAND(V18,'PDP8'!$E$18),'PDP8'!$D$18:$D$20,0)),"",CONCATENATE(VLOOKUP(_xlfn.BITAND(V18,'PDP8'!$E$18),'PDP8'!$D$18:$F$20,3,0),IF(LEN(W18)&gt;4,", ",""))),IF(ISNA(MATCH(_xlfn.BITAND(V18,'PDP8'!$E$21),'PDP8'!$D$21:$D$52,0)),"",VLOOKUP(_xlfn.BITAND(V18,'PDP8'!$E$21),'PDP8'!$D$21:$F$52,3,0)))))</f>
        <v/>
      </c>
      <c r="Y18" s="253" t="str">
        <f t="shared" si="13"/>
        <v/>
      </c>
      <c r="Z18" s="253" t="str">
        <f t="shared" si="10"/>
        <v/>
      </c>
      <c r="AA18" s="253" t="str">
        <f>IF(LEN(Z18)=0,"",CONCATENATE(IF(ISNA(MATCH(_xlfn.BITAND(Z18,'PDP8'!$E$56),'PDP8'!$D$56:$D$70,0)),"",CONCATENATE(INDEX('PDP8'!$C$56:$C$70,MATCH(_xlfn.BITAND(Z18,'PDP8'!$E$56),'PDP8'!$D$56:$D$70,0))," ")),IF(ISNA(MATCH(_xlfn.BITAND(Z18,'PDP8'!$E$71),'PDP8'!$D$71:$D$73,0)),"",CONCATENATE(INDEX('PDP8'!$C$71:$C$73,MATCH(_xlfn.BITAND(Z18,'PDP8'!$E$71),'PDP8'!$D$71:$D$73,0))," ")),IF(_xlfn.BITAND(Z18,'PDP8'!$E$74),"",'PDP8'!$C$74),IF(_xlfn.BITAND(Z18,'PDP8'!$E$75),'PDP8'!$C$75,"")))</f>
        <v/>
      </c>
      <c r="AB18" s="253" t="str">
        <f>IF(LEN(AA18)=0,"",CONCATENATE(IF(ISNA(MATCH(_xlfn.BITAND(Z18,'PDP8'!$E$56),'PDP8'!$D$56:$D$70,0)),"",VLOOKUP(_xlfn.BITAND(Z18,'PDP8'!$E$56),'PDP8'!$D$56:$F$70,3,0)),IF(ISNA(MATCH(_xlfn.BITAND(Z18,'PDP8'!$E$71),'PDP8'!$D$71:$D$73,0)),"",CONCATENATE(IF(ISNA(MATCH(_xlfn.BITAND(Z18,'PDP8'!$E$56),'PDP8'!$D$56:$D$70,0)),"",", "),VLOOKUP(_xlfn.BITAND(Z18,'PDP8'!$E$71),'PDP8'!$D$71:$F$73,3,0))),IF(_xlfn.BITAND(Z18,'PDP8'!$E$75)='PDP8'!$D$75,CONCATENATE(IF(LEN(AA18)&gt;4,", ",""),'PDP8'!$F$75,""),IF(_xlfn.BITAND(Z18,'PDP8'!$E$74),"",'PDP8'!$F$74))))</f>
        <v/>
      </c>
      <c r="AC18" s="253" t="str">
        <f t="shared" si="14"/>
        <v/>
      </c>
      <c r="AD18" s="253" t="str">
        <f>IF(OR(LEFT(C18,1)="*",ISNA(MATCH(C18,'PDP8'!$B$90:$B$238,0))),"",VLOOKUP(C18,'PDP8'!$B$90:$C$238,2,0))</f>
        <v/>
      </c>
      <c r="AE18" s="253" t="str">
        <f>IF(LEN(AD18)=0,"",VLOOKUP(C18,'PDP8'!$B$79:$F$238,5,0))</f>
        <v/>
      </c>
      <c r="AF18" s="253" t="str">
        <f>IF(OR(LEFT(C18,1)="*",ISNA(MATCH(C18,'PDP8'!$J$5:$J$389,0))),"",INDEX('PDP8'!$I$5:$I$389,MATCH(C18,'PDP8'!$J$5:$J$389,0)))</f>
        <v>KSF</v>
      </c>
      <c r="AG18" s="253" t="str">
        <f>IF(LEN(AF18)=0,"",CONCATENATE(VLOOKUP(C18,'PDP8'!$J$5:$M$389,2,0),": ",VLOOKUP(C18,'PDP8'!$J$5:$M$389,4,0)))</f>
        <v>KL8-E: Skip on Keyboard Flag</v>
      </c>
      <c r="AH18" s="126"/>
    </row>
    <row r="19" spans="1:34" x14ac:dyDescent="0.2">
      <c r="A19" s="126"/>
      <c r="B19" s="246" t="str">
        <f t="shared" si="0"/>
        <v>7760</v>
      </c>
      <c r="C19" s="247" t="s">
        <v>1065</v>
      </c>
      <c r="D19" s="248"/>
      <c r="E19" s="177"/>
      <c r="F19" s="249"/>
      <c r="G19" s="250" t="str">
        <f>IF(LEN(C19)=0,"",IF(LEFT(C19,1)="*",B19,IF(D19="Y",C19,IF(O19&lt;6,INDEX('PDP8'!$C$6:$C$13,MATCH(P19,'PDP8'!$B$6:$B$13)),CONCATENATE(W19,AA19,AD19,AF19)))))</f>
        <v>JMP</v>
      </c>
      <c r="H19" s="251" t="str">
        <f t="shared" si="1"/>
        <v/>
      </c>
      <c r="I19" s="250" t="str">
        <f t="shared" si="11"/>
        <v>WAITHI</v>
      </c>
      <c r="J19" s="179"/>
      <c r="K19" s="188" t="str">
        <f>IF(LEFT(C19,1)="*",CONCATENATE("/Address = ",RIGHT(B19,LEN(B19)-1)),IF(LEN(O19)=0,"",IF(D19="Y",CONCATENATE("/Data initialized to ",C19),IF(O19&lt;6,CONCATENATE("/",VLOOKUP(P19,'PDP8'!$B$6:$F$13,5),IF(_xlfn.BITAND(OCT2DEC(C19),376)=264," [Auto pre-increment]","")),CONCATENATE("/",Y19,AC19,AE19,AG19)))))</f>
        <v>/Jump</v>
      </c>
      <c r="L19" s="252"/>
      <c r="M19" s="126"/>
      <c r="N19" s="253">
        <f t="shared" si="2"/>
        <v>1</v>
      </c>
      <c r="O19" s="253">
        <f t="shared" si="3"/>
        <v>5</v>
      </c>
      <c r="P19" s="253" t="str">
        <f t="shared" si="4"/>
        <v>5000</v>
      </c>
      <c r="Q19" s="253" t="str">
        <f t="shared" si="5"/>
        <v/>
      </c>
      <c r="R19" s="253" t="str">
        <f t="shared" si="6"/>
        <v>NO</v>
      </c>
      <c r="S19" s="254" t="str">
        <f t="shared" si="12"/>
        <v>7760</v>
      </c>
      <c r="T19" s="253" t="str">
        <f t="shared" si="7"/>
        <v>7757</v>
      </c>
      <c r="U19" s="253">
        <f t="shared" si="8"/>
        <v>0</v>
      </c>
      <c r="V19" s="253" t="str">
        <f t="shared" si="9"/>
        <v/>
      </c>
      <c r="W19" s="253" t="str">
        <f>IF(LEN(V19)=0,"",IF(_xlfn.BITAND(V19,'PDP8'!$E$17)='PDP8'!$D$17,'PDP8'!$F$17,CONCATENATE(IF(ISNA(MATCH(_xlfn.BITAND(V19,'PDP8'!$E$18),'PDP8'!$D$18:$D$20,0)),"",CONCATENATE(INDEX('PDP8'!$C$18:$C$20,MATCH(_xlfn.BITAND(V19,'PDP8'!$E$18),'PDP8'!$D$18:$D$20,0))," ")),IF(ISNA(MATCH(_xlfn.BITAND(V19,'PDP8'!$E$21),'PDP8'!$D$21:$D$52,0)),"",INDEX('PDP8'!$C$21:$C$52,MATCH(_xlfn.BITAND(V19,'PDP8'!$E$21),'PDP8'!$D$21:$D$52,0))))))</f>
        <v/>
      </c>
      <c r="X19" s="253" t="str">
        <f>IF(LEN(W19)=0,"",IF(B19='PDP8'!$B$17,'PDP8'!$F$17,CONCATENATE(IF(ISNA(MATCH(_xlfn.BITAND(V19,'PDP8'!$E$18),'PDP8'!$D$18:$D$20,0)),"",CONCATENATE(VLOOKUP(_xlfn.BITAND(V19,'PDP8'!$E$18),'PDP8'!$D$18:$F$20,3,0),IF(LEN(W19)&gt;4,", ",""))),IF(ISNA(MATCH(_xlfn.BITAND(V19,'PDP8'!$E$21),'PDP8'!$D$21:$D$52,0)),"",VLOOKUP(_xlfn.BITAND(V19,'PDP8'!$E$21),'PDP8'!$D$21:$F$52,3,0)))))</f>
        <v/>
      </c>
      <c r="Y19" s="253" t="str">
        <f t="shared" si="13"/>
        <v/>
      </c>
      <c r="Z19" s="253" t="str">
        <f t="shared" si="10"/>
        <v/>
      </c>
      <c r="AA19" s="253" t="str">
        <f>IF(LEN(Z19)=0,"",CONCATENATE(IF(ISNA(MATCH(_xlfn.BITAND(Z19,'PDP8'!$E$56),'PDP8'!$D$56:$D$70,0)),"",CONCATENATE(INDEX('PDP8'!$C$56:$C$70,MATCH(_xlfn.BITAND(Z19,'PDP8'!$E$56),'PDP8'!$D$56:$D$70,0))," ")),IF(ISNA(MATCH(_xlfn.BITAND(Z19,'PDP8'!$E$71),'PDP8'!$D$71:$D$73,0)),"",CONCATENATE(INDEX('PDP8'!$C$71:$C$73,MATCH(_xlfn.BITAND(Z19,'PDP8'!$E$71),'PDP8'!$D$71:$D$73,0))," ")),IF(_xlfn.BITAND(Z19,'PDP8'!$E$74),"",'PDP8'!$C$74),IF(_xlfn.BITAND(Z19,'PDP8'!$E$75),'PDP8'!$C$75,"")))</f>
        <v/>
      </c>
      <c r="AB19" s="253" t="str">
        <f>IF(LEN(AA19)=0,"",CONCATENATE(IF(ISNA(MATCH(_xlfn.BITAND(Z19,'PDP8'!$E$56),'PDP8'!$D$56:$D$70,0)),"",VLOOKUP(_xlfn.BITAND(Z19,'PDP8'!$E$56),'PDP8'!$D$56:$F$70,3,0)),IF(ISNA(MATCH(_xlfn.BITAND(Z19,'PDP8'!$E$71),'PDP8'!$D$71:$D$73,0)),"",CONCATENATE(IF(ISNA(MATCH(_xlfn.BITAND(Z19,'PDP8'!$E$56),'PDP8'!$D$56:$D$70,0)),"",", "),VLOOKUP(_xlfn.BITAND(Z19,'PDP8'!$E$71),'PDP8'!$D$71:$F$73,3,0))),IF(_xlfn.BITAND(Z19,'PDP8'!$E$75)='PDP8'!$D$75,CONCATENATE(IF(LEN(AA19)&gt;4,", ",""),'PDP8'!$F$75,""),IF(_xlfn.BITAND(Z19,'PDP8'!$E$74),"",'PDP8'!$F$74))))</f>
        <v/>
      </c>
      <c r="AC19" s="253" t="str">
        <f t="shared" si="14"/>
        <v/>
      </c>
      <c r="AD19" s="253" t="str">
        <f>IF(OR(LEFT(C19,1)="*",ISNA(MATCH(C19,'PDP8'!$B$90:$B$238,0))),"",VLOOKUP(C19,'PDP8'!$B$90:$C$238,2,0))</f>
        <v/>
      </c>
      <c r="AE19" s="253" t="str">
        <f>IF(LEN(AD19)=0,"",VLOOKUP(C19,'PDP8'!$B$79:$F$238,5,0))</f>
        <v/>
      </c>
      <c r="AF19" s="253" t="str">
        <f>IF(OR(LEFT(C19,1)="*",ISNA(MATCH(C19,'PDP8'!$J$5:$J$389,0))),"",INDEX('PDP8'!$I$5:$I$389,MATCH(C19,'PDP8'!$J$5:$J$389,0)))</f>
        <v/>
      </c>
      <c r="AG19" s="253" t="str">
        <f>IF(LEN(AF19)=0,"",CONCATENATE(VLOOKUP(C19,'PDP8'!$J$5:$M$389,2,0),": ",VLOOKUP(C19,'PDP8'!$J$5:$M$389,4,0)))</f>
        <v/>
      </c>
      <c r="AH19" s="126"/>
    </row>
    <row r="20" spans="1:34" x14ac:dyDescent="0.2">
      <c r="A20" s="126"/>
      <c r="B20" s="246" t="str">
        <f t="shared" si="0"/>
        <v/>
      </c>
      <c r="C20" s="247"/>
      <c r="D20" s="248"/>
      <c r="E20" s="177"/>
      <c r="F20" s="249"/>
      <c r="G20" s="250" t="str">
        <f>IF(LEN(C20)=0,"",IF(LEFT(C20,1)="*",B20,IF(D20="Y",C20,IF(O20&lt;6,INDEX('PDP8'!$C$6:$C$13,MATCH(P20,'PDP8'!$B$6:$B$13)),CONCATENATE(W20,AA20,AD20,AF20)))))</f>
        <v/>
      </c>
      <c r="H20" s="251" t="str">
        <f t="shared" si="1"/>
        <v/>
      </c>
      <c r="I20" s="250" t="str">
        <f t="shared" si="11"/>
        <v/>
      </c>
      <c r="J20" s="179"/>
      <c r="K20" s="188" t="str">
        <f>IF(LEFT(C20,1)="*",CONCATENATE("/Address = ",RIGHT(B20,LEN(B20)-1)),IF(LEN(O20)=0,"",IF(D20="Y",CONCATENATE("/Data initialized to ",C20),IF(O20&lt;6,CONCATENATE("/",VLOOKUP(P20,'PDP8'!$B$6:$F$13,5),IF(_xlfn.BITAND(OCT2DEC(C20),376)=264," [Auto pre-increment]","")),CONCATENATE("/",Y20,AC20,AE20,AG20)))))</f>
        <v/>
      </c>
      <c r="L20" s="337"/>
      <c r="M20" s="126"/>
      <c r="N20" s="253" t="str">
        <f t="shared" si="2"/>
        <v/>
      </c>
      <c r="O20" s="253" t="str">
        <f t="shared" si="3"/>
        <v/>
      </c>
      <c r="P20" s="253" t="str">
        <f t="shared" si="4"/>
        <v/>
      </c>
      <c r="Q20" s="253" t="str">
        <f t="shared" si="5"/>
        <v/>
      </c>
      <c r="R20" s="253" t="str">
        <f t="shared" si="6"/>
        <v>NO</v>
      </c>
      <c r="S20" s="254" t="str">
        <f t="shared" si="12"/>
        <v>7760</v>
      </c>
      <c r="T20" s="253" t="str">
        <f t="shared" si="7"/>
        <v/>
      </c>
      <c r="U20" s="253">
        <f t="shared" si="8"/>
        <v>0</v>
      </c>
      <c r="V20" s="253" t="str">
        <f t="shared" si="9"/>
        <v/>
      </c>
      <c r="W20" s="253" t="str">
        <f>IF(LEN(V20)=0,"",IF(_xlfn.BITAND(V20,'PDP8'!$E$17)='PDP8'!$D$17,'PDP8'!$F$17,CONCATENATE(IF(ISNA(MATCH(_xlfn.BITAND(V20,'PDP8'!$E$18),'PDP8'!$D$18:$D$20,0)),"",CONCATENATE(INDEX('PDP8'!$C$18:$C$20,MATCH(_xlfn.BITAND(V20,'PDP8'!$E$18),'PDP8'!$D$18:$D$20,0))," ")),IF(ISNA(MATCH(_xlfn.BITAND(V20,'PDP8'!$E$21),'PDP8'!$D$21:$D$52,0)),"",INDEX('PDP8'!$C$21:$C$52,MATCH(_xlfn.BITAND(V20,'PDP8'!$E$21),'PDP8'!$D$21:$D$52,0))))))</f>
        <v/>
      </c>
      <c r="X20" s="253" t="str">
        <f>IF(LEN(W20)=0,"",IF(B20='PDP8'!$B$17,'PDP8'!$F$17,CONCATENATE(IF(ISNA(MATCH(_xlfn.BITAND(V20,'PDP8'!$E$18),'PDP8'!$D$18:$D$20,0)),"",CONCATENATE(VLOOKUP(_xlfn.BITAND(V20,'PDP8'!$E$18),'PDP8'!$D$18:$F$20,3,0),IF(LEN(W20)&gt;4,", ",""))),IF(ISNA(MATCH(_xlfn.BITAND(V20,'PDP8'!$E$21),'PDP8'!$D$21:$D$52,0)),"",VLOOKUP(_xlfn.BITAND(V20,'PDP8'!$E$21),'PDP8'!$D$21:$F$52,3,0)))))</f>
        <v/>
      </c>
      <c r="Y20" s="253" t="str">
        <f t="shared" si="13"/>
        <v/>
      </c>
      <c r="Z20" s="253" t="str">
        <f t="shared" si="10"/>
        <v/>
      </c>
      <c r="AA20" s="253" t="str">
        <f>IF(LEN(Z20)=0,"",CONCATENATE(IF(ISNA(MATCH(_xlfn.BITAND(Z20,'PDP8'!$E$56),'PDP8'!$D$56:$D$70,0)),"",CONCATENATE(INDEX('PDP8'!$C$56:$C$70,MATCH(_xlfn.BITAND(Z20,'PDP8'!$E$56),'PDP8'!$D$56:$D$70,0))," ")),IF(ISNA(MATCH(_xlfn.BITAND(Z20,'PDP8'!$E$71),'PDP8'!$D$71:$D$73,0)),"",CONCATENATE(INDEX('PDP8'!$C$71:$C$73,MATCH(_xlfn.BITAND(Z20,'PDP8'!$E$71),'PDP8'!$D$71:$D$73,0))," ")),IF(_xlfn.BITAND(Z20,'PDP8'!$E$74),"",'PDP8'!$C$74),IF(_xlfn.BITAND(Z20,'PDP8'!$E$75),'PDP8'!$C$75,"")))</f>
        <v/>
      </c>
      <c r="AB20" s="253" t="str">
        <f>IF(LEN(AA20)=0,"",CONCATENATE(IF(ISNA(MATCH(_xlfn.BITAND(Z20,'PDP8'!$E$56),'PDP8'!$D$56:$D$70,0)),"",VLOOKUP(_xlfn.BITAND(Z20,'PDP8'!$E$56),'PDP8'!$D$56:$F$70,3,0)),IF(ISNA(MATCH(_xlfn.BITAND(Z20,'PDP8'!$E$71),'PDP8'!$D$71:$D$73,0)),"",CONCATENATE(IF(ISNA(MATCH(_xlfn.BITAND(Z20,'PDP8'!$E$56),'PDP8'!$D$56:$D$70,0)),"",", "),VLOOKUP(_xlfn.BITAND(Z20,'PDP8'!$E$71),'PDP8'!$D$71:$F$73,3,0))),IF(_xlfn.BITAND(Z20,'PDP8'!$E$75)='PDP8'!$D$75,CONCATENATE(IF(LEN(AA20)&gt;4,", ",""),'PDP8'!$F$75,""),IF(_xlfn.BITAND(Z20,'PDP8'!$E$74),"",'PDP8'!$F$74))))</f>
        <v/>
      </c>
      <c r="AC20" s="253" t="str">
        <f t="shared" si="14"/>
        <v/>
      </c>
      <c r="AD20" s="253" t="str">
        <f>IF(OR(LEFT(C20,1)="*",ISNA(MATCH(C20,'PDP8'!$B$90:$B$238,0))),"",VLOOKUP(C20,'PDP8'!$B$90:$C$238,2,0))</f>
        <v/>
      </c>
      <c r="AE20" s="253" t="str">
        <f>IF(LEN(AD20)=0,"",VLOOKUP(C20,'PDP8'!$B$79:$F$238,5,0))</f>
        <v/>
      </c>
      <c r="AF20" s="253" t="str">
        <f>IF(OR(LEFT(C20,1)="*",ISNA(MATCH(C20,'PDP8'!$J$5:$J$389,0))),"",INDEX('PDP8'!$I$5:$I$389,MATCH(C20,'PDP8'!$J$5:$J$389,0)))</f>
        <v/>
      </c>
      <c r="AG20" s="253" t="str">
        <f>IF(LEN(AF20)=0,"",CONCATENATE(VLOOKUP(C20,'PDP8'!$J$5:$M$389,2,0),": ",VLOOKUP(C20,'PDP8'!$J$5:$M$389,4,0)))</f>
        <v/>
      </c>
      <c r="AH20" s="126"/>
    </row>
    <row r="21" spans="1:34" x14ac:dyDescent="0.2">
      <c r="A21" s="126"/>
      <c r="B21" s="246" t="str">
        <f t="shared" si="0"/>
        <v>7761</v>
      </c>
      <c r="C21" s="247" t="s">
        <v>1066</v>
      </c>
      <c r="D21" s="248"/>
      <c r="E21" s="177"/>
      <c r="F21" s="249"/>
      <c r="G21" s="250" t="str">
        <f>IF(LEN(C21)=0,"",IF(LEFT(C21,1)="*",B21,IF(D21="Y",C21,IF(O21&lt;6,INDEX('PDP8'!$C$6:$C$13,MATCH(P21,'PDP8'!$B$6:$B$13)),CONCATENATE(W21,AA21,AD21,AF21)))))</f>
        <v>KRB</v>
      </c>
      <c r="H21" s="251" t="str">
        <f t="shared" si="1"/>
        <v/>
      </c>
      <c r="I21" s="250" t="str">
        <f t="shared" si="11"/>
        <v/>
      </c>
      <c r="J21" s="179"/>
      <c r="K21" s="188" t="str">
        <f>IF(LEFT(C21,1)="*",CONCATENATE("/Address = ",RIGHT(B21,LEN(B21)-1)),IF(LEN(O21)=0,"",IF(D21="Y",CONCATENATE("/Data initialized to ",C21),IF(O21&lt;6,CONCATENATE("/",VLOOKUP(P21,'PDP8'!$B$6:$F$13,5),IF(_xlfn.BITAND(OCT2DEC(C21),376)=264," [Auto pre-increment]","")),CONCATENATE("/",Y21,AC21,AE21,AG21)))))</f>
        <v>/KL8-E: Read Keyboard Buffer Dynamic</v>
      </c>
      <c r="L21" s="252" t="s">
        <v>1067</v>
      </c>
      <c r="M21" s="126"/>
      <c r="N21" s="253" t="str">
        <f t="shared" si="2"/>
        <v/>
      </c>
      <c r="O21" s="253">
        <f t="shared" si="3"/>
        <v>6</v>
      </c>
      <c r="P21" s="253" t="str">
        <f t="shared" si="4"/>
        <v>6000</v>
      </c>
      <c r="Q21" s="253" t="str">
        <f t="shared" si="5"/>
        <v/>
      </c>
      <c r="R21" s="253" t="str">
        <f t="shared" si="6"/>
        <v>NO</v>
      </c>
      <c r="S21" s="254" t="str">
        <f t="shared" si="12"/>
        <v>7761</v>
      </c>
      <c r="T21" s="253" t="str">
        <f t="shared" si="7"/>
        <v/>
      </c>
      <c r="U21" s="253">
        <f t="shared" si="8"/>
        <v>0</v>
      </c>
      <c r="V21" s="253" t="str">
        <f t="shared" si="9"/>
        <v/>
      </c>
      <c r="W21" s="253" t="str">
        <f>IF(LEN(V21)=0,"",IF(_xlfn.BITAND(V21,'PDP8'!$E$17)='PDP8'!$D$17,'PDP8'!$F$17,CONCATENATE(IF(ISNA(MATCH(_xlfn.BITAND(V21,'PDP8'!$E$18),'PDP8'!$D$18:$D$20,0)),"",CONCATENATE(INDEX('PDP8'!$C$18:$C$20,MATCH(_xlfn.BITAND(V21,'PDP8'!$E$18),'PDP8'!$D$18:$D$20,0))," ")),IF(ISNA(MATCH(_xlfn.BITAND(V21,'PDP8'!$E$21),'PDP8'!$D$21:$D$52,0)),"",INDEX('PDP8'!$C$21:$C$52,MATCH(_xlfn.BITAND(V21,'PDP8'!$E$21),'PDP8'!$D$21:$D$52,0))))))</f>
        <v/>
      </c>
      <c r="X21" s="253" t="str">
        <f>IF(LEN(W21)=0,"",IF(B21='PDP8'!$B$17,'PDP8'!$F$17,CONCATENATE(IF(ISNA(MATCH(_xlfn.BITAND(V21,'PDP8'!$E$18),'PDP8'!$D$18:$D$20,0)),"",CONCATENATE(VLOOKUP(_xlfn.BITAND(V21,'PDP8'!$E$18),'PDP8'!$D$18:$F$20,3,0),IF(LEN(W21)&gt;4,", ",""))),IF(ISNA(MATCH(_xlfn.BITAND(V21,'PDP8'!$E$21),'PDP8'!$D$21:$D$52,0)),"",VLOOKUP(_xlfn.BITAND(V21,'PDP8'!$E$21),'PDP8'!$D$21:$F$52,3,0)))))</f>
        <v/>
      </c>
      <c r="Y21" s="253" t="str">
        <f t="shared" si="13"/>
        <v/>
      </c>
      <c r="Z21" s="253" t="str">
        <f t="shared" si="10"/>
        <v/>
      </c>
      <c r="AA21" s="253" t="str">
        <f>IF(LEN(Z21)=0,"",CONCATENATE(IF(ISNA(MATCH(_xlfn.BITAND(Z21,'PDP8'!$E$56),'PDP8'!$D$56:$D$70,0)),"",CONCATENATE(INDEX('PDP8'!$C$56:$C$70,MATCH(_xlfn.BITAND(Z21,'PDP8'!$E$56),'PDP8'!$D$56:$D$70,0))," ")),IF(ISNA(MATCH(_xlfn.BITAND(Z21,'PDP8'!$E$71),'PDP8'!$D$71:$D$73,0)),"",CONCATENATE(INDEX('PDP8'!$C$71:$C$73,MATCH(_xlfn.BITAND(Z21,'PDP8'!$E$71),'PDP8'!$D$71:$D$73,0))," ")),IF(_xlfn.BITAND(Z21,'PDP8'!$E$74),"",'PDP8'!$C$74),IF(_xlfn.BITAND(Z21,'PDP8'!$E$75),'PDP8'!$C$75,"")))</f>
        <v/>
      </c>
      <c r="AB21" s="253" t="str">
        <f>IF(LEN(AA21)=0,"",CONCATENATE(IF(ISNA(MATCH(_xlfn.BITAND(Z21,'PDP8'!$E$56),'PDP8'!$D$56:$D$70,0)),"",VLOOKUP(_xlfn.BITAND(Z21,'PDP8'!$E$56),'PDP8'!$D$56:$F$70,3,0)),IF(ISNA(MATCH(_xlfn.BITAND(Z21,'PDP8'!$E$71),'PDP8'!$D$71:$D$73,0)),"",CONCATENATE(IF(ISNA(MATCH(_xlfn.BITAND(Z21,'PDP8'!$E$56),'PDP8'!$D$56:$D$70,0)),"",", "),VLOOKUP(_xlfn.BITAND(Z21,'PDP8'!$E$71),'PDP8'!$D$71:$F$73,3,0))),IF(_xlfn.BITAND(Z21,'PDP8'!$E$75)='PDP8'!$D$75,CONCATENATE(IF(LEN(AA21)&gt;4,", ",""),'PDP8'!$F$75,""),IF(_xlfn.BITAND(Z21,'PDP8'!$E$74),"",'PDP8'!$F$74))))</f>
        <v/>
      </c>
      <c r="AC21" s="253" t="str">
        <f t="shared" si="14"/>
        <v/>
      </c>
      <c r="AD21" s="253" t="str">
        <f>IF(OR(LEFT(C21,1)="*",ISNA(MATCH(C21,'PDP8'!$B$90:$B$238,0))),"",VLOOKUP(C21,'PDP8'!$B$90:$C$238,2,0))</f>
        <v/>
      </c>
      <c r="AE21" s="253" t="str">
        <f>IF(LEN(AD21)=0,"",VLOOKUP(C21,'PDP8'!$B$79:$F$238,5,0))</f>
        <v/>
      </c>
      <c r="AF21" s="253" t="str">
        <f>IF(OR(LEFT(C21,1)="*",ISNA(MATCH(C21,'PDP8'!$J$5:$J$389,0))),"",INDEX('PDP8'!$I$5:$I$389,MATCH(C21,'PDP8'!$J$5:$J$389,0)))</f>
        <v>KRB</v>
      </c>
      <c r="AG21" s="253" t="str">
        <f>IF(LEN(AF21)=0,"",CONCATENATE(VLOOKUP(C21,'PDP8'!$J$5:$M$389,2,0),": ",VLOOKUP(C21,'PDP8'!$J$5:$M$389,4,0)))</f>
        <v>KL8-E: Read Keyboard Buffer Dynamic</v>
      </c>
      <c r="AH21" s="126"/>
    </row>
    <row r="22" spans="1:34" x14ac:dyDescent="0.2">
      <c r="A22" s="126"/>
      <c r="B22" s="246" t="str">
        <f t="shared" si="0"/>
        <v>7762</v>
      </c>
      <c r="C22" s="247" t="s">
        <v>1068</v>
      </c>
      <c r="D22" s="248"/>
      <c r="E22" s="177"/>
      <c r="F22" s="249"/>
      <c r="G22" s="250" t="str">
        <f>IF(LEN(C22)=0,"",IF(LEFT(C22,1)="*",B22,IF(D22="Y",C22,IF(O22&lt;6,INDEX('PDP8'!$C$6:$C$13,MATCH(P22,'PDP8'!$B$6:$B$13)),CONCATENATE(W22,AA22,AD22,AF22)))))</f>
        <v>CLL RTL</v>
      </c>
      <c r="H22" s="251" t="str">
        <f t="shared" si="1"/>
        <v/>
      </c>
      <c r="I22" s="250" t="str">
        <f t="shared" si="11"/>
        <v/>
      </c>
      <c r="J22" s="179"/>
      <c r="K22" s="188" t="str">
        <f>IF(LEFT(C22,1)="*",CONCATENATE("/Address = ",RIGHT(B22,LEN(B22)-1)),IF(LEN(O22)=0,"",IF(D22="Y",CONCATENATE("/Data initialized to ",C22),IF(O22&lt;6,CONCATENATE("/",VLOOKUP(P22,'PDP8'!$B$6:$F$13,5),IF(_xlfn.BITAND(OCT2DEC(C22),376)=264," [Auto pre-increment]","")),CONCATENATE("/",Y22,AC22,AE22,AG22)))))</f>
        <v>/Clear L, Rotate  AC &amp; L left twice</v>
      </c>
      <c r="L22" s="252" t="s">
        <v>1069</v>
      </c>
      <c r="M22" s="126"/>
      <c r="N22" s="253" t="str">
        <f t="shared" si="2"/>
        <v/>
      </c>
      <c r="O22" s="253">
        <f t="shared" si="3"/>
        <v>7</v>
      </c>
      <c r="P22" s="253" t="str">
        <f t="shared" si="4"/>
        <v>7000</v>
      </c>
      <c r="Q22" s="253" t="str">
        <f t="shared" si="5"/>
        <v/>
      </c>
      <c r="R22" s="253" t="str">
        <f t="shared" si="6"/>
        <v>NO</v>
      </c>
      <c r="S22" s="254" t="str">
        <f t="shared" si="12"/>
        <v>7762</v>
      </c>
      <c r="T22" s="253" t="str">
        <f t="shared" si="7"/>
        <v/>
      </c>
      <c r="U22" s="253">
        <f t="shared" si="8"/>
        <v>2</v>
      </c>
      <c r="V22" s="253">
        <f t="shared" si="9"/>
        <v>70</v>
      </c>
      <c r="W22" s="253" t="str">
        <f>IF(LEN(V22)=0,"",IF(_xlfn.BITAND(V22,'PDP8'!$E$17)='PDP8'!$D$17,'PDP8'!$F$17,CONCATENATE(IF(ISNA(MATCH(_xlfn.BITAND(V22,'PDP8'!$E$18),'PDP8'!$D$18:$D$20,0)),"",CONCATENATE(INDEX('PDP8'!$C$18:$C$20,MATCH(_xlfn.BITAND(V22,'PDP8'!$E$18),'PDP8'!$D$18:$D$20,0))," ")),IF(ISNA(MATCH(_xlfn.BITAND(V22,'PDP8'!$E$21),'PDP8'!$D$21:$D$52,0)),"",INDEX('PDP8'!$C$21:$C$52,MATCH(_xlfn.BITAND(V22,'PDP8'!$E$21),'PDP8'!$D$21:$D$52,0))))))</f>
        <v>CLL RTL</v>
      </c>
      <c r="X22" s="253" t="str">
        <f>IF(LEN(W22)=0,"",IF(B22='PDP8'!$B$17,'PDP8'!$F$17,CONCATENATE(IF(ISNA(MATCH(_xlfn.BITAND(V22,'PDP8'!$E$18),'PDP8'!$D$18:$D$20,0)),"",CONCATENATE(VLOOKUP(_xlfn.BITAND(V22,'PDP8'!$E$18),'PDP8'!$D$18:$F$20,3,0),IF(LEN(W22)&gt;4,", ",""))),IF(ISNA(MATCH(_xlfn.BITAND(V22,'PDP8'!$E$21),'PDP8'!$D$21:$D$52,0)),"",VLOOKUP(_xlfn.BITAND(V22,'PDP8'!$E$21),'PDP8'!$D$21:$F$52,3,0)))))</f>
        <v>Clear L, Rotate  AC &amp; L left twice</v>
      </c>
      <c r="Y22" s="253" t="str">
        <f t="shared" si="13"/>
        <v>Clear L, Rotate  AC &amp; L left twice</v>
      </c>
      <c r="Z22" s="253" t="str">
        <f t="shared" si="10"/>
        <v/>
      </c>
      <c r="AA22" s="253" t="str">
        <f>IF(LEN(Z22)=0,"",CONCATENATE(IF(ISNA(MATCH(_xlfn.BITAND(Z22,'PDP8'!$E$56),'PDP8'!$D$56:$D$70,0)),"",CONCATENATE(INDEX('PDP8'!$C$56:$C$70,MATCH(_xlfn.BITAND(Z22,'PDP8'!$E$56),'PDP8'!$D$56:$D$70,0))," ")),IF(ISNA(MATCH(_xlfn.BITAND(Z22,'PDP8'!$E$71),'PDP8'!$D$71:$D$73,0)),"",CONCATENATE(INDEX('PDP8'!$C$71:$C$73,MATCH(_xlfn.BITAND(Z22,'PDP8'!$E$71),'PDP8'!$D$71:$D$73,0))," ")),IF(_xlfn.BITAND(Z22,'PDP8'!$E$74),"",'PDP8'!$C$74),IF(_xlfn.BITAND(Z22,'PDP8'!$E$75),'PDP8'!$C$75,"")))</f>
        <v/>
      </c>
      <c r="AB22" s="253" t="str">
        <f>IF(LEN(AA22)=0,"",CONCATENATE(IF(ISNA(MATCH(_xlfn.BITAND(Z22,'PDP8'!$E$56),'PDP8'!$D$56:$D$70,0)),"",VLOOKUP(_xlfn.BITAND(Z22,'PDP8'!$E$56),'PDP8'!$D$56:$F$70,3,0)),IF(ISNA(MATCH(_xlfn.BITAND(Z22,'PDP8'!$E$71),'PDP8'!$D$71:$D$73,0)),"",CONCATENATE(IF(ISNA(MATCH(_xlfn.BITAND(Z22,'PDP8'!$E$56),'PDP8'!$D$56:$D$70,0)),"",", "),VLOOKUP(_xlfn.BITAND(Z22,'PDP8'!$E$71),'PDP8'!$D$71:$F$73,3,0))),IF(_xlfn.BITAND(Z22,'PDP8'!$E$75)='PDP8'!$D$75,CONCATENATE(IF(LEN(AA22)&gt;4,", ",""),'PDP8'!$F$75,""),IF(_xlfn.BITAND(Z22,'PDP8'!$E$74),"",'PDP8'!$F$74))))</f>
        <v/>
      </c>
      <c r="AC22" s="253" t="str">
        <f t="shared" si="14"/>
        <v/>
      </c>
      <c r="AD22" s="253" t="str">
        <f>IF(OR(LEFT(C22,1)="*",ISNA(MATCH(C22,'PDP8'!$B$90:$B$238,0))),"",VLOOKUP(C22,'PDP8'!$B$90:$C$238,2,0))</f>
        <v/>
      </c>
      <c r="AE22" s="253" t="str">
        <f>IF(LEN(AD22)=0,"",VLOOKUP(C22,'PDP8'!$B$79:$F$238,5,0))</f>
        <v/>
      </c>
      <c r="AF22" s="253" t="str">
        <f>IF(OR(LEFT(C22,1)="*",ISNA(MATCH(C22,'PDP8'!$J$5:$J$389,0))),"",INDEX('PDP8'!$I$5:$I$389,MATCH(C22,'PDP8'!$J$5:$J$389,0)))</f>
        <v/>
      </c>
      <c r="AG22" s="253" t="str">
        <f>IF(LEN(AF22)=0,"",CONCATENATE(VLOOKUP(C22,'PDP8'!$J$5:$M$389,2,0),": ",VLOOKUP(C22,'PDP8'!$J$5:$M$389,4,0)))</f>
        <v/>
      </c>
      <c r="AH22" s="126"/>
    </row>
    <row r="23" spans="1:34" x14ac:dyDescent="0.2">
      <c r="A23" s="126"/>
      <c r="B23" s="246" t="str">
        <f t="shared" si="0"/>
        <v>7763</v>
      </c>
      <c r="C23" s="247" t="s">
        <v>978</v>
      </c>
      <c r="D23" s="248"/>
      <c r="E23" s="177"/>
      <c r="F23" s="249"/>
      <c r="G23" s="250" t="str">
        <f>IF(LEN(C23)=0,"",IF(LEFT(C23,1)="*",B23,IF(D23="Y",C23,IF(O23&lt;6,INDEX('PDP8'!$C$6:$C$13,MATCH(P23,'PDP8'!$B$6:$B$13)),CONCATENATE(W23,AA23,AD23,AF23)))))</f>
        <v>RTL</v>
      </c>
      <c r="H23" s="251" t="str">
        <f t="shared" si="1"/>
        <v/>
      </c>
      <c r="I23" s="250" t="str">
        <f t="shared" si="11"/>
        <v/>
      </c>
      <c r="J23" s="179"/>
      <c r="K23" s="188" t="str">
        <f>IF(LEFT(C23,1)="*",CONCATENATE("/Address = ",RIGHT(B23,LEN(B23)-1)),IF(LEN(O23)=0,"",IF(D23="Y",CONCATENATE("/Data initialized to ",C23),IF(O23&lt;6,CONCATENATE("/",VLOOKUP(P23,'PDP8'!$B$6:$F$13,5),IF(_xlfn.BITAND(OCT2DEC(C23),376)=264," [Auto pre-increment]","")),CONCATENATE("/",Y23,AC23,AE23,AG23)))))</f>
        <v>/Rotate  AC &amp; L left twice</v>
      </c>
      <c r="L23" s="118"/>
      <c r="M23" s="126"/>
      <c r="N23" s="253" t="str">
        <f t="shared" si="2"/>
        <v/>
      </c>
      <c r="O23" s="253">
        <f t="shared" si="3"/>
        <v>7</v>
      </c>
      <c r="P23" s="253" t="str">
        <f t="shared" si="4"/>
        <v>7000</v>
      </c>
      <c r="Q23" s="253" t="str">
        <f t="shared" si="5"/>
        <v/>
      </c>
      <c r="R23" s="253" t="str">
        <f t="shared" si="6"/>
        <v>NO</v>
      </c>
      <c r="S23" s="254" t="str">
        <f t="shared" si="12"/>
        <v>7763</v>
      </c>
      <c r="T23" s="253" t="str">
        <f t="shared" si="7"/>
        <v/>
      </c>
      <c r="U23" s="253">
        <f t="shared" si="8"/>
        <v>1</v>
      </c>
      <c r="V23" s="253">
        <f t="shared" si="9"/>
        <v>6</v>
      </c>
      <c r="W23" s="253" t="str">
        <f>IF(LEN(V23)=0,"",IF(_xlfn.BITAND(V23,'PDP8'!$E$17)='PDP8'!$D$17,'PDP8'!$F$17,CONCATENATE(IF(ISNA(MATCH(_xlfn.BITAND(V23,'PDP8'!$E$18),'PDP8'!$D$18:$D$20,0)),"",CONCATENATE(INDEX('PDP8'!$C$18:$C$20,MATCH(_xlfn.BITAND(V23,'PDP8'!$E$18),'PDP8'!$D$18:$D$20,0))," ")),IF(ISNA(MATCH(_xlfn.BITAND(V23,'PDP8'!$E$21),'PDP8'!$D$21:$D$52,0)),"",INDEX('PDP8'!$C$21:$C$52,MATCH(_xlfn.BITAND(V23,'PDP8'!$E$21),'PDP8'!$D$21:$D$52,0))))))</f>
        <v>RTL</v>
      </c>
      <c r="X23" s="253" t="str">
        <f>IF(LEN(W23)=0,"",IF(B23='PDP8'!$B$17,'PDP8'!$F$17,CONCATENATE(IF(ISNA(MATCH(_xlfn.BITAND(V23,'PDP8'!$E$18),'PDP8'!$D$18:$D$20,0)),"",CONCATENATE(VLOOKUP(_xlfn.BITAND(V23,'PDP8'!$E$18),'PDP8'!$D$18:$F$20,3,0),IF(LEN(W23)&gt;4,", ",""))),IF(ISNA(MATCH(_xlfn.BITAND(V23,'PDP8'!$E$21),'PDP8'!$D$21:$D$52,0)),"",VLOOKUP(_xlfn.BITAND(V23,'PDP8'!$E$21),'PDP8'!$D$21:$F$52,3,0)))))</f>
        <v>Rotate  AC &amp; L left twice</v>
      </c>
      <c r="Y23" s="253" t="str">
        <f t="shared" si="13"/>
        <v>Rotate  AC &amp; L left twice</v>
      </c>
      <c r="Z23" s="253" t="str">
        <f t="shared" si="10"/>
        <v/>
      </c>
      <c r="AA23" s="253" t="str">
        <f>IF(LEN(Z23)=0,"",CONCATENATE(IF(ISNA(MATCH(_xlfn.BITAND(Z23,'PDP8'!$E$56),'PDP8'!$D$56:$D$70,0)),"",CONCATENATE(INDEX('PDP8'!$C$56:$C$70,MATCH(_xlfn.BITAND(Z23,'PDP8'!$E$56),'PDP8'!$D$56:$D$70,0))," ")),IF(ISNA(MATCH(_xlfn.BITAND(Z23,'PDP8'!$E$71),'PDP8'!$D$71:$D$73,0)),"",CONCATENATE(INDEX('PDP8'!$C$71:$C$73,MATCH(_xlfn.BITAND(Z23,'PDP8'!$E$71),'PDP8'!$D$71:$D$73,0))," ")),IF(_xlfn.BITAND(Z23,'PDP8'!$E$74),"",'PDP8'!$C$74),IF(_xlfn.BITAND(Z23,'PDP8'!$E$75),'PDP8'!$C$75,"")))</f>
        <v/>
      </c>
      <c r="AB23" s="253" t="str">
        <f>IF(LEN(AA23)=0,"",CONCATENATE(IF(ISNA(MATCH(_xlfn.BITAND(Z23,'PDP8'!$E$56),'PDP8'!$D$56:$D$70,0)),"",VLOOKUP(_xlfn.BITAND(Z23,'PDP8'!$E$56),'PDP8'!$D$56:$F$70,3,0)),IF(ISNA(MATCH(_xlfn.BITAND(Z23,'PDP8'!$E$71),'PDP8'!$D$71:$D$73,0)),"",CONCATENATE(IF(ISNA(MATCH(_xlfn.BITAND(Z23,'PDP8'!$E$56),'PDP8'!$D$56:$D$70,0)),"",", "),VLOOKUP(_xlfn.BITAND(Z23,'PDP8'!$E$71),'PDP8'!$D$71:$F$73,3,0))),IF(_xlfn.BITAND(Z23,'PDP8'!$E$75)='PDP8'!$D$75,CONCATENATE(IF(LEN(AA23)&gt;4,", ",""),'PDP8'!$F$75,""),IF(_xlfn.BITAND(Z23,'PDP8'!$E$74),"",'PDP8'!$F$74))))</f>
        <v/>
      </c>
      <c r="AC23" s="253" t="str">
        <f t="shared" si="14"/>
        <v/>
      </c>
      <c r="AD23" s="253" t="str">
        <f>IF(OR(LEFT(C23,1)="*",ISNA(MATCH(C23,'PDP8'!$B$90:$B$238,0))),"",VLOOKUP(C23,'PDP8'!$B$90:$C$238,2,0))</f>
        <v/>
      </c>
      <c r="AE23" s="253" t="str">
        <f>IF(LEN(AD23)=0,"",VLOOKUP(C23,'PDP8'!$B$79:$F$238,5,0))</f>
        <v/>
      </c>
      <c r="AF23" s="253" t="str">
        <f>IF(OR(LEFT(C23,1)="*",ISNA(MATCH(C23,'PDP8'!$J$5:$J$389,0))),"",INDEX('PDP8'!$I$5:$I$389,MATCH(C23,'PDP8'!$J$5:$J$389,0)))</f>
        <v/>
      </c>
      <c r="AG23" s="253" t="str">
        <f>IF(LEN(AF23)=0,"",CONCATENATE(VLOOKUP(C23,'PDP8'!$J$5:$M$389,2,0),": ",VLOOKUP(C23,'PDP8'!$J$5:$M$389,4,0)))</f>
        <v/>
      </c>
      <c r="AH23" s="126"/>
    </row>
    <row r="24" spans="1:34" x14ac:dyDescent="0.2">
      <c r="A24" s="126"/>
      <c r="B24" s="246" t="str">
        <f t="shared" si="0"/>
        <v>7764</v>
      </c>
      <c r="C24" s="247" t="s">
        <v>1070</v>
      </c>
      <c r="D24" s="248"/>
      <c r="E24" s="177"/>
      <c r="F24" s="249"/>
      <c r="G24" s="250" t="str">
        <f>IF(LEN(C24)=0,"",IF(LEFT(C24,1)="*",B24,IF(D24="Y",C24,IF(O24&lt;6,INDEX('PDP8'!$C$6:$C$13,MATCH(P24,'PDP8'!$B$6:$B$13)),CONCATENATE(W24,AA24,AD24,AF24)))))</f>
        <v xml:space="preserve">SPA </v>
      </c>
      <c r="H24" s="251" t="str">
        <f t="shared" si="1"/>
        <v/>
      </c>
      <c r="I24" s="250" t="str">
        <f t="shared" si="11"/>
        <v/>
      </c>
      <c r="J24" s="179"/>
      <c r="K24" s="188" t="str">
        <f>IF(LEFT(C24,1)="*",CONCATENATE("/Address = ",RIGHT(B24,LEN(B24)-1)),IF(LEN(O24)=0,"",IF(D24="Y",CONCATENATE("/Data initialized to ",C24),IF(O24&lt;6,CONCATENATE("/",VLOOKUP(P24,'PDP8'!$B$6:$F$13,5),IF(_xlfn.BITAND(OCT2DEC(C24),376)=264," [Auto pre-increment]","")),CONCATENATE("/",Y24,AC24,AE24,AG24)))))</f>
        <v>/Skip on AC &gt;= 0</v>
      </c>
      <c r="L24" s="252" t="s">
        <v>1071</v>
      </c>
      <c r="M24" s="126"/>
      <c r="N24" s="253" t="str">
        <f t="shared" si="2"/>
        <v/>
      </c>
      <c r="O24" s="253">
        <f t="shared" si="3"/>
        <v>7</v>
      </c>
      <c r="P24" s="253" t="str">
        <f t="shared" si="4"/>
        <v>7000</v>
      </c>
      <c r="Q24" s="253" t="str">
        <f t="shared" si="5"/>
        <v/>
      </c>
      <c r="R24" s="253" t="str">
        <f t="shared" si="6"/>
        <v>NO</v>
      </c>
      <c r="S24" s="254" t="str">
        <f t="shared" si="12"/>
        <v>7764</v>
      </c>
      <c r="T24" s="253" t="str">
        <f t="shared" si="7"/>
        <v/>
      </c>
      <c r="U24" s="253">
        <f t="shared" si="8"/>
        <v>1</v>
      </c>
      <c r="V24" s="253" t="str">
        <f t="shared" si="9"/>
        <v/>
      </c>
      <c r="W24" s="253" t="str">
        <f>IF(LEN(V24)=0,"",IF(_xlfn.BITAND(V24,'PDP8'!$E$17)='PDP8'!$D$17,'PDP8'!$F$17,CONCATENATE(IF(ISNA(MATCH(_xlfn.BITAND(V24,'PDP8'!$E$18),'PDP8'!$D$18:$D$20,0)),"",CONCATENATE(INDEX('PDP8'!$C$18:$C$20,MATCH(_xlfn.BITAND(V24,'PDP8'!$E$18),'PDP8'!$D$18:$D$20,0))," ")),IF(ISNA(MATCH(_xlfn.BITAND(V24,'PDP8'!$E$21),'PDP8'!$D$21:$D$52,0)),"",INDEX('PDP8'!$C$21:$C$52,MATCH(_xlfn.BITAND(V24,'PDP8'!$E$21),'PDP8'!$D$21:$D$52,0))))))</f>
        <v/>
      </c>
      <c r="X24" s="253" t="str">
        <f>IF(LEN(W24)=0,"",IF(B24='PDP8'!$B$17,'PDP8'!$F$17,CONCATENATE(IF(ISNA(MATCH(_xlfn.BITAND(V24,'PDP8'!$E$18),'PDP8'!$D$18:$D$20,0)),"",CONCATENATE(VLOOKUP(_xlfn.BITAND(V24,'PDP8'!$E$18),'PDP8'!$D$18:$F$20,3,0),IF(LEN(W24)&gt;4,", ",""))),IF(ISNA(MATCH(_xlfn.BITAND(V24,'PDP8'!$E$21),'PDP8'!$D$21:$D$52,0)),"",VLOOKUP(_xlfn.BITAND(V24,'PDP8'!$E$21),'PDP8'!$D$21:$F$52,3,0)))))</f>
        <v/>
      </c>
      <c r="Y24" s="253" t="str">
        <f t="shared" si="13"/>
        <v/>
      </c>
      <c r="Z24" s="253">
        <f t="shared" si="10"/>
        <v>72</v>
      </c>
      <c r="AA24" s="253" t="str">
        <f>IF(LEN(Z24)=0,"",CONCATENATE(IF(ISNA(MATCH(_xlfn.BITAND(Z24,'PDP8'!$E$56),'PDP8'!$D$56:$D$70,0)),"",CONCATENATE(INDEX('PDP8'!$C$56:$C$70,MATCH(_xlfn.BITAND(Z24,'PDP8'!$E$56),'PDP8'!$D$56:$D$70,0))," ")),IF(ISNA(MATCH(_xlfn.BITAND(Z24,'PDP8'!$E$71),'PDP8'!$D$71:$D$73,0)),"",CONCATENATE(INDEX('PDP8'!$C$71:$C$73,MATCH(_xlfn.BITAND(Z24,'PDP8'!$E$71),'PDP8'!$D$71:$D$73,0))," ")),IF(_xlfn.BITAND(Z24,'PDP8'!$E$74),"",'PDP8'!$C$74),IF(_xlfn.BITAND(Z24,'PDP8'!$E$75),'PDP8'!$C$75,"")))</f>
        <v xml:space="preserve">SPA </v>
      </c>
      <c r="AB24" s="253" t="str">
        <f>IF(LEN(AA24)=0,"",CONCATENATE(IF(ISNA(MATCH(_xlfn.BITAND(Z24,'PDP8'!$E$56),'PDP8'!$D$56:$D$70,0)),"",VLOOKUP(_xlfn.BITAND(Z24,'PDP8'!$E$56),'PDP8'!$D$56:$F$70,3,0)),IF(ISNA(MATCH(_xlfn.BITAND(Z24,'PDP8'!$E$71),'PDP8'!$D$71:$D$73,0)),"",CONCATENATE(IF(ISNA(MATCH(_xlfn.BITAND(Z24,'PDP8'!$E$56),'PDP8'!$D$56:$D$70,0)),"",", "),VLOOKUP(_xlfn.BITAND(Z24,'PDP8'!$E$71),'PDP8'!$D$71:$F$73,3,0))),IF(_xlfn.BITAND(Z24,'PDP8'!$E$75)='PDP8'!$D$75,CONCATENATE(IF(LEN(AA24)&gt;4,", ",""),'PDP8'!$F$75,""),IF(_xlfn.BITAND(Z24,'PDP8'!$E$74),"",'PDP8'!$F$74))))</f>
        <v>Skip on AC &gt;= 0</v>
      </c>
      <c r="AC24" s="253" t="str">
        <f t="shared" si="14"/>
        <v>Skip on AC &gt;= 0</v>
      </c>
      <c r="AD24" s="253" t="str">
        <f>IF(OR(LEFT(C24,1)="*",ISNA(MATCH(C24,'PDP8'!$B$90:$B$238,0))),"",VLOOKUP(C24,'PDP8'!$B$90:$C$238,2,0))</f>
        <v/>
      </c>
      <c r="AE24" s="253" t="str">
        <f>IF(LEN(AD24)=0,"",VLOOKUP(C24,'PDP8'!$B$79:$F$238,5,0))</f>
        <v/>
      </c>
      <c r="AF24" s="253" t="str">
        <f>IF(OR(LEFT(C24,1)="*",ISNA(MATCH(C24,'PDP8'!$J$5:$J$389,0))),"",INDEX('PDP8'!$I$5:$I$389,MATCH(C24,'PDP8'!$J$5:$J$389,0)))</f>
        <v/>
      </c>
      <c r="AG24" s="253" t="str">
        <f>IF(LEN(AF24)=0,"",CONCATENATE(VLOOKUP(C24,'PDP8'!$J$5:$M$389,2,0),": ",VLOOKUP(C24,'PDP8'!$J$5:$M$389,4,0)))</f>
        <v/>
      </c>
      <c r="AH24" s="126"/>
    </row>
    <row r="25" spans="1:34" x14ac:dyDescent="0.2">
      <c r="A25" s="126"/>
      <c r="B25" s="246" t="str">
        <f t="shared" si="0"/>
        <v>7765</v>
      </c>
      <c r="C25" s="247" t="s">
        <v>1065</v>
      </c>
      <c r="D25" s="248"/>
      <c r="E25" s="177"/>
      <c r="F25" s="249"/>
      <c r="G25" s="250" t="str">
        <f>IF(LEN(C25)=0,"",IF(LEFT(C25,1)="*",B25,IF(D25="Y",C25,IF(O25&lt;6,INDEX('PDP8'!$C$6:$C$13,MATCH(P25,'PDP8'!$B$6:$B$13)),CONCATENATE(W25,AA25,AD25,AF25)))))</f>
        <v>JMP</v>
      </c>
      <c r="H25" s="251" t="str">
        <f t="shared" si="1"/>
        <v/>
      </c>
      <c r="I25" s="250" t="str">
        <f t="shared" si="11"/>
        <v>WAITHI</v>
      </c>
      <c r="J25" s="179"/>
      <c r="K25" s="188" t="str">
        <f>IF(LEFT(C25,1)="*",CONCATENATE("/Address = ",RIGHT(B25,LEN(B25)-1)),IF(LEN(O25)=0,"",IF(D25="Y",CONCATENATE("/Data initialized to ",C25),IF(O25&lt;6,CONCATENATE("/",VLOOKUP(P25,'PDP8'!$B$6:$F$13,5),IF(_xlfn.BITAND(OCT2DEC(C25),376)=264," [Auto pre-increment]","")),CONCATENATE("/",Y25,AC25,AE25,AG25)))))</f>
        <v>/Jump</v>
      </c>
      <c r="L25" s="252"/>
      <c r="M25" s="126"/>
      <c r="N25" s="253">
        <f t="shared" si="2"/>
        <v>1</v>
      </c>
      <c r="O25" s="253">
        <f t="shared" si="3"/>
        <v>5</v>
      </c>
      <c r="P25" s="253" t="str">
        <f t="shared" si="4"/>
        <v>5000</v>
      </c>
      <c r="Q25" s="253" t="str">
        <f t="shared" si="5"/>
        <v/>
      </c>
      <c r="R25" s="253" t="str">
        <f t="shared" si="6"/>
        <v>NO</v>
      </c>
      <c r="S25" s="254" t="str">
        <f t="shared" si="12"/>
        <v>7765</v>
      </c>
      <c r="T25" s="253" t="str">
        <f t="shared" si="7"/>
        <v>7757</v>
      </c>
      <c r="U25" s="253">
        <f t="shared" si="8"/>
        <v>0</v>
      </c>
      <c r="V25" s="253" t="str">
        <f t="shared" si="9"/>
        <v/>
      </c>
      <c r="W25" s="253" t="str">
        <f>IF(LEN(V25)=0,"",IF(_xlfn.BITAND(V25,'PDP8'!$E$17)='PDP8'!$D$17,'PDP8'!$F$17,CONCATENATE(IF(ISNA(MATCH(_xlfn.BITAND(V25,'PDP8'!$E$18),'PDP8'!$D$18:$D$20,0)),"",CONCATENATE(INDEX('PDP8'!$C$18:$C$20,MATCH(_xlfn.BITAND(V25,'PDP8'!$E$18),'PDP8'!$D$18:$D$20,0))," ")),IF(ISNA(MATCH(_xlfn.BITAND(V25,'PDP8'!$E$21),'PDP8'!$D$21:$D$52,0)),"",INDEX('PDP8'!$C$21:$C$52,MATCH(_xlfn.BITAND(V25,'PDP8'!$E$21),'PDP8'!$D$21:$D$52,0))))))</f>
        <v/>
      </c>
      <c r="X25" s="253" t="str">
        <f>IF(LEN(W25)=0,"",IF(B25='PDP8'!$B$17,'PDP8'!$F$17,CONCATENATE(IF(ISNA(MATCH(_xlfn.BITAND(V25,'PDP8'!$E$18),'PDP8'!$D$18:$D$20,0)),"",CONCATENATE(VLOOKUP(_xlfn.BITAND(V25,'PDP8'!$E$18),'PDP8'!$D$18:$F$20,3,0),IF(LEN(W25)&gt;4,", ",""))),IF(ISNA(MATCH(_xlfn.BITAND(V25,'PDP8'!$E$21),'PDP8'!$D$21:$D$52,0)),"",VLOOKUP(_xlfn.BITAND(V25,'PDP8'!$E$21),'PDP8'!$D$21:$F$52,3,0)))))</f>
        <v/>
      </c>
      <c r="Y25" s="253" t="str">
        <f t="shared" si="13"/>
        <v/>
      </c>
      <c r="Z25" s="253" t="str">
        <f t="shared" si="10"/>
        <v/>
      </c>
      <c r="AA25" s="253" t="str">
        <f>IF(LEN(Z25)=0,"",CONCATENATE(IF(ISNA(MATCH(_xlfn.BITAND(Z25,'PDP8'!$E$56),'PDP8'!$D$56:$D$70,0)),"",CONCATENATE(INDEX('PDP8'!$C$56:$C$70,MATCH(_xlfn.BITAND(Z25,'PDP8'!$E$56),'PDP8'!$D$56:$D$70,0))," ")),IF(ISNA(MATCH(_xlfn.BITAND(Z25,'PDP8'!$E$71),'PDP8'!$D$71:$D$73,0)),"",CONCATENATE(INDEX('PDP8'!$C$71:$C$73,MATCH(_xlfn.BITAND(Z25,'PDP8'!$E$71),'PDP8'!$D$71:$D$73,0))," ")),IF(_xlfn.BITAND(Z25,'PDP8'!$E$74),"",'PDP8'!$C$74),IF(_xlfn.BITAND(Z25,'PDP8'!$E$75),'PDP8'!$C$75,"")))</f>
        <v/>
      </c>
      <c r="AB25" s="253" t="str">
        <f>IF(LEN(AA25)=0,"",CONCATENATE(IF(ISNA(MATCH(_xlfn.BITAND(Z25,'PDP8'!$E$56),'PDP8'!$D$56:$D$70,0)),"",VLOOKUP(_xlfn.BITAND(Z25,'PDP8'!$E$56),'PDP8'!$D$56:$F$70,3,0)),IF(ISNA(MATCH(_xlfn.BITAND(Z25,'PDP8'!$E$71),'PDP8'!$D$71:$D$73,0)),"",CONCATENATE(IF(ISNA(MATCH(_xlfn.BITAND(Z25,'PDP8'!$E$56),'PDP8'!$D$56:$D$70,0)),"",", "),VLOOKUP(_xlfn.BITAND(Z25,'PDP8'!$E$71),'PDP8'!$D$71:$F$73,3,0))),IF(_xlfn.BITAND(Z25,'PDP8'!$E$75)='PDP8'!$D$75,CONCATENATE(IF(LEN(AA25)&gt;4,", ",""),'PDP8'!$F$75,""),IF(_xlfn.BITAND(Z25,'PDP8'!$E$74),"",'PDP8'!$F$74))))</f>
        <v/>
      </c>
      <c r="AC25" s="253" t="str">
        <f t="shared" si="14"/>
        <v/>
      </c>
      <c r="AD25" s="253" t="str">
        <f>IF(OR(LEFT(C25,1)="*",ISNA(MATCH(C25,'PDP8'!$B$90:$B$238,0))),"",VLOOKUP(C25,'PDP8'!$B$90:$C$238,2,0))</f>
        <v/>
      </c>
      <c r="AE25" s="253" t="str">
        <f>IF(LEN(AD25)=0,"",VLOOKUP(C25,'PDP8'!$B$79:$F$238,5,0))</f>
        <v/>
      </c>
      <c r="AF25" s="253" t="str">
        <f>IF(OR(LEFT(C25,1)="*",ISNA(MATCH(C25,'PDP8'!$J$5:$J$389,0))),"",INDEX('PDP8'!$I$5:$I$389,MATCH(C25,'PDP8'!$J$5:$J$389,0)))</f>
        <v/>
      </c>
      <c r="AG25" s="253" t="str">
        <f>IF(LEN(AF25)=0,"",CONCATENATE(VLOOKUP(C25,'PDP8'!$J$5:$M$389,2,0),": ",VLOOKUP(C25,'PDP8'!$J$5:$M$389,4,0)))</f>
        <v/>
      </c>
      <c r="AH25" s="126"/>
    </row>
    <row r="26" spans="1:34" x14ac:dyDescent="0.2">
      <c r="A26" s="126"/>
      <c r="B26" s="246" t="str">
        <f t="shared" si="0"/>
        <v/>
      </c>
      <c r="C26" s="247"/>
      <c r="D26" s="248"/>
      <c r="E26" s="177"/>
      <c r="F26" s="249"/>
      <c r="G26" s="250" t="str">
        <f>IF(LEN(C26)=0,"",IF(LEFT(C26,1)="*",B26,IF(D26="Y",C26,IF(O26&lt;6,INDEX('PDP8'!$C$6:$C$13,MATCH(P26,'PDP8'!$B$6:$B$13)),CONCATENATE(W26,AA26,AD26,AF26)))))</f>
        <v/>
      </c>
      <c r="H26" s="251" t="str">
        <f t="shared" si="1"/>
        <v/>
      </c>
      <c r="I26" s="250" t="str">
        <f t="shared" si="11"/>
        <v/>
      </c>
      <c r="J26" s="179"/>
      <c r="K26" s="188" t="str">
        <f>IF(LEFT(C26,1)="*",CONCATENATE("/Address = ",RIGHT(B26,LEN(B26)-1)),IF(LEN(O26)=0,"",IF(D26="Y",CONCATENATE("/Data initialized to ",C26),IF(O26&lt;6,CONCATENATE("/",VLOOKUP(P26,'PDP8'!$B$6:$F$13,5),IF(_xlfn.BITAND(OCT2DEC(C26),376)=264," [Auto pre-increment]","")),CONCATENATE("/",Y26,AC26,AE26,AG26)))))</f>
        <v/>
      </c>
      <c r="L26" s="252"/>
      <c r="M26" s="126"/>
      <c r="N26" s="253" t="str">
        <f t="shared" si="2"/>
        <v/>
      </c>
      <c r="O26" s="253" t="str">
        <f t="shared" si="3"/>
        <v/>
      </c>
      <c r="P26" s="253" t="str">
        <f t="shared" si="4"/>
        <v/>
      </c>
      <c r="Q26" s="253" t="str">
        <f t="shared" si="5"/>
        <v/>
      </c>
      <c r="R26" s="253" t="str">
        <f t="shared" si="6"/>
        <v>NO</v>
      </c>
      <c r="S26" s="254" t="str">
        <f t="shared" si="12"/>
        <v>7765</v>
      </c>
      <c r="T26" s="253" t="str">
        <f t="shared" si="7"/>
        <v/>
      </c>
      <c r="U26" s="253">
        <f t="shared" si="8"/>
        <v>0</v>
      </c>
      <c r="V26" s="253" t="str">
        <f t="shared" si="9"/>
        <v/>
      </c>
      <c r="W26" s="253" t="str">
        <f>IF(LEN(V26)=0,"",IF(_xlfn.BITAND(V26,'PDP8'!$E$17)='PDP8'!$D$17,'PDP8'!$F$17,CONCATENATE(IF(ISNA(MATCH(_xlfn.BITAND(V26,'PDP8'!$E$18),'PDP8'!$D$18:$D$20,0)),"",CONCATENATE(INDEX('PDP8'!$C$18:$C$20,MATCH(_xlfn.BITAND(V26,'PDP8'!$E$18),'PDP8'!$D$18:$D$20,0))," ")),IF(ISNA(MATCH(_xlfn.BITAND(V26,'PDP8'!$E$21),'PDP8'!$D$21:$D$52,0)),"",INDEX('PDP8'!$C$21:$C$52,MATCH(_xlfn.BITAND(V26,'PDP8'!$E$21),'PDP8'!$D$21:$D$52,0))))))</f>
        <v/>
      </c>
      <c r="X26" s="253" t="str">
        <f>IF(LEN(W26)=0,"",IF(B26='PDP8'!$B$17,'PDP8'!$F$17,CONCATENATE(IF(ISNA(MATCH(_xlfn.BITAND(V26,'PDP8'!$E$18),'PDP8'!$D$18:$D$20,0)),"",CONCATENATE(VLOOKUP(_xlfn.BITAND(V26,'PDP8'!$E$18),'PDP8'!$D$18:$F$20,3,0),IF(LEN(W26)&gt;4,", ",""))),IF(ISNA(MATCH(_xlfn.BITAND(V26,'PDP8'!$E$21),'PDP8'!$D$21:$D$52,0)),"",VLOOKUP(_xlfn.BITAND(V26,'PDP8'!$E$21),'PDP8'!$D$21:$F$52,3,0)))))</f>
        <v/>
      </c>
      <c r="Y26" s="253" t="str">
        <f t="shared" si="13"/>
        <v/>
      </c>
      <c r="Z26" s="253" t="str">
        <f t="shared" si="10"/>
        <v/>
      </c>
      <c r="AA26" s="253" t="str">
        <f>IF(LEN(Z26)=0,"",CONCATENATE(IF(ISNA(MATCH(_xlfn.BITAND(Z26,'PDP8'!$E$56),'PDP8'!$D$56:$D$70,0)),"",CONCATENATE(INDEX('PDP8'!$C$56:$C$70,MATCH(_xlfn.BITAND(Z26,'PDP8'!$E$56),'PDP8'!$D$56:$D$70,0))," ")),IF(ISNA(MATCH(_xlfn.BITAND(Z26,'PDP8'!$E$71),'PDP8'!$D$71:$D$73,0)),"",CONCATENATE(INDEX('PDP8'!$C$71:$C$73,MATCH(_xlfn.BITAND(Z26,'PDP8'!$E$71),'PDP8'!$D$71:$D$73,0))," ")),IF(_xlfn.BITAND(Z26,'PDP8'!$E$74),"",'PDP8'!$C$74),IF(_xlfn.BITAND(Z26,'PDP8'!$E$75),'PDP8'!$C$75,"")))</f>
        <v/>
      </c>
      <c r="AB26" s="253" t="str">
        <f>IF(LEN(AA26)=0,"",CONCATENATE(IF(ISNA(MATCH(_xlfn.BITAND(Z26,'PDP8'!$E$56),'PDP8'!$D$56:$D$70,0)),"",VLOOKUP(_xlfn.BITAND(Z26,'PDP8'!$E$56),'PDP8'!$D$56:$F$70,3,0)),IF(ISNA(MATCH(_xlfn.BITAND(Z26,'PDP8'!$E$71),'PDP8'!$D$71:$D$73,0)),"",CONCATENATE(IF(ISNA(MATCH(_xlfn.BITAND(Z26,'PDP8'!$E$56),'PDP8'!$D$56:$D$70,0)),"",", "),VLOOKUP(_xlfn.BITAND(Z26,'PDP8'!$E$71),'PDP8'!$D$71:$F$73,3,0))),IF(_xlfn.BITAND(Z26,'PDP8'!$E$75)='PDP8'!$D$75,CONCATENATE(IF(LEN(AA26)&gt;4,", ",""),'PDP8'!$F$75,""),IF(_xlfn.BITAND(Z26,'PDP8'!$E$74),"",'PDP8'!$F$74))))</f>
        <v/>
      </c>
      <c r="AC26" s="253" t="str">
        <f t="shared" si="14"/>
        <v/>
      </c>
      <c r="AD26" s="253" t="str">
        <f>IF(OR(LEFT(C26,1)="*",ISNA(MATCH(C26,'PDP8'!$B$90:$B$238,0))),"",VLOOKUP(C26,'PDP8'!$B$90:$C$238,2,0))</f>
        <v/>
      </c>
      <c r="AE26" s="253" t="str">
        <f>IF(LEN(AD26)=0,"",VLOOKUP(C26,'PDP8'!$B$79:$F$238,5,0))</f>
        <v/>
      </c>
      <c r="AF26" s="253" t="str">
        <f>IF(OR(LEFT(C26,1)="*",ISNA(MATCH(C26,'PDP8'!$J$5:$J$389,0))),"",INDEX('PDP8'!$I$5:$I$389,MATCH(C26,'PDP8'!$J$5:$J$389,0)))</f>
        <v/>
      </c>
      <c r="AG26" s="253" t="str">
        <f>IF(LEN(AF26)=0,"",CONCATENATE(VLOOKUP(C26,'PDP8'!$J$5:$M$389,2,0),": ",VLOOKUP(C26,'PDP8'!$J$5:$M$389,4,0)))</f>
        <v/>
      </c>
      <c r="AH26" s="126"/>
    </row>
    <row r="27" spans="1:34" x14ac:dyDescent="0.2">
      <c r="A27" s="126"/>
      <c r="B27" s="246" t="str">
        <f t="shared" si="0"/>
        <v>7766</v>
      </c>
      <c r="C27" s="247" t="s">
        <v>978</v>
      </c>
      <c r="D27" s="248"/>
      <c r="E27" s="177"/>
      <c r="F27" s="249"/>
      <c r="G27" s="250" t="str">
        <f>IF(LEN(C27)=0,"",IF(LEFT(C27,1)="*",B27,IF(D27="Y",C27,IF(O27&lt;6,INDEX('PDP8'!$C$6:$C$13,MATCH(P27,'PDP8'!$B$6:$B$13)),CONCATENATE(W27,AA27,AD27,AF27)))))</f>
        <v>RTL</v>
      </c>
      <c r="H27" s="251" t="str">
        <f t="shared" si="1"/>
        <v/>
      </c>
      <c r="I27" s="250" t="str">
        <f t="shared" si="11"/>
        <v/>
      </c>
      <c r="J27" s="179"/>
      <c r="K27" s="188" t="str">
        <f>IF(LEFT(C27,1)="*",CONCATENATE("/Address = ",RIGHT(B27,LEN(B27)-1)),IF(LEN(O27)=0,"",IF(D27="Y",CONCATENATE("/Data initialized to ",C27),IF(O27&lt;6,CONCATENATE("/",VLOOKUP(P27,'PDP8'!$B$6:$F$13,5),IF(_xlfn.BITAND(OCT2DEC(C27),376)=264," [Auto pre-increment]","")),CONCATENATE("/",Y27,AC27,AE27,AG27)))))</f>
        <v>/Rotate  AC &amp; L left twice</v>
      </c>
      <c r="L27" s="252" t="s">
        <v>1072</v>
      </c>
      <c r="M27" s="126"/>
      <c r="N27" s="253" t="str">
        <f t="shared" si="2"/>
        <v/>
      </c>
      <c r="O27" s="253">
        <f t="shared" si="3"/>
        <v>7</v>
      </c>
      <c r="P27" s="253" t="str">
        <f t="shared" si="4"/>
        <v>7000</v>
      </c>
      <c r="Q27" s="253" t="str">
        <f t="shared" si="5"/>
        <v/>
      </c>
      <c r="R27" s="253" t="str">
        <f t="shared" si="6"/>
        <v>NO</v>
      </c>
      <c r="S27" s="254" t="str">
        <f t="shared" si="12"/>
        <v>7766</v>
      </c>
      <c r="T27" s="253" t="str">
        <f t="shared" si="7"/>
        <v/>
      </c>
      <c r="U27" s="253">
        <f t="shared" si="8"/>
        <v>1</v>
      </c>
      <c r="V27" s="253">
        <f t="shared" si="9"/>
        <v>6</v>
      </c>
      <c r="W27" s="253" t="str">
        <f>IF(LEN(V27)=0,"",IF(_xlfn.BITAND(V27,'PDP8'!$E$17)='PDP8'!$D$17,'PDP8'!$F$17,CONCATENATE(IF(ISNA(MATCH(_xlfn.BITAND(V27,'PDP8'!$E$18),'PDP8'!$D$18:$D$20,0)),"",CONCATENATE(INDEX('PDP8'!$C$18:$C$20,MATCH(_xlfn.BITAND(V27,'PDP8'!$E$18),'PDP8'!$D$18:$D$20,0))," ")),IF(ISNA(MATCH(_xlfn.BITAND(V27,'PDP8'!$E$21),'PDP8'!$D$21:$D$52,0)),"",INDEX('PDP8'!$C$21:$C$52,MATCH(_xlfn.BITAND(V27,'PDP8'!$E$21),'PDP8'!$D$21:$D$52,0))))))</f>
        <v>RTL</v>
      </c>
      <c r="X27" s="253" t="str">
        <f>IF(LEN(W27)=0,"",IF(B27='PDP8'!$B$17,'PDP8'!$F$17,CONCATENATE(IF(ISNA(MATCH(_xlfn.BITAND(V27,'PDP8'!$E$18),'PDP8'!$D$18:$D$20,0)),"",CONCATENATE(VLOOKUP(_xlfn.BITAND(V27,'PDP8'!$E$18),'PDP8'!$D$18:$F$20,3,0),IF(LEN(W27)&gt;4,", ",""))),IF(ISNA(MATCH(_xlfn.BITAND(V27,'PDP8'!$E$21),'PDP8'!$D$21:$D$52,0)),"",VLOOKUP(_xlfn.BITAND(V27,'PDP8'!$E$21),'PDP8'!$D$21:$F$52,3,0)))))</f>
        <v>Rotate  AC &amp; L left twice</v>
      </c>
      <c r="Y27" s="253" t="str">
        <f t="shared" si="13"/>
        <v>Rotate  AC &amp; L left twice</v>
      </c>
      <c r="Z27" s="253" t="str">
        <f t="shared" si="10"/>
        <v/>
      </c>
      <c r="AA27" s="253" t="str">
        <f>IF(LEN(Z27)=0,"",CONCATENATE(IF(ISNA(MATCH(_xlfn.BITAND(Z27,'PDP8'!$E$56),'PDP8'!$D$56:$D$70,0)),"",CONCATENATE(INDEX('PDP8'!$C$56:$C$70,MATCH(_xlfn.BITAND(Z27,'PDP8'!$E$56),'PDP8'!$D$56:$D$70,0))," ")),IF(ISNA(MATCH(_xlfn.BITAND(Z27,'PDP8'!$E$71),'PDP8'!$D$71:$D$73,0)),"",CONCATENATE(INDEX('PDP8'!$C$71:$C$73,MATCH(_xlfn.BITAND(Z27,'PDP8'!$E$71),'PDP8'!$D$71:$D$73,0))," ")),IF(_xlfn.BITAND(Z27,'PDP8'!$E$74),"",'PDP8'!$C$74),IF(_xlfn.BITAND(Z27,'PDP8'!$E$75),'PDP8'!$C$75,"")))</f>
        <v/>
      </c>
      <c r="AB27" s="253" t="str">
        <f>IF(LEN(AA27)=0,"",CONCATENATE(IF(ISNA(MATCH(_xlfn.BITAND(Z27,'PDP8'!$E$56),'PDP8'!$D$56:$D$70,0)),"",VLOOKUP(_xlfn.BITAND(Z27,'PDP8'!$E$56),'PDP8'!$D$56:$F$70,3,0)),IF(ISNA(MATCH(_xlfn.BITAND(Z27,'PDP8'!$E$71),'PDP8'!$D$71:$D$73,0)),"",CONCATENATE(IF(ISNA(MATCH(_xlfn.BITAND(Z27,'PDP8'!$E$56),'PDP8'!$D$56:$D$70,0)),"",", "),VLOOKUP(_xlfn.BITAND(Z27,'PDP8'!$E$71),'PDP8'!$D$71:$F$73,3,0))),IF(_xlfn.BITAND(Z27,'PDP8'!$E$75)='PDP8'!$D$75,CONCATENATE(IF(LEN(AA27)&gt;4,", ",""),'PDP8'!$F$75,""),IF(_xlfn.BITAND(Z27,'PDP8'!$E$74),"",'PDP8'!$F$74))))</f>
        <v/>
      </c>
      <c r="AC27" s="253" t="str">
        <f t="shared" si="14"/>
        <v/>
      </c>
      <c r="AD27" s="253" t="str">
        <f>IF(OR(LEFT(C27,1)="*",ISNA(MATCH(C27,'PDP8'!$B$90:$B$238,0))),"",VLOOKUP(C27,'PDP8'!$B$90:$C$238,2,0))</f>
        <v/>
      </c>
      <c r="AE27" s="253" t="str">
        <f>IF(LEN(AD27)=0,"",VLOOKUP(C27,'PDP8'!$B$79:$F$238,5,0))</f>
        <v/>
      </c>
      <c r="AF27" s="253" t="str">
        <f>IF(OR(LEFT(C27,1)="*",ISNA(MATCH(C27,'PDP8'!$J$5:$J$389,0))),"",INDEX('PDP8'!$I$5:$I$389,MATCH(C27,'PDP8'!$J$5:$J$389,0)))</f>
        <v/>
      </c>
      <c r="AG27" s="253" t="str">
        <f>IF(LEN(AF27)=0,"",CONCATENATE(VLOOKUP(C27,'PDP8'!$J$5:$M$389,2,0),": ",VLOOKUP(C27,'PDP8'!$J$5:$M$389,4,0)))</f>
        <v/>
      </c>
      <c r="AH27" s="126"/>
    </row>
    <row r="28" spans="1:34" x14ac:dyDescent="0.2">
      <c r="A28" s="126"/>
      <c r="B28" s="246" t="str">
        <f t="shared" si="0"/>
        <v/>
      </c>
      <c r="C28" s="247"/>
      <c r="D28" s="248"/>
      <c r="E28" s="177"/>
      <c r="F28" s="249"/>
      <c r="G28" s="250" t="str">
        <f>IF(LEN(C28)=0,"",IF(LEFT(C28,1)="*",B28,IF(D28="Y",C28,IF(O28&lt;6,INDEX('PDP8'!$C$6:$C$13,MATCH(P28,'PDP8'!$B$6:$B$13)),CONCATENATE(W28,AA28,AD28,AF28)))))</f>
        <v/>
      </c>
      <c r="H28" s="251" t="str">
        <f t="shared" si="1"/>
        <v/>
      </c>
      <c r="I28" s="250" t="str">
        <f t="shared" si="11"/>
        <v/>
      </c>
      <c r="J28" s="179"/>
      <c r="K28" s="188" t="str">
        <f>IF(LEFT(C28,1)="*",CONCATENATE("/Address = ",RIGHT(B28,LEN(B28)-1)),IF(LEN(O28)=0,"",IF(D28="Y",CONCATENATE("/Data initialized to ",C28),IF(O28&lt;6,CONCATENATE("/",VLOOKUP(P28,'PDP8'!$B$6:$F$13,5),IF(_xlfn.BITAND(OCT2DEC(C28),376)=264," [Auto pre-increment]","")),CONCATENATE("/",Y28,AC28,AE28,AG28)))))</f>
        <v/>
      </c>
      <c r="L28" s="252" t="s">
        <v>1073</v>
      </c>
      <c r="M28" s="126"/>
      <c r="N28" s="253" t="str">
        <f t="shared" si="2"/>
        <v/>
      </c>
      <c r="O28" s="253" t="str">
        <f t="shared" si="3"/>
        <v/>
      </c>
      <c r="P28" s="253" t="str">
        <f t="shared" si="4"/>
        <v/>
      </c>
      <c r="Q28" s="253" t="str">
        <f t="shared" si="5"/>
        <v/>
      </c>
      <c r="R28" s="253" t="str">
        <f t="shared" si="6"/>
        <v>NO</v>
      </c>
      <c r="S28" s="254" t="str">
        <f t="shared" si="12"/>
        <v>7766</v>
      </c>
      <c r="T28" s="253" t="str">
        <f t="shared" si="7"/>
        <v/>
      </c>
      <c r="U28" s="253">
        <f t="shared" si="8"/>
        <v>0</v>
      </c>
      <c r="V28" s="253" t="str">
        <f t="shared" si="9"/>
        <v/>
      </c>
      <c r="W28" s="253" t="str">
        <f>IF(LEN(V28)=0,"",IF(_xlfn.BITAND(V28,'PDP8'!$E$17)='PDP8'!$D$17,'PDP8'!$F$17,CONCATENATE(IF(ISNA(MATCH(_xlfn.BITAND(V28,'PDP8'!$E$18),'PDP8'!$D$18:$D$20,0)),"",CONCATENATE(INDEX('PDP8'!$C$18:$C$20,MATCH(_xlfn.BITAND(V28,'PDP8'!$E$18),'PDP8'!$D$18:$D$20,0))," ")),IF(ISNA(MATCH(_xlfn.BITAND(V28,'PDP8'!$E$21),'PDP8'!$D$21:$D$52,0)),"",INDEX('PDP8'!$C$21:$C$52,MATCH(_xlfn.BITAND(V28,'PDP8'!$E$21),'PDP8'!$D$21:$D$52,0))))))</f>
        <v/>
      </c>
      <c r="X28" s="253" t="str">
        <f>IF(LEN(W28)=0,"",IF(B28='PDP8'!$B$17,'PDP8'!$F$17,CONCATENATE(IF(ISNA(MATCH(_xlfn.BITAND(V28,'PDP8'!$E$18),'PDP8'!$D$18:$D$20,0)),"",CONCATENATE(VLOOKUP(_xlfn.BITAND(V28,'PDP8'!$E$18),'PDP8'!$D$18:$F$20,3,0),IF(LEN(W28)&gt;4,", ",""))),IF(ISNA(MATCH(_xlfn.BITAND(V28,'PDP8'!$E$21),'PDP8'!$D$21:$D$52,0)),"",VLOOKUP(_xlfn.BITAND(V28,'PDP8'!$E$21),'PDP8'!$D$21:$F$52,3,0)))))</f>
        <v/>
      </c>
      <c r="Y28" s="253" t="str">
        <f t="shared" si="13"/>
        <v/>
      </c>
      <c r="Z28" s="253" t="str">
        <f t="shared" si="10"/>
        <v/>
      </c>
      <c r="AA28" s="253" t="str">
        <f>IF(LEN(Z28)=0,"",CONCATENATE(IF(ISNA(MATCH(_xlfn.BITAND(Z28,'PDP8'!$E$56),'PDP8'!$D$56:$D$70,0)),"",CONCATENATE(INDEX('PDP8'!$C$56:$C$70,MATCH(_xlfn.BITAND(Z28,'PDP8'!$E$56),'PDP8'!$D$56:$D$70,0))," ")),IF(ISNA(MATCH(_xlfn.BITAND(Z28,'PDP8'!$E$71),'PDP8'!$D$71:$D$73,0)),"",CONCATENATE(INDEX('PDP8'!$C$71:$C$73,MATCH(_xlfn.BITAND(Z28,'PDP8'!$E$71),'PDP8'!$D$71:$D$73,0))," ")),IF(_xlfn.BITAND(Z28,'PDP8'!$E$74),"",'PDP8'!$C$74),IF(_xlfn.BITAND(Z28,'PDP8'!$E$75),'PDP8'!$C$75,"")))</f>
        <v/>
      </c>
      <c r="AB28" s="253" t="str">
        <f>IF(LEN(AA28)=0,"",CONCATENATE(IF(ISNA(MATCH(_xlfn.BITAND(Z28,'PDP8'!$E$56),'PDP8'!$D$56:$D$70,0)),"",VLOOKUP(_xlfn.BITAND(Z28,'PDP8'!$E$56),'PDP8'!$D$56:$F$70,3,0)),IF(ISNA(MATCH(_xlfn.BITAND(Z28,'PDP8'!$E$71),'PDP8'!$D$71:$D$73,0)),"",CONCATENATE(IF(ISNA(MATCH(_xlfn.BITAND(Z28,'PDP8'!$E$56),'PDP8'!$D$56:$D$70,0)),"",", "),VLOOKUP(_xlfn.BITAND(Z28,'PDP8'!$E$71),'PDP8'!$D$71:$F$73,3,0))),IF(_xlfn.BITAND(Z28,'PDP8'!$E$75)='PDP8'!$D$75,CONCATENATE(IF(LEN(AA28)&gt;4,", ",""),'PDP8'!$F$75,""),IF(_xlfn.BITAND(Z28,'PDP8'!$E$74),"",'PDP8'!$F$74))))</f>
        <v/>
      </c>
      <c r="AC28" s="253" t="str">
        <f t="shared" si="14"/>
        <v/>
      </c>
      <c r="AD28" s="253" t="str">
        <f>IF(OR(LEFT(C28,1)="*",ISNA(MATCH(C28,'PDP8'!$B$90:$B$238,0))),"",VLOOKUP(C28,'PDP8'!$B$90:$C$238,2,0))</f>
        <v/>
      </c>
      <c r="AE28" s="253" t="str">
        <f>IF(LEN(AD28)=0,"",VLOOKUP(C28,'PDP8'!$B$79:$F$238,5,0))</f>
        <v/>
      </c>
      <c r="AF28" s="253" t="str">
        <f>IF(OR(LEFT(C28,1)="*",ISNA(MATCH(C28,'PDP8'!$J$5:$J$389,0))),"",INDEX('PDP8'!$I$5:$I$389,MATCH(C28,'PDP8'!$J$5:$J$389,0)))</f>
        <v/>
      </c>
      <c r="AG28" s="253" t="str">
        <f>IF(LEN(AF28)=0,"",CONCATENATE(VLOOKUP(C28,'PDP8'!$J$5:$M$389,2,0),": ",VLOOKUP(C28,'PDP8'!$J$5:$M$389,4,0)))</f>
        <v/>
      </c>
      <c r="AH28" s="126"/>
    </row>
    <row r="29" spans="1:34" x14ac:dyDescent="0.2">
      <c r="A29" s="126"/>
      <c r="B29" s="246" t="str">
        <f t="shared" si="0"/>
        <v>7767</v>
      </c>
      <c r="C29" s="247" t="s">
        <v>1061</v>
      </c>
      <c r="D29" s="248"/>
      <c r="E29" s="177"/>
      <c r="F29" s="249" t="s">
        <v>1074</v>
      </c>
      <c r="G29" s="250" t="str">
        <f>IF(LEN(C29)=0,"",IF(LEFT(C29,1)="*",B29,IF(D29="Y",C29,IF(O29&lt;6,INDEX('PDP8'!$C$6:$C$13,MATCH(P29,'PDP8'!$B$6:$B$13)),CONCATENATE(W29,AA29,AD29,AF29)))))</f>
        <v>KSF</v>
      </c>
      <c r="H29" s="251" t="str">
        <f t="shared" si="1"/>
        <v/>
      </c>
      <c r="I29" s="250" t="str">
        <f t="shared" si="11"/>
        <v/>
      </c>
      <c r="J29" s="179"/>
      <c r="K29" s="188" t="str">
        <f>IF(LEFT(C29,1)="*",CONCATENATE("/Address = ",RIGHT(B29,LEN(B29)-1)),IF(LEN(O29)=0,"",IF(D29="Y",CONCATENATE("/Data initialized to ",C29),IF(O29&lt;6,CONCATENATE("/",VLOOKUP(P29,'PDP8'!$B$6:$F$13,5),IF(_xlfn.BITAND(OCT2DEC(C29),376)=264," [Auto pre-increment]","")),CONCATENATE("/",Y29,AC29,AE29,AG29)))))</f>
        <v>/KL8-E: Skip on Keyboard Flag</v>
      </c>
      <c r="L29" s="252" t="s">
        <v>1075</v>
      </c>
      <c r="M29" s="126"/>
      <c r="N29" s="253" t="str">
        <f t="shared" si="2"/>
        <v/>
      </c>
      <c r="O29" s="253">
        <f t="shared" si="3"/>
        <v>6</v>
      </c>
      <c r="P29" s="253" t="str">
        <f t="shared" si="4"/>
        <v>6000</v>
      </c>
      <c r="Q29" s="253" t="str">
        <f t="shared" si="5"/>
        <v>WAITLO</v>
      </c>
      <c r="R29" s="253" t="str">
        <f t="shared" si="6"/>
        <v>YES</v>
      </c>
      <c r="S29" s="254" t="str">
        <f t="shared" si="12"/>
        <v>7767</v>
      </c>
      <c r="T29" s="253" t="str">
        <f t="shared" si="7"/>
        <v/>
      </c>
      <c r="U29" s="253">
        <f t="shared" si="8"/>
        <v>0</v>
      </c>
      <c r="V29" s="253" t="str">
        <f t="shared" si="9"/>
        <v/>
      </c>
      <c r="W29" s="253" t="str">
        <f>IF(LEN(V29)=0,"",IF(_xlfn.BITAND(V29,'PDP8'!$E$17)='PDP8'!$D$17,'PDP8'!$F$17,CONCATENATE(IF(ISNA(MATCH(_xlfn.BITAND(V29,'PDP8'!$E$18),'PDP8'!$D$18:$D$20,0)),"",CONCATENATE(INDEX('PDP8'!$C$18:$C$20,MATCH(_xlfn.BITAND(V29,'PDP8'!$E$18),'PDP8'!$D$18:$D$20,0))," ")),IF(ISNA(MATCH(_xlfn.BITAND(V29,'PDP8'!$E$21),'PDP8'!$D$21:$D$52,0)),"",INDEX('PDP8'!$C$21:$C$52,MATCH(_xlfn.BITAND(V29,'PDP8'!$E$21),'PDP8'!$D$21:$D$52,0))))))</f>
        <v/>
      </c>
      <c r="X29" s="253" t="str">
        <f>IF(LEN(W29)=0,"",IF(B29='PDP8'!$B$17,'PDP8'!$F$17,CONCATENATE(IF(ISNA(MATCH(_xlfn.BITAND(V29,'PDP8'!$E$18),'PDP8'!$D$18:$D$20,0)),"",CONCATENATE(VLOOKUP(_xlfn.BITAND(V29,'PDP8'!$E$18),'PDP8'!$D$18:$F$20,3,0),IF(LEN(W29)&gt;4,", ",""))),IF(ISNA(MATCH(_xlfn.BITAND(V29,'PDP8'!$E$21),'PDP8'!$D$21:$D$52,0)),"",VLOOKUP(_xlfn.BITAND(V29,'PDP8'!$E$21),'PDP8'!$D$21:$F$52,3,0)))))</f>
        <v/>
      </c>
      <c r="Y29" s="253" t="str">
        <f t="shared" si="13"/>
        <v/>
      </c>
      <c r="Z29" s="253" t="str">
        <f t="shared" si="10"/>
        <v/>
      </c>
      <c r="AA29" s="253" t="str">
        <f>IF(LEN(Z29)=0,"",CONCATENATE(IF(ISNA(MATCH(_xlfn.BITAND(Z29,'PDP8'!$E$56),'PDP8'!$D$56:$D$70,0)),"",CONCATENATE(INDEX('PDP8'!$C$56:$C$70,MATCH(_xlfn.BITAND(Z29,'PDP8'!$E$56),'PDP8'!$D$56:$D$70,0))," ")),IF(ISNA(MATCH(_xlfn.BITAND(Z29,'PDP8'!$E$71),'PDP8'!$D$71:$D$73,0)),"",CONCATENATE(INDEX('PDP8'!$C$71:$C$73,MATCH(_xlfn.BITAND(Z29,'PDP8'!$E$71),'PDP8'!$D$71:$D$73,0))," ")),IF(_xlfn.BITAND(Z29,'PDP8'!$E$74),"",'PDP8'!$C$74),IF(_xlfn.BITAND(Z29,'PDP8'!$E$75),'PDP8'!$C$75,"")))</f>
        <v/>
      </c>
      <c r="AB29" s="253" t="str">
        <f>IF(LEN(AA29)=0,"",CONCATENATE(IF(ISNA(MATCH(_xlfn.BITAND(Z29,'PDP8'!$E$56),'PDP8'!$D$56:$D$70,0)),"",VLOOKUP(_xlfn.BITAND(Z29,'PDP8'!$E$56),'PDP8'!$D$56:$F$70,3,0)),IF(ISNA(MATCH(_xlfn.BITAND(Z29,'PDP8'!$E$71),'PDP8'!$D$71:$D$73,0)),"",CONCATENATE(IF(ISNA(MATCH(_xlfn.BITAND(Z29,'PDP8'!$E$56),'PDP8'!$D$56:$D$70,0)),"",", "),VLOOKUP(_xlfn.BITAND(Z29,'PDP8'!$E$71),'PDP8'!$D$71:$F$73,3,0))),IF(_xlfn.BITAND(Z29,'PDP8'!$E$75)='PDP8'!$D$75,CONCATENATE(IF(LEN(AA29)&gt;4,", ",""),'PDP8'!$F$75,""),IF(_xlfn.BITAND(Z29,'PDP8'!$E$74),"",'PDP8'!$F$74))))</f>
        <v/>
      </c>
      <c r="AC29" s="253" t="str">
        <f t="shared" si="14"/>
        <v/>
      </c>
      <c r="AD29" s="253" t="str">
        <f>IF(OR(LEFT(C29,1)="*",ISNA(MATCH(C29,'PDP8'!$B$90:$B$238,0))),"",VLOOKUP(C29,'PDP8'!$B$90:$C$238,2,0))</f>
        <v/>
      </c>
      <c r="AE29" s="253" t="str">
        <f>IF(LEN(AD29)=0,"",VLOOKUP(C29,'PDP8'!$B$79:$F$238,5,0))</f>
        <v/>
      </c>
      <c r="AF29" s="253" t="str">
        <f>IF(OR(LEFT(C29,1)="*",ISNA(MATCH(C29,'PDP8'!$J$5:$J$389,0))),"",INDEX('PDP8'!$I$5:$I$389,MATCH(C29,'PDP8'!$J$5:$J$389,0)))</f>
        <v>KSF</v>
      </c>
      <c r="AG29" s="253" t="str">
        <f>IF(LEN(AF29)=0,"",CONCATENATE(VLOOKUP(C29,'PDP8'!$J$5:$M$389,2,0),": ",VLOOKUP(C29,'PDP8'!$J$5:$M$389,4,0)))</f>
        <v>KL8-E: Skip on Keyboard Flag</v>
      </c>
      <c r="AH29" s="126"/>
    </row>
    <row r="30" spans="1:34" x14ac:dyDescent="0.2">
      <c r="A30" s="126"/>
      <c r="B30" s="246" t="str">
        <f t="shared" si="0"/>
        <v>7770</v>
      </c>
      <c r="C30" s="247" t="s">
        <v>1076</v>
      </c>
      <c r="D30" s="248"/>
      <c r="E30" s="177"/>
      <c r="F30" s="249"/>
      <c r="G30" s="250" t="str">
        <f>IF(LEN(C30)=0,"",IF(LEFT(C30,1)="*",B30,IF(D30="Y",C30,IF(O30&lt;6,INDEX('PDP8'!$C$6:$C$13,MATCH(P30,'PDP8'!$B$6:$B$13)),CONCATENATE(W30,AA30,AD30,AF30)))))</f>
        <v>JMP</v>
      </c>
      <c r="H30" s="251" t="str">
        <f t="shared" si="1"/>
        <v/>
      </c>
      <c r="I30" s="250" t="str">
        <f t="shared" si="11"/>
        <v>WAITLO</v>
      </c>
      <c r="J30" s="179"/>
      <c r="K30" s="188" t="str">
        <f>IF(LEFT(C30,1)="*",CONCATENATE("/Address = ",RIGHT(B30,LEN(B30)-1)),IF(LEN(O30)=0,"",IF(D30="Y",CONCATENATE("/Data initialized to ",C30),IF(O30&lt;6,CONCATENATE("/",VLOOKUP(P30,'PDP8'!$B$6:$F$13,5),IF(_xlfn.BITAND(OCT2DEC(C30),376)=264," [Auto pre-increment]","")),CONCATENATE("/",Y30,AC30,AE30,AG30)))))</f>
        <v>/Jump</v>
      </c>
      <c r="L30" s="252"/>
      <c r="M30" s="126"/>
      <c r="N30" s="253">
        <f t="shared" si="2"/>
        <v>1</v>
      </c>
      <c r="O30" s="253">
        <f t="shared" si="3"/>
        <v>5</v>
      </c>
      <c r="P30" s="253" t="str">
        <f t="shared" si="4"/>
        <v>5000</v>
      </c>
      <c r="Q30" s="253" t="str">
        <f t="shared" si="5"/>
        <v/>
      </c>
      <c r="R30" s="253" t="str">
        <f t="shared" si="6"/>
        <v>NO</v>
      </c>
      <c r="S30" s="254" t="str">
        <f t="shared" si="12"/>
        <v>7770</v>
      </c>
      <c r="T30" s="253" t="str">
        <f t="shared" si="7"/>
        <v>7767</v>
      </c>
      <c r="U30" s="253">
        <f t="shared" si="8"/>
        <v>0</v>
      </c>
      <c r="V30" s="253" t="str">
        <f t="shared" si="9"/>
        <v/>
      </c>
      <c r="W30" s="253" t="str">
        <f>IF(LEN(V30)=0,"",IF(_xlfn.BITAND(V30,'PDP8'!$E$17)='PDP8'!$D$17,'PDP8'!$F$17,CONCATENATE(IF(ISNA(MATCH(_xlfn.BITAND(V30,'PDP8'!$E$18),'PDP8'!$D$18:$D$20,0)),"",CONCATENATE(INDEX('PDP8'!$C$18:$C$20,MATCH(_xlfn.BITAND(V30,'PDP8'!$E$18),'PDP8'!$D$18:$D$20,0))," ")),IF(ISNA(MATCH(_xlfn.BITAND(V30,'PDP8'!$E$21),'PDP8'!$D$21:$D$52,0)),"",INDEX('PDP8'!$C$21:$C$52,MATCH(_xlfn.BITAND(V30,'PDP8'!$E$21),'PDP8'!$D$21:$D$52,0))))))</f>
        <v/>
      </c>
      <c r="X30" s="253" t="str">
        <f>IF(LEN(W30)=0,"",IF(B30='PDP8'!$B$17,'PDP8'!$F$17,CONCATENATE(IF(ISNA(MATCH(_xlfn.BITAND(V30,'PDP8'!$E$18),'PDP8'!$D$18:$D$20,0)),"",CONCATENATE(VLOOKUP(_xlfn.BITAND(V30,'PDP8'!$E$18),'PDP8'!$D$18:$F$20,3,0),IF(LEN(W30)&gt;4,", ",""))),IF(ISNA(MATCH(_xlfn.BITAND(V30,'PDP8'!$E$21),'PDP8'!$D$21:$D$52,0)),"",VLOOKUP(_xlfn.BITAND(V30,'PDP8'!$E$21),'PDP8'!$D$21:$F$52,3,0)))))</f>
        <v/>
      </c>
      <c r="Y30" s="253" t="str">
        <f t="shared" si="13"/>
        <v/>
      </c>
      <c r="Z30" s="253" t="str">
        <f t="shared" si="10"/>
        <v/>
      </c>
      <c r="AA30" s="253" t="str">
        <f>IF(LEN(Z30)=0,"",CONCATENATE(IF(ISNA(MATCH(_xlfn.BITAND(Z30,'PDP8'!$E$56),'PDP8'!$D$56:$D$70,0)),"",CONCATENATE(INDEX('PDP8'!$C$56:$C$70,MATCH(_xlfn.BITAND(Z30,'PDP8'!$E$56),'PDP8'!$D$56:$D$70,0))," ")),IF(ISNA(MATCH(_xlfn.BITAND(Z30,'PDP8'!$E$71),'PDP8'!$D$71:$D$73,0)),"",CONCATENATE(INDEX('PDP8'!$C$71:$C$73,MATCH(_xlfn.BITAND(Z30,'PDP8'!$E$71),'PDP8'!$D$71:$D$73,0))," ")),IF(_xlfn.BITAND(Z30,'PDP8'!$E$74),"",'PDP8'!$C$74),IF(_xlfn.BITAND(Z30,'PDP8'!$E$75),'PDP8'!$C$75,"")))</f>
        <v/>
      </c>
      <c r="AB30" s="253" t="str">
        <f>IF(LEN(AA30)=0,"",CONCATENATE(IF(ISNA(MATCH(_xlfn.BITAND(Z30,'PDP8'!$E$56),'PDP8'!$D$56:$D$70,0)),"",VLOOKUP(_xlfn.BITAND(Z30,'PDP8'!$E$56),'PDP8'!$D$56:$F$70,3,0)),IF(ISNA(MATCH(_xlfn.BITAND(Z30,'PDP8'!$E$71),'PDP8'!$D$71:$D$73,0)),"",CONCATENATE(IF(ISNA(MATCH(_xlfn.BITAND(Z30,'PDP8'!$E$56),'PDP8'!$D$56:$D$70,0)),"",", "),VLOOKUP(_xlfn.BITAND(Z30,'PDP8'!$E$71),'PDP8'!$D$71:$F$73,3,0))),IF(_xlfn.BITAND(Z30,'PDP8'!$E$75)='PDP8'!$D$75,CONCATENATE(IF(LEN(AA30)&gt;4,", ",""),'PDP8'!$F$75,""),IF(_xlfn.BITAND(Z30,'PDP8'!$E$74),"",'PDP8'!$F$74))))</f>
        <v/>
      </c>
      <c r="AC30" s="253" t="str">
        <f t="shared" si="14"/>
        <v/>
      </c>
      <c r="AD30" s="253" t="str">
        <f>IF(OR(LEFT(C30,1)="*",ISNA(MATCH(C30,'PDP8'!$B$90:$B$238,0))),"",VLOOKUP(C30,'PDP8'!$B$90:$C$238,2,0))</f>
        <v/>
      </c>
      <c r="AE30" s="253" t="str">
        <f>IF(LEN(AD30)=0,"",VLOOKUP(C30,'PDP8'!$B$79:$F$238,5,0))</f>
        <v/>
      </c>
      <c r="AF30" s="253" t="str">
        <f>IF(OR(LEFT(C30,1)="*",ISNA(MATCH(C30,'PDP8'!$J$5:$J$389,0))),"",INDEX('PDP8'!$I$5:$I$389,MATCH(C30,'PDP8'!$J$5:$J$389,0)))</f>
        <v/>
      </c>
      <c r="AG30" s="253" t="str">
        <f>IF(LEN(AF30)=0,"",CONCATENATE(VLOOKUP(C30,'PDP8'!$J$5:$M$389,2,0),": ",VLOOKUP(C30,'PDP8'!$J$5:$M$389,4,0)))</f>
        <v/>
      </c>
      <c r="AH30" s="126"/>
    </row>
    <row r="31" spans="1:34" x14ac:dyDescent="0.2">
      <c r="A31" s="126"/>
      <c r="B31" s="246" t="str">
        <f t="shared" si="0"/>
        <v/>
      </c>
      <c r="C31" s="247"/>
      <c r="D31" s="248"/>
      <c r="E31" s="177"/>
      <c r="F31" s="249"/>
      <c r="G31" s="250" t="str">
        <f>IF(LEN(C31)=0,"",IF(LEFT(C31,1)="*",B31,IF(D31="Y",C31,IF(O31&lt;6,INDEX('PDP8'!$C$6:$C$13,MATCH(P31,'PDP8'!$B$6:$B$13)),CONCATENATE(W31,AA31,AD31,AF31)))))</f>
        <v/>
      </c>
      <c r="H31" s="251" t="str">
        <f t="shared" si="1"/>
        <v/>
      </c>
      <c r="I31" s="250" t="str">
        <f t="shared" si="11"/>
        <v/>
      </c>
      <c r="J31" s="179"/>
      <c r="K31" s="188" t="str">
        <f>IF(LEFT(C31,1)="*",CONCATENATE("/Address = ",RIGHT(B31,LEN(B31)-1)),IF(LEN(O31)=0,"",IF(D31="Y",CONCATENATE("/Data initialized to ",C31),IF(O31&lt;6,CONCATENATE("/",VLOOKUP(P31,'PDP8'!$B$6:$F$13,5),IF(_xlfn.BITAND(OCT2DEC(C31),376)=264," [Auto pre-increment]","")),CONCATENATE("/",Y31,AC31,AE31,AG31)))))</f>
        <v/>
      </c>
      <c r="L31" s="252" t="s">
        <v>1077</v>
      </c>
      <c r="M31" s="126"/>
      <c r="N31" s="253" t="str">
        <f t="shared" si="2"/>
        <v/>
      </c>
      <c r="O31" s="253" t="str">
        <f t="shared" si="3"/>
        <v/>
      </c>
      <c r="P31" s="253" t="str">
        <f t="shared" si="4"/>
        <v/>
      </c>
      <c r="Q31" s="253" t="str">
        <f t="shared" si="5"/>
        <v/>
      </c>
      <c r="R31" s="253" t="str">
        <f t="shared" si="6"/>
        <v>NO</v>
      </c>
      <c r="S31" s="254" t="str">
        <f t="shared" si="12"/>
        <v>7770</v>
      </c>
      <c r="T31" s="253" t="str">
        <f t="shared" si="7"/>
        <v/>
      </c>
      <c r="U31" s="253">
        <f t="shared" si="8"/>
        <v>0</v>
      </c>
      <c r="V31" s="253" t="str">
        <f t="shared" si="9"/>
        <v/>
      </c>
      <c r="W31" s="253" t="str">
        <f>IF(LEN(V31)=0,"",IF(_xlfn.BITAND(V31,'PDP8'!$E$17)='PDP8'!$D$17,'PDP8'!$F$17,CONCATENATE(IF(ISNA(MATCH(_xlfn.BITAND(V31,'PDP8'!$E$18),'PDP8'!$D$18:$D$20,0)),"",CONCATENATE(INDEX('PDP8'!$C$18:$C$20,MATCH(_xlfn.BITAND(V31,'PDP8'!$E$18),'PDP8'!$D$18:$D$20,0))," ")),IF(ISNA(MATCH(_xlfn.BITAND(V31,'PDP8'!$E$21),'PDP8'!$D$21:$D$52,0)),"",INDEX('PDP8'!$C$21:$C$52,MATCH(_xlfn.BITAND(V31,'PDP8'!$E$21),'PDP8'!$D$21:$D$52,0))))))</f>
        <v/>
      </c>
      <c r="X31" s="253" t="str">
        <f>IF(LEN(W31)=0,"",IF(B31='PDP8'!$B$17,'PDP8'!$F$17,CONCATENATE(IF(ISNA(MATCH(_xlfn.BITAND(V31,'PDP8'!$E$18),'PDP8'!$D$18:$D$20,0)),"",CONCATENATE(VLOOKUP(_xlfn.BITAND(V31,'PDP8'!$E$18),'PDP8'!$D$18:$F$20,3,0),IF(LEN(W31)&gt;4,", ",""))),IF(ISNA(MATCH(_xlfn.BITAND(V31,'PDP8'!$E$21),'PDP8'!$D$21:$D$52,0)),"",VLOOKUP(_xlfn.BITAND(V31,'PDP8'!$E$21),'PDP8'!$D$21:$F$52,3,0)))))</f>
        <v/>
      </c>
      <c r="Y31" s="253" t="str">
        <f t="shared" si="13"/>
        <v/>
      </c>
      <c r="Z31" s="253" t="str">
        <f t="shared" si="10"/>
        <v/>
      </c>
      <c r="AA31" s="253" t="str">
        <f>IF(LEN(Z31)=0,"",CONCATENATE(IF(ISNA(MATCH(_xlfn.BITAND(Z31,'PDP8'!$E$56),'PDP8'!$D$56:$D$70,0)),"",CONCATENATE(INDEX('PDP8'!$C$56:$C$70,MATCH(_xlfn.BITAND(Z31,'PDP8'!$E$56),'PDP8'!$D$56:$D$70,0))," ")),IF(ISNA(MATCH(_xlfn.BITAND(Z31,'PDP8'!$E$71),'PDP8'!$D$71:$D$73,0)),"",CONCATENATE(INDEX('PDP8'!$C$71:$C$73,MATCH(_xlfn.BITAND(Z31,'PDP8'!$E$71),'PDP8'!$D$71:$D$73,0))," ")),IF(_xlfn.BITAND(Z31,'PDP8'!$E$74),"",'PDP8'!$C$74),IF(_xlfn.BITAND(Z31,'PDP8'!$E$75),'PDP8'!$C$75,"")))</f>
        <v/>
      </c>
      <c r="AB31" s="253" t="str">
        <f>IF(LEN(AA31)=0,"",CONCATENATE(IF(ISNA(MATCH(_xlfn.BITAND(Z31,'PDP8'!$E$56),'PDP8'!$D$56:$D$70,0)),"",VLOOKUP(_xlfn.BITAND(Z31,'PDP8'!$E$56),'PDP8'!$D$56:$F$70,3,0)),IF(ISNA(MATCH(_xlfn.BITAND(Z31,'PDP8'!$E$71),'PDP8'!$D$71:$D$73,0)),"",CONCATENATE(IF(ISNA(MATCH(_xlfn.BITAND(Z31,'PDP8'!$E$56),'PDP8'!$D$56:$D$70,0)),"",", "),VLOOKUP(_xlfn.BITAND(Z31,'PDP8'!$E$71),'PDP8'!$D$71:$F$73,3,0))),IF(_xlfn.BITAND(Z31,'PDP8'!$E$75)='PDP8'!$D$75,CONCATENATE(IF(LEN(AA31)&gt;4,", ",""),'PDP8'!$F$75,""),IF(_xlfn.BITAND(Z31,'PDP8'!$E$74),"",'PDP8'!$F$74))))</f>
        <v/>
      </c>
      <c r="AC31" s="253" t="str">
        <f t="shared" si="14"/>
        <v/>
      </c>
      <c r="AD31" s="253" t="str">
        <f>IF(OR(LEFT(C31,1)="*",ISNA(MATCH(C31,'PDP8'!$B$90:$B$238,0))),"",VLOOKUP(C31,'PDP8'!$B$90:$C$238,2,0))</f>
        <v/>
      </c>
      <c r="AE31" s="253" t="str">
        <f>IF(LEN(AD31)=0,"",VLOOKUP(C31,'PDP8'!$B$79:$F$238,5,0))</f>
        <v/>
      </c>
      <c r="AF31" s="253" t="str">
        <f>IF(OR(LEFT(C31,1)="*",ISNA(MATCH(C31,'PDP8'!$J$5:$J$389,0))),"",INDEX('PDP8'!$I$5:$I$389,MATCH(C31,'PDP8'!$J$5:$J$389,0)))</f>
        <v/>
      </c>
      <c r="AG31" s="253" t="str">
        <f>IF(LEN(AF31)=0,"",CONCATENATE(VLOOKUP(C31,'PDP8'!$J$5:$M$389,2,0),": ",VLOOKUP(C31,'PDP8'!$J$5:$M$389,4,0)))</f>
        <v/>
      </c>
      <c r="AH31" s="126"/>
    </row>
    <row r="32" spans="1:34" x14ac:dyDescent="0.2">
      <c r="A32" s="126"/>
      <c r="B32" s="246" t="str">
        <f t="shared" si="0"/>
        <v>7771</v>
      </c>
      <c r="C32" s="247" t="s">
        <v>1078</v>
      </c>
      <c r="D32" s="248"/>
      <c r="E32" s="177"/>
      <c r="F32" s="249"/>
      <c r="G32" s="250" t="str">
        <f>IF(LEN(C32)=0,"",IF(LEFT(C32,1)="*",B32,IF(D32="Y",C32,IF(O32&lt;6,INDEX('PDP8'!$C$6:$C$13,MATCH(P32,'PDP8'!$B$6:$B$13)),CONCATENATE(W32,AA32,AD32,AF32)))))</f>
        <v>KRS</v>
      </c>
      <c r="H32" s="251" t="str">
        <f t="shared" si="1"/>
        <v/>
      </c>
      <c r="I32" s="250" t="str">
        <f t="shared" si="11"/>
        <v/>
      </c>
      <c r="J32" s="179"/>
      <c r="K32" s="188" t="str">
        <f>IF(LEFT(C32,1)="*",CONCATENATE("/Address = ",RIGHT(B32,LEN(B32)-1)),IF(LEN(O32)=0,"",IF(D32="Y",CONCATENATE("/Data initialized to ",C32),IF(O32&lt;6,CONCATENATE("/",VLOOKUP(P32,'PDP8'!$B$6:$F$13,5),IF(_xlfn.BITAND(OCT2DEC(C32),376)=264," [Auto pre-increment]","")),CONCATENATE("/",Y32,AC32,AE32,AG32)))))</f>
        <v>/KL8-E: Read Keyboard Buffer Static</v>
      </c>
      <c r="L32" s="252" t="s">
        <v>1079</v>
      </c>
      <c r="M32" s="126"/>
      <c r="N32" s="253" t="str">
        <f t="shared" si="2"/>
        <v/>
      </c>
      <c r="O32" s="253">
        <f t="shared" si="3"/>
        <v>6</v>
      </c>
      <c r="P32" s="253" t="str">
        <f t="shared" si="4"/>
        <v>6000</v>
      </c>
      <c r="Q32" s="253" t="str">
        <f t="shared" si="5"/>
        <v/>
      </c>
      <c r="R32" s="253" t="str">
        <f t="shared" si="6"/>
        <v>NO</v>
      </c>
      <c r="S32" s="254" t="str">
        <f t="shared" si="12"/>
        <v>7771</v>
      </c>
      <c r="T32" s="253" t="str">
        <f t="shared" si="7"/>
        <v/>
      </c>
      <c r="U32" s="253">
        <f t="shared" si="8"/>
        <v>0</v>
      </c>
      <c r="V32" s="253" t="str">
        <f t="shared" si="9"/>
        <v/>
      </c>
      <c r="W32" s="253" t="str">
        <f>IF(LEN(V32)=0,"",IF(_xlfn.BITAND(V32,'PDP8'!$E$17)='PDP8'!$D$17,'PDP8'!$F$17,CONCATENATE(IF(ISNA(MATCH(_xlfn.BITAND(V32,'PDP8'!$E$18),'PDP8'!$D$18:$D$20,0)),"",CONCATENATE(INDEX('PDP8'!$C$18:$C$20,MATCH(_xlfn.BITAND(V32,'PDP8'!$E$18),'PDP8'!$D$18:$D$20,0))," ")),IF(ISNA(MATCH(_xlfn.BITAND(V32,'PDP8'!$E$21),'PDP8'!$D$21:$D$52,0)),"",INDEX('PDP8'!$C$21:$C$52,MATCH(_xlfn.BITAND(V32,'PDP8'!$E$21),'PDP8'!$D$21:$D$52,0))))))</f>
        <v/>
      </c>
      <c r="X32" s="253" t="str">
        <f>IF(LEN(W32)=0,"",IF(B32='PDP8'!$B$17,'PDP8'!$F$17,CONCATENATE(IF(ISNA(MATCH(_xlfn.BITAND(V32,'PDP8'!$E$18),'PDP8'!$D$18:$D$20,0)),"",CONCATENATE(VLOOKUP(_xlfn.BITAND(V32,'PDP8'!$E$18),'PDP8'!$D$18:$F$20,3,0),IF(LEN(W32)&gt;4,", ",""))),IF(ISNA(MATCH(_xlfn.BITAND(V32,'PDP8'!$E$21),'PDP8'!$D$21:$D$52,0)),"",VLOOKUP(_xlfn.BITAND(V32,'PDP8'!$E$21),'PDP8'!$D$21:$F$52,3,0)))))</f>
        <v/>
      </c>
      <c r="Y32" s="253" t="str">
        <f t="shared" si="13"/>
        <v/>
      </c>
      <c r="Z32" s="253" t="str">
        <f t="shared" si="10"/>
        <v/>
      </c>
      <c r="AA32" s="253" t="str">
        <f>IF(LEN(Z32)=0,"",CONCATENATE(IF(ISNA(MATCH(_xlfn.BITAND(Z32,'PDP8'!$E$56),'PDP8'!$D$56:$D$70,0)),"",CONCATENATE(INDEX('PDP8'!$C$56:$C$70,MATCH(_xlfn.BITAND(Z32,'PDP8'!$E$56),'PDP8'!$D$56:$D$70,0))," ")),IF(ISNA(MATCH(_xlfn.BITAND(Z32,'PDP8'!$E$71),'PDP8'!$D$71:$D$73,0)),"",CONCATENATE(INDEX('PDP8'!$C$71:$C$73,MATCH(_xlfn.BITAND(Z32,'PDP8'!$E$71),'PDP8'!$D$71:$D$73,0))," ")),IF(_xlfn.BITAND(Z32,'PDP8'!$E$74),"",'PDP8'!$C$74),IF(_xlfn.BITAND(Z32,'PDP8'!$E$75),'PDP8'!$C$75,"")))</f>
        <v/>
      </c>
      <c r="AB32" s="253" t="str">
        <f>IF(LEN(AA32)=0,"",CONCATENATE(IF(ISNA(MATCH(_xlfn.BITAND(Z32,'PDP8'!$E$56),'PDP8'!$D$56:$D$70,0)),"",VLOOKUP(_xlfn.BITAND(Z32,'PDP8'!$E$56),'PDP8'!$D$56:$F$70,3,0)),IF(ISNA(MATCH(_xlfn.BITAND(Z32,'PDP8'!$E$71),'PDP8'!$D$71:$D$73,0)),"",CONCATENATE(IF(ISNA(MATCH(_xlfn.BITAND(Z32,'PDP8'!$E$56),'PDP8'!$D$56:$D$70,0)),"",", "),VLOOKUP(_xlfn.BITAND(Z32,'PDP8'!$E$71),'PDP8'!$D$71:$F$73,3,0))),IF(_xlfn.BITAND(Z32,'PDP8'!$E$75)='PDP8'!$D$75,CONCATENATE(IF(LEN(AA32)&gt;4,", ",""),'PDP8'!$F$75,""),IF(_xlfn.BITAND(Z32,'PDP8'!$E$74),"",'PDP8'!$F$74))))</f>
        <v/>
      </c>
      <c r="AC32" s="253" t="str">
        <f t="shared" si="14"/>
        <v/>
      </c>
      <c r="AD32" s="253" t="str">
        <f>IF(OR(LEFT(C32,1)="*",ISNA(MATCH(C32,'PDP8'!$B$90:$B$238,0))),"",VLOOKUP(C32,'PDP8'!$B$90:$C$238,2,0))</f>
        <v/>
      </c>
      <c r="AE32" s="253" t="str">
        <f>IF(LEN(AD32)=0,"",VLOOKUP(C32,'PDP8'!$B$79:$F$238,5,0))</f>
        <v/>
      </c>
      <c r="AF32" s="253" t="str">
        <f>IF(OR(LEFT(C32,1)="*",ISNA(MATCH(C32,'PDP8'!$J$5:$J$389,0))),"",INDEX('PDP8'!$I$5:$I$389,MATCH(C32,'PDP8'!$J$5:$J$389,0)))</f>
        <v>KRS</v>
      </c>
      <c r="AG32" s="253" t="str">
        <f>IF(LEN(AF32)=0,"",CONCATENATE(VLOOKUP(C32,'PDP8'!$J$5:$M$389,2,0),": ",VLOOKUP(C32,'PDP8'!$J$5:$M$389,4,0)))</f>
        <v>KL8-E: Read Keyboard Buffer Static</v>
      </c>
      <c r="AH32" s="126"/>
    </row>
    <row r="33" spans="1:34" x14ac:dyDescent="0.2">
      <c r="A33" s="126"/>
      <c r="B33" s="246" t="str">
        <f t="shared" si="0"/>
        <v>7772</v>
      </c>
      <c r="C33" s="247" t="s">
        <v>1080</v>
      </c>
      <c r="D33" s="248"/>
      <c r="E33" s="177"/>
      <c r="F33" s="249"/>
      <c r="G33" s="250" t="str">
        <f>IF(LEN(C33)=0,"",IF(LEFT(C33,1)="*",B33,IF(D33="Y",C33,IF(O33&lt;6,INDEX('PDP8'!$C$6:$C$13,MATCH(P33,'PDP8'!$B$6:$B$13)),CONCATENATE(W33,AA33,AD33,AF33)))))</f>
        <v xml:space="preserve">SNL </v>
      </c>
      <c r="H33" s="251" t="str">
        <f t="shared" si="1"/>
        <v/>
      </c>
      <c r="I33" s="250" t="str">
        <f t="shared" si="11"/>
        <v/>
      </c>
      <c r="J33" s="179"/>
      <c r="K33" s="188" t="str">
        <f>IF(LEFT(C33,1)="*",CONCATENATE("/Address = ",RIGHT(B33,LEN(B33)-1)),IF(LEN(O33)=0,"",IF(D33="Y",CONCATENATE("/Data initialized to ",C33),IF(O33&lt;6,CONCATENATE("/",VLOOKUP(P33,'PDP8'!$B$6:$F$13,5),IF(_xlfn.BITAND(OCT2DEC(C33),376)=264," [Auto pre-increment]","")),CONCATENATE("/",Y33,AC33,AE33,AG33)))))</f>
        <v>/Skip on L &lt;&gt; 0</v>
      </c>
      <c r="L33" s="252" t="s">
        <v>1081</v>
      </c>
      <c r="M33" s="126"/>
      <c r="N33" s="253" t="str">
        <f t="shared" si="2"/>
        <v/>
      </c>
      <c r="O33" s="253">
        <f t="shared" si="3"/>
        <v>7</v>
      </c>
      <c r="P33" s="253" t="str">
        <f t="shared" si="4"/>
        <v>7000</v>
      </c>
      <c r="Q33" s="253" t="str">
        <f t="shared" si="5"/>
        <v/>
      </c>
      <c r="R33" s="253" t="str">
        <f t="shared" si="6"/>
        <v>NO</v>
      </c>
      <c r="S33" s="254" t="str">
        <f t="shared" si="12"/>
        <v>7772</v>
      </c>
      <c r="T33" s="253" t="str">
        <f t="shared" si="7"/>
        <v/>
      </c>
      <c r="U33" s="253">
        <f t="shared" si="8"/>
        <v>1</v>
      </c>
      <c r="V33" s="253" t="str">
        <f t="shared" si="9"/>
        <v/>
      </c>
      <c r="W33" s="253" t="str">
        <f>IF(LEN(V33)=0,"",IF(_xlfn.BITAND(V33,'PDP8'!$E$17)='PDP8'!$D$17,'PDP8'!$F$17,CONCATENATE(IF(ISNA(MATCH(_xlfn.BITAND(V33,'PDP8'!$E$18),'PDP8'!$D$18:$D$20,0)),"",CONCATENATE(INDEX('PDP8'!$C$18:$C$20,MATCH(_xlfn.BITAND(V33,'PDP8'!$E$18),'PDP8'!$D$18:$D$20,0))," ")),IF(ISNA(MATCH(_xlfn.BITAND(V33,'PDP8'!$E$21),'PDP8'!$D$21:$D$52,0)),"",INDEX('PDP8'!$C$21:$C$52,MATCH(_xlfn.BITAND(V33,'PDP8'!$E$21),'PDP8'!$D$21:$D$52,0))))))</f>
        <v/>
      </c>
      <c r="X33" s="253" t="str">
        <f>IF(LEN(W33)=0,"",IF(B33='PDP8'!$B$17,'PDP8'!$F$17,CONCATENATE(IF(ISNA(MATCH(_xlfn.BITAND(V33,'PDP8'!$E$18),'PDP8'!$D$18:$D$20,0)),"",CONCATENATE(VLOOKUP(_xlfn.BITAND(V33,'PDP8'!$E$18),'PDP8'!$D$18:$F$20,3,0),IF(LEN(W33)&gt;4,", ",""))),IF(ISNA(MATCH(_xlfn.BITAND(V33,'PDP8'!$E$21),'PDP8'!$D$21:$D$52,0)),"",VLOOKUP(_xlfn.BITAND(V33,'PDP8'!$E$21),'PDP8'!$D$21:$F$52,3,0)))))</f>
        <v/>
      </c>
      <c r="Y33" s="253" t="str">
        <f t="shared" si="13"/>
        <v/>
      </c>
      <c r="Z33" s="253">
        <f t="shared" si="10"/>
        <v>16</v>
      </c>
      <c r="AA33" s="253" t="str">
        <f>IF(LEN(Z33)=0,"",CONCATENATE(IF(ISNA(MATCH(_xlfn.BITAND(Z33,'PDP8'!$E$56),'PDP8'!$D$56:$D$70,0)),"",CONCATENATE(INDEX('PDP8'!$C$56:$C$70,MATCH(_xlfn.BITAND(Z33,'PDP8'!$E$56),'PDP8'!$D$56:$D$70,0))," ")),IF(ISNA(MATCH(_xlfn.BITAND(Z33,'PDP8'!$E$71),'PDP8'!$D$71:$D$73,0)),"",CONCATENATE(INDEX('PDP8'!$C$71:$C$73,MATCH(_xlfn.BITAND(Z33,'PDP8'!$E$71),'PDP8'!$D$71:$D$73,0))," ")),IF(_xlfn.BITAND(Z33,'PDP8'!$E$74),"",'PDP8'!$C$74),IF(_xlfn.BITAND(Z33,'PDP8'!$E$75),'PDP8'!$C$75,"")))</f>
        <v xml:space="preserve">SNL </v>
      </c>
      <c r="AB33" s="253" t="str">
        <f>IF(LEN(AA33)=0,"",CONCATENATE(IF(ISNA(MATCH(_xlfn.BITAND(Z33,'PDP8'!$E$56),'PDP8'!$D$56:$D$70,0)),"",VLOOKUP(_xlfn.BITAND(Z33,'PDP8'!$E$56),'PDP8'!$D$56:$F$70,3,0)),IF(ISNA(MATCH(_xlfn.BITAND(Z33,'PDP8'!$E$71),'PDP8'!$D$71:$D$73,0)),"",CONCATENATE(IF(ISNA(MATCH(_xlfn.BITAND(Z33,'PDP8'!$E$56),'PDP8'!$D$56:$D$70,0)),"",", "),VLOOKUP(_xlfn.BITAND(Z33,'PDP8'!$E$71),'PDP8'!$D$71:$F$73,3,0))),IF(_xlfn.BITAND(Z33,'PDP8'!$E$75)='PDP8'!$D$75,CONCATENATE(IF(LEN(AA33)&gt;4,", ",""),'PDP8'!$F$75,""),IF(_xlfn.BITAND(Z33,'PDP8'!$E$74),"",'PDP8'!$F$74))))</f>
        <v>Skip on L &lt;&gt; 0</v>
      </c>
      <c r="AC33" s="253" t="str">
        <f t="shared" si="14"/>
        <v>Skip on L &lt;&gt; 0</v>
      </c>
      <c r="AD33" s="253" t="str">
        <f>IF(OR(LEFT(C33,1)="*",ISNA(MATCH(C33,'PDP8'!$B$90:$B$238,0))),"",VLOOKUP(C33,'PDP8'!$B$90:$C$238,2,0))</f>
        <v/>
      </c>
      <c r="AE33" s="253" t="str">
        <f>IF(LEN(AD33)=0,"",VLOOKUP(C33,'PDP8'!$B$79:$F$238,5,0))</f>
        <v/>
      </c>
      <c r="AF33" s="253" t="str">
        <f>IF(OR(LEFT(C33,1)="*",ISNA(MATCH(C33,'PDP8'!$J$5:$J$389,0))),"",INDEX('PDP8'!$I$5:$I$389,MATCH(C33,'PDP8'!$J$5:$J$389,0)))</f>
        <v/>
      </c>
      <c r="AG33" s="253" t="str">
        <f>IF(LEN(AF33)=0,"",CONCATENATE(VLOOKUP(C33,'PDP8'!$J$5:$M$389,2,0),": ",VLOOKUP(C33,'PDP8'!$J$5:$M$389,4,0)))</f>
        <v/>
      </c>
      <c r="AH33" s="126"/>
    </row>
    <row r="34" spans="1:34" x14ac:dyDescent="0.2">
      <c r="A34" s="126"/>
      <c r="B34" s="246" t="str">
        <f t="shared" si="0"/>
        <v>7773</v>
      </c>
      <c r="C34" s="247" t="s">
        <v>1082</v>
      </c>
      <c r="D34" s="248"/>
      <c r="E34" s="177"/>
      <c r="F34" s="249"/>
      <c r="G34" s="250" t="str">
        <f>IF(LEN(C34)=0,"",IF(LEFT(C34,1)="*",B34,IF(D34="Y",C34,IF(O34&lt;6,INDEX('PDP8'!$C$6:$C$13,MATCH(P34,'PDP8'!$B$6:$B$13)),CONCATENATE(W34,AA34,AD34,AF34)))))</f>
        <v>DCA</v>
      </c>
      <c r="H34" s="251" t="str">
        <f t="shared" si="1"/>
        <v>I</v>
      </c>
      <c r="I34" s="250" t="str">
        <f t="shared" si="11"/>
        <v>POINTER</v>
      </c>
      <c r="J34" s="179"/>
      <c r="K34" s="188" t="str">
        <f>IF(LEFT(C34,1)="*",CONCATENATE("/Address = ",RIGHT(B34,LEN(B34)-1)),IF(LEN(O34)=0,"",IF(D34="Y",CONCATENATE("/Data initialized to ",C34),IF(O34&lt;6,CONCATENATE("/",VLOOKUP(P34,'PDP8'!$B$6:$F$13,5),IF(_xlfn.BITAND(OCT2DEC(C34),376)=264," [Auto pre-increment]","")),CONCATENATE("/",Y34,AC34,AE34,AG34)))))</f>
        <v>/Deposit AC in memory then clear AC</v>
      </c>
      <c r="L34" s="252" t="s">
        <v>1083</v>
      </c>
      <c r="M34" s="126"/>
      <c r="N34" s="253">
        <f t="shared" si="2"/>
        <v>1</v>
      </c>
      <c r="O34" s="253">
        <f t="shared" si="3"/>
        <v>3</v>
      </c>
      <c r="P34" s="253" t="str">
        <f t="shared" si="4"/>
        <v>3000</v>
      </c>
      <c r="Q34" s="253" t="str">
        <f t="shared" si="5"/>
        <v/>
      </c>
      <c r="R34" s="253" t="str">
        <f t="shared" si="6"/>
        <v>NO</v>
      </c>
      <c r="S34" s="254" t="str">
        <f t="shared" si="12"/>
        <v>7773</v>
      </c>
      <c r="T34" s="253" t="str">
        <f t="shared" si="7"/>
        <v>7776</v>
      </c>
      <c r="U34" s="253">
        <f t="shared" si="8"/>
        <v>0</v>
      </c>
      <c r="V34" s="253" t="str">
        <f t="shared" si="9"/>
        <v/>
      </c>
      <c r="W34" s="253" t="str">
        <f>IF(LEN(V34)=0,"",IF(_xlfn.BITAND(V34,'PDP8'!$E$17)='PDP8'!$D$17,'PDP8'!$F$17,CONCATENATE(IF(ISNA(MATCH(_xlfn.BITAND(V34,'PDP8'!$E$18),'PDP8'!$D$18:$D$20,0)),"",CONCATENATE(INDEX('PDP8'!$C$18:$C$20,MATCH(_xlfn.BITAND(V34,'PDP8'!$E$18),'PDP8'!$D$18:$D$20,0))," ")),IF(ISNA(MATCH(_xlfn.BITAND(V34,'PDP8'!$E$21),'PDP8'!$D$21:$D$52,0)),"",INDEX('PDP8'!$C$21:$C$52,MATCH(_xlfn.BITAND(V34,'PDP8'!$E$21),'PDP8'!$D$21:$D$52,0))))))</f>
        <v/>
      </c>
      <c r="X34" s="253" t="str">
        <f>IF(LEN(W34)=0,"",IF(B34='PDP8'!$B$17,'PDP8'!$F$17,CONCATENATE(IF(ISNA(MATCH(_xlfn.BITAND(V34,'PDP8'!$E$18),'PDP8'!$D$18:$D$20,0)),"",CONCATENATE(VLOOKUP(_xlfn.BITAND(V34,'PDP8'!$E$18),'PDP8'!$D$18:$F$20,3,0),IF(LEN(W34)&gt;4,", ",""))),IF(ISNA(MATCH(_xlfn.BITAND(V34,'PDP8'!$E$21),'PDP8'!$D$21:$D$52,0)),"",VLOOKUP(_xlfn.BITAND(V34,'PDP8'!$E$21),'PDP8'!$D$21:$F$52,3,0)))))</f>
        <v/>
      </c>
      <c r="Y34" s="253" t="str">
        <f t="shared" si="13"/>
        <v/>
      </c>
      <c r="Z34" s="253" t="str">
        <f t="shared" si="10"/>
        <v/>
      </c>
      <c r="AA34" s="253" t="str">
        <f>IF(LEN(Z34)=0,"",CONCATENATE(IF(ISNA(MATCH(_xlfn.BITAND(Z34,'PDP8'!$E$56),'PDP8'!$D$56:$D$70,0)),"",CONCATENATE(INDEX('PDP8'!$C$56:$C$70,MATCH(_xlfn.BITAND(Z34,'PDP8'!$E$56),'PDP8'!$D$56:$D$70,0))," ")),IF(ISNA(MATCH(_xlfn.BITAND(Z34,'PDP8'!$E$71),'PDP8'!$D$71:$D$73,0)),"",CONCATENATE(INDEX('PDP8'!$C$71:$C$73,MATCH(_xlfn.BITAND(Z34,'PDP8'!$E$71),'PDP8'!$D$71:$D$73,0))," ")),IF(_xlfn.BITAND(Z34,'PDP8'!$E$74),"",'PDP8'!$C$74),IF(_xlfn.BITAND(Z34,'PDP8'!$E$75),'PDP8'!$C$75,"")))</f>
        <v/>
      </c>
      <c r="AB34" s="253" t="str">
        <f>IF(LEN(AA34)=0,"",CONCATENATE(IF(ISNA(MATCH(_xlfn.BITAND(Z34,'PDP8'!$E$56),'PDP8'!$D$56:$D$70,0)),"",VLOOKUP(_xlfn.BITAND(Z34,'PDP8'!$E$56),'PDP8'!$D$56:$F$70,3,0)),IF(ISNA(MATCH(_xlfn.BITAND(Z34,'PDP8'!$E$71),'PDP8'!$D$71:$D$73,0)),"",CONCATENATE(IF(ISNA(MATCH(_xlfn.BITAND(Z34,'PDP8'!$E$56),'PDP8'!$D$56:$D$70,0)),"",", "),VLOOKUP(_xlfn.BITAND(Z34,'PDP8'!$E$71),'PDP8'!$D$71:$F$73,3,0))),IF(_xlfn.BITAND(Z34,'PDP8'!$E$75)='PDP8'!$D$75,CONCATENATE(IF(LEN(AA34)&gt;4,", ",""),'PDP8'!$F$75,""),IF(_xlfn.BITAND(Z34,'PDP8'!$E$74),"",'PDP8'!$F$74))))</f>
        <v/>
      </c>
      <c r="AC34" s="253" t="str">
        <f t="shared" si="14"/>
        <v/>
      </c>
      <c r="AD34" s="253" t="str">
        <f>IF(OR(LEFT(C34,1)="*",ISNA(MATCH(C34,'PDP8'!$B$90:$B$238,0))),"",VLOOKUP(C34,'PDP8'!$B$90:$C$238,2,0))</f>
        <v/>
      </c>
      <c r="AE34" s="253" t="str">
        <f>IF(LEN(AD34)=0,"",VLOOKUP(C34,'PDP8'!$B$79:$F$238,5,0))</f>
        <v/>
      </c>
      <c r="AF34" s="253" t="str">
        <f>IF(OR(LEFT(C34,1)="*",ISNA(MATCH(C34,'PDP8'!$J$5:$J$389,0))),"",INDEX('PDP8'!$I$5:$I$389,MATCH(C34,'PDP8'!$J$5:$J$389,0)))</f>
        <v/>
      </c>
      <c r="AG34" s="253" t="str">
        <f>IF(LEN(AF34)=0,"",CONCATENATE(VLOOKUP(C34,'PDP8'!$J$5:$M$389,2,0),": ",VLOOKUP(C34,'PDP8'!$J$5:$M$389,4,0)))</f>
        <v/>
      </c>
      <c r="AH34" s="126"/>
    </row>
    <row r="35" spans="1:34" x14ac:dyDescent="0.2">
      <c r="A35" s="126"/>
      <c r="B35" s="246" t="str">
        <f t="shared" si="0"/>
        <v>7774</v>
      </c>
      <c r="C35" s="247" t="s">
        <v>1084</v>
      </c>
      <c r="D35" s="248"/>
      <c r="E35" s="177"/>
      <c r="F35" s="249"/>
      <c r="G35" s="250" t="str">
        <f>IF(LEN(C35)=0,"",IF(LEFT(C35,1)="*",B35,IF(D35="Y",C35,IF(O35&lt;6,INDEX('PDP8'!$C$6:$C$13,MATCH(P35,'PDP8'!$B$6:$B$13)),CONCATENATE(W35,AA35,AD35,AF35)))))</f>
        <v>DCA</v>
      </c>
      <c r="H35" s="251" t="str">
        <f t="shared" si="1"/>
        <v/>
      </c>
      <c r="I35" s="250" t="str">
        <f t="shared" si="11"/>
        <v>POINTER</v>
      </c>
      <c r="J35" s="179"/>
      <c r="K35" s="188" t="str">
        <f>IF(LEFT(C35,1)="*",CONCATENATE("/Address = ",RIGHT(B35,LEN(B35)-1)),IF(LEN(O35)=0,"",IF(D35="Y",CONCATENATE("/Data initialized to ",C35),IF(O35&lt;6,CONCATENATE("/",VLOOKUP(P35,'PDP8'!$B$6:$F$13,5),IF(_xlfn.BITAND(OCT2DEC(C35),376)=264," [Auto pre-increment]","")),CONCATENATE("/",Y35,AC35,AE35,AG35)))))</f>
        <v>/Deposit AC in memory then clear AC</v>
      </c>
      <c r="L35" s="252" t="s">
        <v>1085</v>
      </c>
      <c r="M35" s="126"/>
      <c r="N35" s="253">
        <f t="shared" si="2"/>
        <v>1</v>
      </c>
      <c r="O35" s="253">
        <f t="shared" si="3"/>
        <v>3</v>
      </c>
      <c r="P35" s="253" t="str">
        <f t="shared" si="4"/>
        <v>3000</v>
      </c>
      <c r="Q35" s="253" t="str">
        <f t="shared" si="5"/>
        <v/>
      </c>
      <c r="R35" s="253" t="str">
        <f t="shared" si="6"/>
        <v>NO</v>
      </c>
      <c r="S35" s="254" t="str">
        <f t="shared" si="12"/>
        <v>7774</v>
      </c>
      <c r="T35" s="253" t="str">
        <f t="shared" si="7"/>
        <v>7776</v>
      </c>
      <c r="U35" s="253">
        <f t="shared" si="8"/>
        <v>0</v>
      </c>
      <c r="V35" s="253" t="str">
        <f t="shared" si="9"/>
        <v/>
      </c>
      <c r="W35" s="253" t="str">
        <f>IF(LEN(V35)=0,"",IF(_xlfn.BITAND(V35,'PDP8'!$E$17)='PDP8'!$D$17,'PDP8'!$F$17,CONCATENATE(IF(ISNA(MATCH(_xlfn.BITAND(V35,'PDP8'!$E$18),'PDP8'!$D$18:$D$20,0)),"",CONCATENATE(INDEX('PDP8'!$C$18:$C$20,MATCH(_xlfn.BITAND(V35,'PDP8'!$E$18),'PDP8'!$D$18:$D$20,0))," ")),IF(ISNA(MATCH(_xlfn.BITAND(V35,'PDP8'!$E$21),'PDP8'!$D$21:$D$52,0)),"",INDEX('PDP8'!$C$21:$C$52,MATCH(_xlfn.BITAND(V35,'PDP8'!$E$21),'PDP8'!$D$21:$D$52,0))))))</f>
        <v/>
      </c>
      <c r="X35" s="253" t="str">
        <f>IF(LEN(W35)=0,"",IF(B35='PDP8'!$B$17,'PDP8'!$F$17,CONCATENATE(IF(ISNA(MATCH(_xlfn.BITAND(V35,'PDP8'!$E$18),'PDP8'!$D$18:$D$20,0)),"",CONCATENATE(VLOOKUP(_xlfn.BITAND(V35,'PDP8'!$E$18),'PDP8'!$D$18:$F$20,3,0),IF(LEN(W35)&gt;4,", ",""))),IF(ISNA(MATCH(_xlfn.BITAND(V35,'PDP8'!$E$21),'PDP8'!$D$21:$D$52,0)),"",VLOOKUP(_xlfn.BITAND(V35,'PDP8'!$E$21),'PDP8'!$D$21:$F$52,3,0)))))</f>
        <v/>
      </c>
      <c r="Y35" s="253" t="str">
        <f t="shared" si="13"/>
        <v/>
      </c>
      <c r="Z35" s="253" t="str">
        <f t="shared" si="10"/>
        <v/>
      </c>
      <c r="AA35" s="253" t="str">
        <f>IF(LEN(Z35)=0,"",CONCATENATE(IF(ISNA(MATCH(_xlfn.BITAND(Z35,'PDP8'!$E$56),'PDP8'!$D$56:$D$70,0)),"",CONCATENATE(INDEX('PDP8'!$C$56:$C$70,MATCH(_xlfn.BITAND(Z35,'PDP8'!$E$56),'PDP8'!$D$56:$D$70,0))," ")),IF(ISNA(MATCH(_xlfn.BITAND(Z35,'PDP8'!$E$71),'PDP8'!$D$71:$D$73,0)),"",CONCATENATE(INDEX('PDP8'!$C$71:$C$73,MATCH(_xlfn.BITAND(Z35,'PDP8'!$E$71),'PDP8'!$D$71:$D$73,0))," ")),IF(_xlfn.BITAND(Z35,'PDP8'!$E$74),"",'PDP8'!$C$74),IF(_xlfn.BITAND(Z35,'PDP8'!$E$75),'PDP8'!$C$75,"")))</f>
        <v/>
      </c>
      <c r="AB35" s="253" t="str">
        <f>IF(LEN(AA35)=0,"",CONCATENATE(IF(ISNA(MATCH(_xlfn.BITAND(Z35,'PDP8'!$E$56),'PDP8'!$D$56:$D$70,0)),"",VLOOKUP(_xlfn.BITAND(Z35,'PDP8'!$E$56),'PDP8'!$D$56:$F$70,3,0)),IF(ISNA(MATCH(_xlfn.BITAND(Z35,'PDP8'!$E$71),'PDP8'!$D$71:$D$73,0)),"",CONCATENATE(IF(ISNA(MATCH(_xlfn.BITAND(Z35,'PDP8'!$E$56),'PDP8'!$D$56:$D$70,0)),"",", "),VLOOKUP(_xlfn.BITAND(Z35,'PDP8'!$E$71),'PDP8'!$D$71:$F$73,3,0))),IF(_xlfn.BITAND(Z35,'PDP8'!$E$75)='PDP8'!$D$75,CONCATENATE(IF(LEN(AA35)&gt;4,", ",""),'PDP8'!$F$75,""),IF(_xlfn.BITAND(Z35,'PDP8'!$E$74),"",'PDP8'!$F$74))))</f>
        <v/>
      </c>
      <c r="AC35" s="253" t="str">
        <f t="shared" si="14"/>
        <v/>
      </c>
      <c r="AD35" s="253" t="str">
        <f>IF(OR(LEFT(C35,1)="*",ISNA(MATCH(C35,'PDP8'!$B$90:$B$238,0))),"",VLOOKUP(C35,'PDP8'!$B$90:$C$238,2,0))</f>
        <v/>
      </c>
      <c r="AE35" s="253" t="str">
        <f>IF(LEN(AD35)=0,"",VLOOKUP(C35,'PDP8'!$B$79:$F$238,5,0))</f>
        <v/>
      </c>
      <c r="AF35" s="253" t="str">
        <f>IF(OR(LEFT(C35,1)="*",ISNA(MATCH(C35,'PDP8'!$J$5:$J$389,0))),"",INDEX('PDP8'!$I$5:$I$389,MATCH(C35,'PDP8'!$J$5:$J$389,0)))</f>
        <v/>
      </c>
      <c r="AG35" s="253" t="str">
        <f>IF(LEN(AF35)=0,"",CONCATENATE(VLOOKUP(C35,'PDP8'!$J$5:$M$389,2,0),": ",VLOOKUP(C35,'PDP8'!$J$5:$M$389,4,0)))</f>
        <v/>
      </c>
      <c r="AH35" s="126"/>
    </row>
    <row r="36" spans="1:34" x14ac:dyDescent="0.2">
      <c r="A36" s="126"/>
      <c r="B36" s="246" t="str">
        <f t="shared" si="0"/>
        <v>7775</v>
      </c>
      <c r="C36" s="247" t="s">
        <v>1086</v>
      </c>
      <c r="D36" s="248"/>
      <c r="E36" s="177"/>
      <c r="F36" s="249"/>
      <c r="G36" s="250" t="str">
        <f>IF(LEN(C36)=0,"",IF(LEFT(C36,1)="*",B36,IF(D36="Y",C36,IF(O36&lt;6,INDEX('PDP8'!$C$6:$C$13,MATCH(P36,'PDP8'!$B$6:$B$13)),CONCATENATE(W36,AA36,AD36,AF36)))))</f>
        <v>JMP</v>
      </c>
      <c r="H36" s="251" t="str">
        <f t="shared" si="1"/>
        <v/>
      </c>
      <c r="I36" s="250" t="str">
        <f t="shared" si="11"/>
        <v>RIMLOD</v>
      </c>
      <c r="J36" s="179"/>
      <c r="K36" s="188" t="str">
        <f>IF(LEFT(C36,1)="*",CONCATENATE("/Address = ",RIGHT(B36,LEN(B36)-1)),IF(LEN(O36)=0,"",IF(D36="Y",CONCATENATE("/Data initialized to ",C36),IF(O36&lt;6,CONCATENATE("/",VLOOKUP(P36,'PDP8'!$B$6:$F$13,5),IF(_xlfn.BITAND(OCT2DEC(C36),376)=264," [Auto pre-increment]","")),CONCATENATE("/",Y36,AC36,AE36,AG36)))))</f>
        <v>/Jump</v>
      </c>
      <c r="L36" s="252" t="s">
        <v>1087</v>
      </c>
      <c r="M36" s="126"/>
      <c r="N36" s="253">
        <f t="shared" si="2"/>
        <v>1</v>
      </c>
      <c r="O36" s="253">
        <f t="shared" si="3"/>
        <v>5</v>
      </c>
      <c r="P36" s="253" t="str">
        <f t="shared" si="4"/>
        <v>5000</v>
      </c>
      <c r="Q36" s="253" t="str">
        <f t="shared" si="5"/>
        <v/>
      </c>
      <c r="R36" s="253" t="str">
        <f t="shared" si="6"/>
        <v>NO</v>
      </c>
      <c r="S36" s="254" t="str">
        <f t="shared" si="12"/>
        <v>7775</v>
      </c>
      <c r="T36" s="253" t="str">
        <f t="shared" si="7"/>
        <v>7756</v>
      </c>
      <c r="U36" s="253">
        <f t="shared" si="8"/>
        <v>0</v>
      </c>
      <c r="V36" s="253" t="str">
        <f t="shared" si="9"/>
        <v/>
      </c>
      <c r="W36" s="253" t="str">
        <f>IF(LEN(V36)=0,"",IF(_xlfn.BITAND(V36,'PDP8'!$E$17)='PDP8'!$D$17,'PDP8'!$F$17,CONCATENATE(IF(ISNA(MATCH(_xlfn.BITAND(V36,'PDP8'!$E$18),'PDP8'!$D$18:$D$20,0)),"",CONCATENATE(INDEX('PDP8'!$C$18:$C$20,MATCH(_xlfn.BITAND(V36,'PDP8'!$E$18),'PDP8'!$D$18:$D$20,0))," ")),IF(ISNA(MATCH(_xlfn.BITAND(V36,'PDP8'!$E$21),'PDP8'!$D$21:$D$52,0)),"",INDEX('PDP8'!$C$21:$C$52,MATCH(_xlfn.BITAND(V36,'PDP8'!$E$21),'PDP8'!$D$21:$D$52,0))))))</f>
        <v/>
      </c>
      <c r="X36" s="253" t="str">
        <f>IF(LEN(W36)=0,"",IF(B36='PDP8'!$B$17,'PDP8'!$F$17,CONCATENATE(IF(ISNA(MATCH(_xlfn.BITAND(V36,'PDP8'!$E$18),'PDP8'!$D$18:$D$20,0)),"",CONCATENATE(VLOOKUP(_xlfn.BITAND(V36,'PDP8'!$E$18),'PDP8'!$D$18:$F$20,3,0),IF(LEN(W36)&gt;4,", ",""))),IF(ISNA(MATCH(_xlfn.BITAND(V36,'PDP8'!$E$21),'PDP8'!$D$21:$D$52,0)),"",VLOOKUP(_xlfn.BITAND(V36,'PDP8'!$E$21),'PDP8'!$D$21:$F$52,3,0)))))</f>
        <v/>
      </c>
      <c r="Y36" s="253" t="str">
        <f t="shared" si="13"/>
        <v/>
      </c>
      <c r="Z36" s="253" t="str">
        <f t="shared" si="10"/>
        <v/>
      </c>
      <c r="AA36" s="253" t="str">
        <f>IF(LEN(Z36)=0,"",CONCATENATE(IF(ISNA(MATCH(_xlfn.BITAND(Z36,'PDP8'!$E$56),'PDP8'!$D$56:$D$70,0)),"",CONCATENATE(INDEX('PDP8'!$C$56:$C$70,MATCH(_xlfn.BITAND(Z36,'PDP8'!$E$56),'PDP8'!$D$56:$D$70,0))," ")),IF(ISNA(MATCH(_xlfn.BITAND(Z36,'PDP8'!$E$71),'PDP8'!$D$71:$D$73,0)),"",CONCATENATE(INDEX('PDP8'!$C$71:$C$73,MATCH(_xlfn.BITAND(Z36,'PDP8'!$E$71),'PDP8'!$D$71:$D$73,0))," ")),IF(_xlfn.BITAND(Z36,'PDP8'!$E$74),"",'PDP8'!$C$74),IF(_xlfn.BITAND(Z36,'PDP8'!$E$75),'PDP8'!$C$75,"")))</f>
        <v/>
      </c>
      <c r="AB36" s="253" t="str">
        <f>IF(LEN(AA36)=0,"",CONCATENATE(IF(ISNA(MATCH(_xlfn.BITAND(Z36,'PDP8'!$E$56),'PDP8'!$D$56:$D$70,0)),"",VLOOKUP(_xlfn.BITAND(Z36,'PDP8'!$E$56),'PDP8'!$D$56:$F$70,3,0)),IF(ISNA(MATCH(_xlfn.BITAND(Z36,'PDP8'!$E$71),'PDP8'!$D$71:$D$73,0)),"",CONCATENATE(IF(ISNA(MATCH(_xlfn.BITAND(Z36,'PDP8'!$E$56),'PDP8'!$D$56:$D$70,0)),"",", "),VLOOKUP(_xlfn.BITAND(Z36,'PDP8'!$E$71),'PDP8'!$D$71:$F$73,3,0))),IF(_xlfn.BITAND(Z36,'PDP8'!$E$75)='PDP8'!$D$75,CONCATENATE(IF(LEN(AA36)&gt;4,", ",""),'PDP8'!$F$75,""),IF(_xlfn.BITAND(Z36,'PDP8'!$E$74),"",'PDP8'!$F$74))))</f>
        <v/>
      </c>
      <c r="AC36" s="253" t="str">
        <f t="shared" si="14"/>
        <v/>
      </c>
      <c r="AD36" s="253" t="str">
        <f>IF(OR(LEFT(C36,1)="*",ISNA(MATCH(C36,'PDP8'!$B$90:$B$238,0))),"",VLOOKUP(C36,'PDP8'!$B$90:$C$238,2,0))</f>
        <v/>
      </c>
      <c r="AE36" s="253" t="str">
        <f>IF(LEN(AD36)=0,"",VLOOKUP(C36,'PDP8'!$B$79:$F$238,5,0))</f>
        <v/>
      </c>
      <c r="AF36" s="253" t="str">
        <f>IF(OR(LEFT(C36,1)="*",ISNA(MATCH(C36,'PDP8'!$J$5:$J$389,0))),"",INDEX('PDP8'!$I$5:$I$389,MATCH(C36,'PDP8'!$J$5:$J$389,0)))</f>
        <v/>
      </c>
      <c r="AG36" s="253" t="str">
        <f>IF(LEN(AF36)=0,"",CONCATENATE(VLOOKUP(C36,'PDP8'!$J$5:$M$389,2,0),": ",VLOOKUP(C36,'PDP8'!$J$5:$M$389,4,0)))</f>
        <v/>
      </c>
      <c r="AH36" s="126"/>
    </row>
    <row r="37" spans="1:34" x14ac:dyDescent="0.2">
      <c r="A37" s="126"/>
      <c r="B37" s="246" t="str">
        <f t="shared" si="0"/>
        <v/>
      </c>
      <c r="C37" s="247"/>
      <c r="D37" s="248"/>
      <c r="E37" s="177"/>
      <c r="F37" s="249"/>
      <c r="G37" s="250" t="str">
        <f>IF(LEN(C37)=0,"",IF(LEFT(C37,1)="*",B37,IF(D37="Y",C37,IF(O37&lt;6,INDEX('PDP8'!$C$6:$C$13,MATCH(P37,'PDP8'!$B$6:$B$13)),CONCATENATE(W37,AA37,AD37,AF37)))))</f>
        <v/>
      </c>
      <c r="H37" s="251" t="str">
        <f t="shared" si="1"/>
        <v/>
      </c>
      <c r="I37" s="250" t="str">
        <f t="shared" si="11"/>
        <v/>
      </c>
      <c r="J37" s="179"/>
      <c r="K37" s="188" t="str">
        <f>IF(LEFT(C37,1)="*",CONCATENATE("/Address = ",RIGHT(B37,LEN(B37)-1)),IF(LEN(O37)=0,"",IF(D37="Y",CONCATENATE("/Data initialized to ",C37),IF(O37&lt;6,CONCATENATE("/",VLOOKUP(P37,'PDP8'!$B$6:$F$13,5),IF(_xlfn.BITAND(OCT2DEC(C37),376)=264," [Auto pre-increment]","")),CONCATENATE("/",Y37,AC37,AE37,AG37)))))</f>
        <v/>
      </c>
      <c r="L37" s="252"/>
      <c r="M37" s="126"/>
      <c r="N37" s="253" t="str">
        <f t="shared" si="2"/>
        <v/>
      </c>
      <c r="O37" s="253" t="str">
        <f t="shared" si="3"/>
        <v/>
      </c>
      <c r="P37" s="253" t="str">
        <f t="shared" si="4"/>
        <v/>
      </c>
      <c r="Q37" s="253" t="str">
        <f t="shared" si="5"/>
        <v/>
      </c>
      <c r="R37" s="253" t="str">
        <f t="shared" si="6"/>
        <v>NO</v>
      </c>
      <c r="S37" s="254" t="str">
        <f t="shared" si="12"/>
        <v>7775</v>
      </c>
      <c r="T37" s="253" t="str">
        <f t="shared" si="7"/>
        <v/>
      </c>
      <c r="U37" s="253">
        <f t="shared" si="8"/>
        <v>0</v>
      </c>
      <c r="V37" s="253" t="str">
        <f t="shared" si="9"/>
        <v/>
      </c>
      <c r="W37" s="253" t="str">
        <f>IF(LEN(V37)=0,"",IF(_xlfn.BITAND(V37,'PDP8'!$E$17)='PDP8'!$D$17,'PDP8'!$F$17,CONCATENATE(IF(ISNA(MATCH(_xlfn.BITAND(V37,'PDP8'!$E$18),'PDP8'!$D$18:$D$20,0)),"",CONCATENATE(INDEX('PDP8'!$C$18:$C$20,MATCH(_xlfn.BITAND(V37,'PDP8'!$E$18),'PDP8'!$D$18:$D$20,0))," ")),IF(ISNA(MATCH(_xlfn.BITAND(V37,'PDP8'!$E$21),'PDP8'!$D$21:$D$52,0)),"",INDEX('PDP8'!$C$21:$C$52,MATCH(_xlfn.BITAND(V37,'PDP8'!$E$21),'PDP8'!$D$21:$D$52,0))))))</f>
        <v/>
      </c>
      <c r="X37" s="253" t="str">
        <f>IF(LEN(W37)=0,"",IF(B37='PDP8'!$B$17,'PDP8'!$F$17,CONCATENATE(IF(ISNA(MATCH(_xlfn.BITAND(V37,'PDP8'!$E$18),'PDP8'!$D$18:$D$20,0)),"",CONCATENATE(VLOOKUP(_xlfn.BITAND(V37,'PDP8'!$E$18),'PDP8'!$D$18:$F$20,3,0),IF(LEN(W37)&gt;4,", ",""))),IF(ISNA(MATCH(_xlfn.BITAND(V37,'PDP8'!$E$21),'PDP8'!$D$21:$D$52,0)),"",VLOOKUP(_xlfn.BITAND(V37,'PDP8'!$E$21),'PDP8'!$D$21:$F$52,3,0)))))</f>
        <v/>
      </c>
      <c r="Y37" s="253" t="str">
        <f t="shared" si="13"/>
        <v/>
      </c>
      <c r="Z37" s="253" t="str">
        <f t="shared" si="10"/>
        <v/>
      </c>
      <c r="AA37" s="253" t="str">
        <f>IF(LEN(Z37)=0,"",CONCATENATE(IF(ISNA(MATCH(_xlfn.BITAND(Z37,'PDP8'!$E$56),'PDP8'!$D$56:$D$70,0)),"",CONCATENATE(INDEX('PDP8'!$C$56:$C$70,MATCH(_xlfn.BITAND(Z37,'PDP8'!$E$56),'PDP8'!$D$56:$D$70,0))," ")),IF(ISNA(MATCH(_xlfn.BITAND(Z37,'PDP8'!$E$71),'PDP8'!$D$71:$D$73,0)),"",CONCATENATE(INDEX('PDP8'!$C$71:$C$73,MATCH(_xlfn.BITAND(Z37,'PDP8'!$E$71),'PDP8'!$D$71:$D$73,0))," ")),IF(_xlfn.BITAND(Z37,'PDP8'!$E$74),"",'PDP8'!$C$74),IF(_xlfn.BITAND(Z37,'PDP8'!$E$75),'PDP8'!$C$75,"")))</f>
        <v/>
      </c>
      <c r="AB37" s="253" t="str">
        <f>IF(LEN(AA37)=0,"",CONCATENATE(IF(ISNA(MATCH(_xlfn.BITAND(Z37,'PDP8'!$E$56),'PDP8'!$D$56:$D$70,0)),"",VLOOKUP(_xlfn.BITAND(Z37,'PDP8'!$E$56),'PDP8'!$D$56:$F$70,3,0)),IF(ISNA(MATCH(_xlfn.BITAND(Z37,'PDP8'!$E$71),'PDP8'!$D$71:$D$73,0)),"",CONCATENATE(IF(ISNA(MATCH(_xlfn.BITAND(Z37,'PDP8'!$E$56),'PDP8'!$D$56:$D$70,0)),"",", "),VLOOKUP(_xlfn.BITAND(Z37,'PDP8'!$E$71),'PDP8'!$D$71:$F$73,3,0))),IF(_xlfn.BITAND(Z37,'PDP8'!$E$75)='PDP8'!$D$75,CONCATENATE(IF(LEN(AA37)&gt;4,", ",""),'PDP8'!$F$75,""),IF(_xlfn.BITAND(Z37,'PDP8'!$E$74),"",'PDP8'!$F$74))))</f>
        <v/>
      </c>
      <c r="AC37" s="253" t="str">
        <f t="shared" si="14"/>
        <v/>
      </c>
      <c r="AD37" s="253" t="str">
        <f>IF(OR(LEFT(C37,1)="*",ISNA(MATCH(C37,'PDP8'!$B$90:$B$238,0))),"",VLOOKUP(C37,'PDP8'!$B$90:$C$238,2,0))</f>
        <v/>
      </c>
      <c r="AE37" s="253" t="str">
        <f>IF(LEN(AD37)=0,"",VLOOKUP(C37,'PDP8'!$B$79:$F$238,5,0))</f>
        <v/>
      </c>
      <c r="AF37" s="253" t="str">
        <f>IF(OR(LEFT(C37,1)="*",ISNA(MATCH(C37,'PDP8'!$J$5:$J$389,0))),"",INDEX('PDP8'!$I$5:$I$389,MATCH(C37,'PDP8'!$J$5:$J$389,0)))</f>
        <v/>
      </c>
      <c r="AG37" s="253" t="str">
        <f>IF(LEN(AF37)=0,"",CONCATENATE(VLOOKUP(C37,'PDP8'!$J$5:$M$389,2,0),": ",VLOOKUP(C37,'PDP8'!$J$5:$M$389,4,0)))</f>
        <v/>
      </c>
      <c r="AH37" s="126"/>
    </row>
    <row r="38" spans="1:34" x14ac:dyDescent="0.2">
      <c r="A38" s="126"/>
      <c r="B38" s="246" t="str">
        <f t="shared" si="0"/>
        <v>7776</v>
      </c>
      <c r="C38" s="247" t="s">
        <v>819</v>
      </c>
      <c r="D38" s="248" t="s">
        <v>1088</v>
      </c>
      <c r="E38" s="177"/>
      <c r="F38" s="249" t="s">
        <v>1089</v>
      </c>
      <c r="G38" s="250" t="str">
        <f>IF(LEN(C38)=0,"",IF(LEFT(C38,1)="*",B38,IF(D38="Y",C38,IF(O38&lt;6,INDEX('PDP8'!$C$6:$C$13,MATCH(P38,'PDP8'!$B$6:$B$13)),CONCATENATE(W38,AA38,AD38,AF38)))))</f>
        <v>0000</v>
      </c>
      <c r="H38" s="251" t="str">
        <f t="shared" si="1"/>
        <v/>
      </c>
      <c r="I38" s="250" t="str">
        <f t="shared" si="11"/>
        <v/>
      </c>
      <c r="J38" s="179"/>
      <c r="K38" s="188" t="str">
        <f>IF(LEFT(C38,1)="*",CONCATENATE("/Address = ",RIGHT(B38,LEN(B38)-1)),IF(LEN(O38)=0,"",IF(D38="Y",CONCATENATE("/Data initialized to ",C38),IF(O38&lt;6,CONCATENATE("/",VLOOKUP(P38,'PDP8'!$B$6:$F$13,5),IF(_xlfn.BITAND(OCT2DEC(C38),376)=264," [Auto pre-increment]","")),CONCATENATE("/",Y38,AC38,AE38,AG38)))))</f>
        <v>/Data initialized to 0000</v>
      </c>
      <c r="L38" s="252"/>
      <c r="M38" s="126"/>
      <c r="N38" s="253" t="str">
        <f t="shared" si="2"/>
        <v/>
      </c>
      <c r="O38" s="253">
        <f t="shared" si="3"/>
        <v>0</v>
      </c>
      <c r="P38" s="253" t="str">
        <f t="shared" si="4"/>
        <v>0000</v>
      </c>
      <c r="Q38" s="253" t="str">
        <f t="shared" si="5"/>
        <v>POINTER</v>
      </c>
      <c r="R38" s="253" t="str">
        <f t="shared" si="6"/>
        <v>YES</v>
      </c>
      <c r="S38" s="254" t="str">
        <f t="shared" si="12"/>
        <v>7776</v>
      </c>
      <c r="T38" s="253" t="str">
        <f t="shared" si="7"/>
        <v>0000</v>
      </c>
      <c r="U38" s="253">
        <f t="shared" si="8"/>
        <v>0</v>
      </c>
      <c r="V38" s="253" t="str">
        <f t="shared" si="9"/>
        <v/>
      </c>
      <c r="W38" s="253" t="str">
        <f>IF(LEN(V38)=0,"",IF(_xlfn.BITAND(V38,'PDP8'!$E$17)='PDP8'!$D$17,'PDP8'!$F$17,CONCATENATE(IF(ISNA(MATCH(_xlfn.BITAND(V38,'PDP8'!$E$18),'PDP8'!$D$18:$D$20,0)),"",CONCATENATE(INDEX('PDP8'!$C$18:$C$20,MATCH(_xlfn.BITAND(V38,'PDP8'!$E$18),'PDP8'!$D$18:$D$20,0))," ")),IF(ISNA(MATCH(_xlfn.BITAND(V38,'PDP8'!$E$21),'PDP8'!$D$21:$D$52,0)),"",INDEX('PDP8'!$C$21:$C$52,MATCH(_xlfn.BITAND(V38,'PDP8'!$E$21),'PDP8'!$D$21:$D$52,0))))))</f>
        <v/>
      </c>
      <c r="X38" s="253" t="str">
        <f>IF(LEN(W38)=0,"",IF(B38='PDP8'!$B$17,'PDP8'!$F$17,CONCATENATE(IF(ISNA(MATCH(_xlfn.BITAND(V38,'PDP8'!$E$18),'PDP8'!$D$18:$D$20,0)),"",CONCATENATE(VLOOKUP(_xlfn.BITAND(V38,'PDP8'!$E$18),'PDP8'!$D$18:$F$20,3,0),IF(LEN(W38)&gt;4,", ",""))),IF(ISNA(MATCH(_xlfn.BITAND(V38,'PDP8'!$E$21),'PDP8'!$D$21:$D$52,0)),"",VLOOKUP(_xlfn.BITAND(V38,'PDP8'!$E$21),'PDP8'!$D$21:$F$52,3,0)))))</f>
        <v/>
      </c>
      <c r="Y38" s="253" t="str">
        <f t="shared" si="13"/>
        <v/>
      </c>
      <c r="Z38" s="253" t="str">
        <f t="shared" si="10"/>
        <v/>
      </c>
      <c r="AA38" s="253" t="str">
        <f>IF(LEN(Z38)=0,"",CONCATENATE(IF(ISNA(MATCH(_xlfn.BITAND(Z38,'PDP8'!$E$56),'PDP8'!$D$56:$D$70,0)),"",CONCATENATE(INDEX('PDP8'!$C$56:$C$70,MATCH(_xlfn.BITAND(Z38,'PDP8'!$E$56),'PDP8'!$D$56:$D$70,0))," ")),IF(ISNA(MATCH(_xlfn.BITAND(Z38,'PDP8'!$E$71),'PDP8'!$D$71:$D$73,0)),"",CONCATENATE(INDEX('PDP8'!$C$71:$C$73,MATCH(_xlfn.BITAND(Z38,'PDP8'!$E$71),'PDP8'!$D$71:$D$73,0))," ")),IF(_xlfn.BITAND(Z38,'PDP8'!$E$74),"",'PDP8'!$C$74),IF(_xlfn.BITAND(Z38,'PDP8'!$E$75),'PDP8'!$C$75,"")))</f>
        <v/>
      </c>
      <c r="AB38" s="253" t="str">
        <f>IF(LEN(AA38)=0,"",CONCATENATE(IF(ISNA(MATCH(_xlfn.BITAND(Z38,'PDP8'!$E$56),'PDP8'!$D$56:$D$70,0)),"",VLOOKUP(_xlfn.BITAND(Z38,'PDP8'!$E$56),'PDP8'!$D$56:$F$70,3,0)),IF(ISNA(MATCH(_xlfn.BITAND(Z38,'PDP8'!$E$71),'PDP8'!$D$71:$D$73,0)),"",CONCATENATE(IF(ISNA(MATCH(_xlfn.BITAND(Z38,'PDP8'!$E$56),'PDP8'!$D$56:$D$70,0)),"",", "),VLOOKUP(_xlfn.BITAND(Z38,'PDP8'!$E$71),'PDP8'!$D$71:$F$73,3,0))),IF(_xlfn.BITAND(Z38,'PDP8'!$E$75)='PDP8'!$D$75,CONCATENATE(IF(LEN(AA38)&gt;4,", ",""),'PDP8'!$F$75,""),IF(_xlfn.BITAND(Z38,'PDP8'!$E$74),"",'PDP8'!$F$74))))</f>
        <v/>
      </c>
      <c r="AC38" s="253" t="str">
        <f t="shared" si="14"/>
        <v/>
      </c>
      <c r="AD38" s="253" t="str">
        <f>IF(OR(LEFT(C38,1)="*",ISNA(MATCH(C38,'PDP8'!$B$90:$B$238,0))),"",VLOOKUP(C38,'PDP8'!$B$90:$C$238,2,0))</f>
        <v/>
      </c>
      <c r="AE38" s="253" t="str">
        <f>IF(LEN(AD38)=0,"",VLOOKUP(C38,'PDP8'!$B$79:$F$238,5,0))</f>
        <v/>
      </c>
      <c r="AF38" s="253" t="str">
        <f>IF(OR(LEFT(C38,1)="*",ISNA(MATCH(C38,'PDP8'!$J$5:$J$389,0))),"",INDEX('PDP8'!$I$5:$I$389,MATCH(C38,'PDP8'!$J$5:$J$389,0)))</f>
        <v/>
      </c>
      <c r="AG38" s="253" t="str">
        <f>IF(LEN(AF38)=0,"",CONCATENATE(VLOOKUP(C38,'PDP8'!$J$5:$M$389,2,0),": ",VLOOKUP(C38,'PDP8'!$J$5:$M$389,4,0)))</f>
        <v/>
      </c>
      <c r="AH38" s="126"/>
    </row>
    <row r="39" spans="1:34" x14ac:dyDescent="0.2">
      <c r="A39" s="126"/>
      <c r="B39" s="246" t="str">
        <f t="shared" si="0"/>
        <v/>
      </c>
      <c r="C39" s="247"/>
      <c r="D39" s="248"/>
      <c r="E39" s="177"/>
      <c r="F39" s="249"/>
      <c r="G39" s="250" t="str">
        <f>IF(LEN(C39)=0,"",IF(LEFT(C39,1)="*",B39,IF(D39="Y",C39,IF(O39&lt;6,INDEX('PDP8'!$C$6:$C$13,MATCH(P39,'PDP8'!$B$6:$B$13)),CONCATENATE(W39,AA39,AD39,AF39)))))</f>
        <v/>
      </c>
      <c r="H39" s="251" t="str">
        <f t="shared" si="1"/>
        <v/>
      </c>
      <c r="I39" s="250" t="str">
        <f t="shared" si="11"/>
        <v/>
      </c>
      <c r="J39" s="179"/>
      <c r="K39" s="188" t="str">
        <f>IF(LEFT(C39,1)="*",CONCATENATE("/Address = ",RIGHT(B39,LEN(B39)-1)),IF(LEN(O39)=0,"",IF(D39="Y",CONCATENATE("/Data initialized to ",C39),IF(O39&lt;6,CONCATENATE("/",VLOOKUP(P39,'PDP8'!$B$6:$F$13,5),IF(_xlfn.BITAND(OCT2DEC(C39),376)=264," [Auto pre-increment]","")),CONCATENATE("/",Y39,AC39,AE39,AG39)))))</f>
        <v/>
      </c>
      <c r="L39" s="252"/>
      <c r="M39" s="126"/>
      <c r="N39" s="253" t="str">
        <f t="shared" si="2"/>
        <v/>
      </c>
      <c r="O39" s="253" t="str">
        <f t="shared" si="3"/>
        <v/>
      </c>
      <c r="P39" s="253" t="str">
        <f t="shared" si="4"/>
        <v/>
      </c>
      <c r="Q39" s="253" t="str">
        <f t="shared" si="5"/>
        <v/>
      </c>
      <c r="R39" s="253" t="str">
        <f t="shared" si="6"/>
        <v>NO</v>
      </c>
      <c r="S39" s="254" t="str">
        <f t="shared" si="12"/>
        <v>7776</v>
      </c>
      <c r="T39" s="253" t="str">
        <f t="shared" si="7"/>
        <v/>
      </c>
      <c r="U39" s="253">
        <f t="shared" si="8"/>
        <v>0</v>
      </c>
      <c r="V39" s="253" t="str">
        <f t="shared" si="9"/>
        <v/>
      </c>
      <c r="W39" s="253" t="str">
        <f>IF(LEN(V39)=0,"",IF(_xlfn.BITAND(V39,'PDP8'!$E$17)='PDP8'!$D$17,'PDP8'!$F$17,CONCATENATE(IF(ISNA(MATCH(_xlfn.BITAND(V39,'PDP8'!$E$18),'PDP8'!$D$18:$D$20,0)),"",CONCATENATE(INDEX('PDP8'!$C$18:$C$20,MATCH(_xlfn.BITAND(V39,'PDP8'!$E$18),'PDP8'!$D$18:$D$20,0))," ")),IF(ISNA(MATCH(_xlfn.BITAND(V39,'PDP8'!$E$21),'PDP8'!$D$21:$D$52,0)),"",INDEX('PDP8'!$C$21:$C$52,MATCH(_xlfn.BITAND(V39,'PDP8'!$E$21),'PDP8'!$D$21:$D$52,0))))))</f>
        <v/>
      </c>
      <c r="X39" s="253" t="str">
        <f>IF(LEN(W39)=0,"",IF(B39='PDP8'!$B$17,'PDP8'!$F$17,CONCATENATE(IF(ISNA(MATCH(_xlfn.BITAND(V39,'PDP8'!$E$18),'PDP8'!$D$18:$D$20,0)),"",CONCATENATE(VLOOKUP(_xlfn.BITAND(V39,'PDP8'!$E$18),'PDP8'!$D$18:$F$20,3,0),IF(LEN(W39)&gt;4,", ",""))),IF(ISNA(MATCH(_xlfn.BITAND(V39,'PDP8'!$E$21),'PDP8'!$D$21:$D$52,0)),"",VLOOKUP(_xlfn.BITAND(V39,'PDP8'!$E$21),'PDP8'!$D$21:$F$52,3,0)))))</f>
        <v/>
      </c>
      <c r="Y39" s="253" t="str">
        <f t="shared" si="13"/>
        <v/>
      </c>
      <c r="Z39" s="253" t="str">
        <f t="shared" si="10"/>
        <v/>
      </c>
      <c r="AA39" s="253" t="str">
        <f>IF(LEN(Z39)=0,"",CONCATENATE(IF(ISNA(MATCH(_xlfn.BITAND(Z39,'PDP8'!$E$56),'PDP8'!$D$56:$D$70,0)),"",CONCATENATE(INDEX('PDP8'!$C$56:$C$70,MATCH(_xlfn.BITAND(Z39,'PDP8'!$E$56),'PDP8'!$D$56:$D$70,0))," ")),IF(ISNA(MATCH(_xlfn.BITAND(Z39,'PDP8'!$E$71),'PDP8'!$D$71:$D$73,0)),"",CONCATENATE(INDEX('PDP8'!$C$71:$C$73,MATCH(_xlfn.BITAND(Z39,'PDP8'!$E$71),'PDP8'!$D$71:$D$73,0))," ")),IF(_xlfn.BITAND(Z39,'PDP8'!$E$74),"",'PDP8'!$C$74),IF(_xlfn.BITAND(Z39,'PDP8'!$E$75),'PDP8'!$C$75,"")))</f>
        <v/>
      </c>
      <c r="AB39" s="253" t="str">
        <f>IF(LEN(AA39)=0,"",CONCATENATE(IF(ISNA(MATCH(_xlfn.BITAND(Z39,'PDP8'!$E$56),'PDP8'!$D$56:$D$70,0)),"",VLOOKUP(_xlfn.BITAND(Z39,'PDP8'!$E$56),'PDP8'!$D$56:$F$70,3,0)),IF(ISNA(MATCH(_xlfn.BITAND(Z39,'PDP8'!$E$71),'PDP8'!$D$71:$D$73,0)),"",CONCATENATE(IF(ISNA(MATCH(_xlfn.BITAND(Z39,'PDP8'!$E$56),'PDP8'!$D$56:$D$70,0)),"",", "),VLOOKUP(_xlfn.BITAND(Z39,'PDP8'!$E$71),'PDP8'!$D$71:$F$73,3,0))),IF(_xlfn.BITAND(Z39,'PDP8'!$E$75)='PDP8'!$D$75,CONCATENATE(IF(LEN(AA39)&gt;4,", ",""),'PDP8'!$F$75,""),IF(_xlfn.BITAND(Z39,'PDP8'!$E$74),"",'PDP8'!$F$74))))</f>
        <v/>
      </c>
      <c r="AC39" s="253" t="str">
        <f t="shared" si="14"/>
        <v/>
      </c>
      <c r="AD39" s="253" t="str">
        <f>IF(OR(LEFT(C39,1)="*",ISNA(MATCH(C39,'PDP8'!$B$90:$B$238,0))),"",VLOOKUP(C39,'PDP8'!$B$90:$C$238,2,0))</f>
        <v/>
      </c>
      <c r="AE39" s="253" t="str">
        <f>IF(LEN(AD39)=0,"",VLOOKUP(C39,'PDP8'!$B$79:$F$238,5,0))</f>
        <v/>
      </c>
      <c r="AF39" s="253" t="str">
        <f>IF(OR(LEFT(C39,1)="*",ISNA(MATCH(C39,'PDP8'!$J$5:$J$389,0))),"",INDEX('PDP8'!$I$5:$I$389,MATCH(C39,'PDP8'!$J$5:$J$389,0)))</f>
        <v/>
      </c>
      <c r="AG39" s="253" t="str">
        <f>IF(LEN(AF39)=0,"",CONCATENATE(VLOOKUP(C39,'PDP8'!$J$5:$M$389,2,0),": ",VLOOKUP(C39,'PDP8'!$J$5:$M$389,4,0)))</f>
        <v/>
      </c>
      <c r="AH39" s="126"/>
    </row>
    <row r="40" spans="1:34" x14ac:dyDescent="0.2">
      <c r="A40" s="126"/>
      <c r="B40" s="246" t="str">
        <f t="shared" si="0"/>
        <v/>
      </c>
      <c r="C40" s="247"/>
      <c r="D40" s="248"/>
      <c r="E40" s="177"/>
      <c r="F40" s="249"/>
      <c r="G40" s="250" t="str">
        <f>IF(LEN(C40)=0,"",IF(LEFT(C40,1)="*",B40,IF(D40="Y",C40,IF(O40&lt;6,INDEX('PDP8'!$C$6:$C$13,MATCH(P40,'PDP8'!$B$6:$B$13)),CONCATENATE(W40,AA40,AD40,AF40)))))</f>
        <v/>
      </c>
      <c r="H40" s="251" t="str">
        <f t="shared" si="1"/>
        <v/>
      </c>
      <c r="I40" s="250" t="str">
        <f t="shared" si="11"/>
        <v/>
      </c>
      <c r="J40" s="179"/>
      <c r="K40" s="188" t="str">
        <f>IF(LEFT(C40,1)="*",CONCATENATE("/Address = ",RIGHT(B40,LEN(B40)-1)),IF(LEN(O40)=0,"",IF(D40="Y",CONCATENATE("/Data initialized to ",C40),IF(O40&lt;6,CONCATENATE("/",VLOOKUP(P40,'PDP8'!$B$6:$F$13,5),IF(_xlfn.BITAND(OCT2DEC(C40),376)=264," [Auto pre-increment]","")),CONCATENATE("/",Y40,AC40,AE40,AG40)))))</f>
        <v/>
      </c>
      <c r="L40" s="252" t="s">
        <v>1529</v>
      </c>
      <c r="M40" s="126"/>
      <c r="N40" s="253" t="str">
        <f t="shared" si="2"/>
        <v/>
      </c>
      <c r="O40" s="253" t="str">
        <f t="shared" si="3"/>
        <v/>
      </c>
      <c r="P40" s="253" t="str">
        <f t="shared" si="4"/>
        <v/>
      </c>
      <c r="Q40" s="253" t="str">
        <f t="shared" si="5"/>
        <v/>
      </c>
      <c r="R40" s="253" t="str">
        <f t="shared" si="6"/>
        <v>NO</v>
      </c>
      <c r="S40" s="254" t="str">
        <f t="shared" si="12"/>
        <v>7776</v>
      </c>
      <c r="T40" s="253" t="str">
        <f t="shared" si="7"/>
        <v/>
      </c>
      <c r="U40" s="253">
        <f t="shared" si="8"/>
        <v>0</v>
      </c>
      <c r="V40" s="253" t="str">
        <f t="shared" si="9"/>
        <v/>
      </c>
      <c r="W40" s="253" t="str">
        <f>IF(LEN(V40)=0,"",IF(_xlfn.BITAND(V40,'PDP8'!$E$17)='PDP8'!$D$17,'PDP8'!$F$17,CONCATENATE(IF(ISNA(MATCH(_xlfn.BITAND(V40,'PDP8'!$E$18),'PDP8'!$D$18:$D$20,0)),"",CONCATENATE(INDEX('PDP8'!$C$18:$C$20,MATCH(_xlfn.BITAND(V40,'PDP8'!$E$18),'PDP8'!$D$18:$D$20,0))," ")),IF(ISNA(MATCH(_xlfn.BITAND(V40,'PDP8'!$E$21),'PDP8'!$D$21:$D$52,0)),"",INDEX('PDP8'!$C$21:$C$52,MATCH(_xlfn.BITAND(V40,'PDP8'!$E$21),'PDP8'!$D$21:$D$52,0))))))</f>
        <v/>
      </c>
      <c r="X40" s="253" t="str">
        <f>IF(LEN(W40)=0,"",IF(B40='PDP8'!$B$17,'PDP8'!$F$17,CONCATENATE(IF(ISNA(MATCH(_xlfn.BITAND(V40,'PDP8'!$E$18),'PDP8'!$D$18:$D$20,0)),"",CONCATENATE(VLOOKUP(_xlfn.BITAND(V40,'PDP8'!$E$18),'PDP8'!$D$18:$F$20,3,0),IF(LEN(W40)&gt;4,", ",""))),IF(ISNA(MATCH(_xlfn.BITAND(V40,'PDP8'!$E$21),'PDP8'!$D$21:$D$52,0)),"",VLOOKUP(_xlfn.BITAND(V40,'PDP8'!$E$21),'PDP8'!$D$21:$F$52,3,0)))))</f>
        <v/>
      </c>
      <c r="Y40" s="253" t="str">
        <f t="shared" si="13"/>
        <v/>
      </c>
      <c r="Z40" s="253" t="str">
        <f t="shared" si="10"/>
        <v/>
      </c>
      <c r="AA40" s="253" t="str">
        <f>IF(LEN(Z40)=0,"",CONCATENATE(IF(ISNA(MATCH(_xlfn.BITAND(Z40,'PDP8'!$E$56),'PDP8'!$D$56:$D$70,0)),"",CONCATENATE(INDEX('PDP8'!$C$56:$C$70,MATCH(_xlfn.BITAND(Z40,'PDP8'!$E$56),'PDP8'!$D$56:$D$70,0))," ")),IF(ISNA(MATCH(_xlfn.BITAND(Z40,'PDP8'!$E$71),'PDP8'!$D$71:$D$73,0)),"",CONCATENATE(INDEX('PDP8'!$C$71:$C$73,MATCH(_xlfn.BITAND(Z40,'PDP8'!$E$71),'PDP8'!$D$71:$D$73,0))," ")),IF(_xlfn.BITAND(Z40,'PDP8'!$E$74),"",'PDP8'!$C$74),IF(_xlfn.BITAND(Z40,'PDP8'!$E$75),'PDP8'!$C$75,"")))</f>
        <v/>
      </c>
      <c r="AB40" s="253" t="str">
        <f>IF(LEN(AA40)=0,"",CONCATENATE(IF(ISNA(MATCH(_xlfn.BITAND(Z40,'PDP8'!$E$56),'PDP8'!$D$56:$D$70,0)),"",VLOOKUP(_xlfn.BITAND(Z40,'PDP8'!$E$56),'PDP8'!$D$56:$F$70,3,0)),IF(ISNA(MATCH(_xlfn.BITAND(Z40,'PDP8'!$E$71),'PDP8'!$D$71:$D$73,0)),"",CONCATENATE(IF(ISNA(MATCH(_xlfn.BITAND(Z40,'PDP8'!$E$56),'PDP8'!$D$56:$D$70,0)),"",", "),VLOOKUP(_xlfn.BITAND(Z40,'PDP8'!$E$71),'PDP8'!$D$71:$F$73,3,0))),IF(_xlfn.BITAND(Z40,'PDP8'!$E$75)='PDP8'!$D$75,CONCATENATE(IF(LEN(AA40)&gt;4,", ",""),'PDP8'!$F$75,""),IF(_xlfn.BITAND(Z40,'PDP8'!$E$74),"",'PDP8'!$F$74))))</f>
        <v/>
      </c>
      <c r="AC40" s="253" t="str">
        <f t="shared" si="14"/>
        <v/>
      </c>
      <c r="AD40" s="253" t="str">
        <f>IF(OR(LEFT(C40,1)="*",ISNA(MATCH(C40,'PDP8'!$B$90:$B$238,0))),"",VLOOKUP(C40,'PDP8'!$B$90:$C$238,2,0))</f>
        <v/>
      </c>
      <c r="AE40" s="253" t="str">
        <f>IF(LEN(AD40)=0,"",VLOOKUP(C40,'PDP8'!$B$79:$F$238,5,0))</f>
        <v/>
      </c>
      <c r="AF40" s="253" t="str">
        <f>IF(OR(LEFT(C40,1)="*",ISNA(MATCH(C40,'PDP8'!$J$5:$J$389,0))),"",INDEX('PDP8'!$I$5:$I$389,MATCH(C40,'PDP8'!$J$5:$J$389,0)))</f>
        <v/>
      </c>
      <c r="AG40" s="253" t="str">
        <f>IF(LEN(AF40)=0,"",CONCATENATE(VLOOKUP(C40,'PDP8'!$J$5:$M$389,2,0),": ",VLOOKUP(C40,'PDP8'!$J$5:$M$389,4,0)))</f>
        <v/>
      </c>
      <c r="AH40" s="126"/>
    </row>
    <row r="41" spans="1:34" x14ac:dyDescent="0.2">
      <c r="A41" s="126"/>
      <c r="B41" s="246" t="str">
        <f t="shared" si="0"/>
        <v/>
      </c>
      <c r="C41" s="247"/>
      <c r="D41" s="248"/>
      <c r="E41" s="177"/>
      <c r="F41" s="249"/>
      <c r="G41" s="250" t="str">
        <f>IF(LEN(C41)=0,"",IF(LEFT(C41,1)="*",B41,IF(D41="Y",C41,IF(O41&lt;6,INDEX('PDP8'!$C$6:$C$13,MATCH(P41,'PDP8'!$B$6:$B$13)),CONCATENATE(W41,AA41,AD41,AF41)))))</f>
        <v/>
      </c>
      <c r="H41" s="251" t="str">
        <f t="shared" si="1"/>
        <v/>
      </c>
      <c r="I41" s="250" t="str">
        <f t="shared" si="11"/>
        <v/>
      </c>
      <c r="J41" s="179"/>
      <c r="K41" s="188" t="str">
        <f>IF(LEFT(C41,1)="*",CONCATENATE("/Address = ",RIGHT(B41,LEN(B41)-1)),IF(LEN(O41)=0,"",IF(D41="Y",CONCATENATE("/Data initialized to ",C41),IF(O41&lt;6,CONCATENATE("/",VLOOKUP(P41,'PDP8'!$B$6:$F$13,5),IF(_xlfn.BITAND(OCT2DEC(C41),376)=264," [Auto pre-increment]","")),CONCATENATE("/",Y41,AC41,AE41,AG41)))))</f>
        <v/>
      </c>
      <c r="L41" s="118" t="s">
        <v>1433</v>
      </c>
      <c r="M41" s="126"/>
      <c r="N41" s="253" t="str">
        <f t="shared" si="2"/>
        <v/>
      </c>
      <c r="O41" s="253" t="str">
        <f t="shared" si="3"/>
        <v/>
      </c>
      <c r="P41" s="253" t="str">
        <f t="shared" si="4"/>
        <v/>
      </c>
      <c r="Q41" s="253" t="str">
        <f t="shared" si="5"/>
        <v/>
      </c>
      <c r="R41" s="253" t="str">
        <f t="shared" si="6"/>
        <v>NO</v>
      </c>
      <c r="S41" s="254" t="str">
        <f t="shared" si="12"/>
        <v>7776</v>
      </c>
      <c r="T41" s="253" t="str">
        <f t="shared" si="7"/>
        <v/>
      </c>
      <c r="U41" s="253">
        <f t="shared" si="8"/>
        <v>0</v>
      </c>
      <c r="V41" s="253" t="str">
        <f t="shared" si="9"/>
        <v/>
      </c>
      <c r="W41" s="253" t="str">
        <f>IF(LEN(V41)=0,"",IF(_xlfn.BITAND(V41,'PDP8'!$E$17)='PDP8'!$D$17,'PDP8'!$F$17,CONCATENATE(IF(ISNA(MATCH(_xlfn.BITAND(V41,'PDP8'!$E$18),'PDP8'!$D$18:$D$20,0)),"",CONCATENATE(INDEX('PDP8'!$C$18:$C$20,MATCH(_xlfn.BITAND(V41,'PDP8'!$E$18),'PDP8'!$D$18:$D$20,0))," ")),IF(ISNA(MATCH(_xlfn.BITAND(V41,'PDP8'!$E$21),'PDP8'!$D$21:$D$52,0)),"",INDEX('PDP8'!$C$21:$C$52,MATCH(_xlfn.BITAND(V41,'PDP8'!$E$21),'PDP8'!$D$21:$D$52,0))))))</f>
        <v/>
      </c>
      <c r="X41" s="253" t="str">
        <f>IF(LEN(W41)=0,"",IF(B41='PDP8'!$B$17,'PDP8'!$F$17,CONCATENATE(IF(ISNA(MATCH(_xlfn.BITAND(V41,'PDP8'!$E$18),'PDP8'!$D$18:$D$20,0)),"",CONCATENATE(VLOOKUP(_xlfn.BITAND(V41,'PDP8'!$E$18),'PDP8'!$D$18:$F$20,3,0),IF(LEN(W41)&gt;4,", ",""))),IF(ISNA(MATCH(_xlfn.BITAND(V41,'PDP8'!$E$21),'PDP8'!$D$21:$D$52,0)),"",VLOOKUP(_xlfn.BITAND(V41,'PDP8'!$E$21),'PDP8'!$D$21:$F$52,3,0)))))</f>
        <v/>
      </c>
      <c r="Y41" s="253" t="str">
        <f t="shared" si="13"/>
        <v/>
      </c>
      <c r="Z41" s="253" t="str">
        <f t="shared" si="10"/>
        <v/>
      </c>
      <c r="AA41" s="253" t="str">
        <f>IF(LEN(Z41)=0,"",CONCATENATE(IF(ISNA(MATCH(_xlfn.BITAND(Z41,'PDP8'!$E$56),'PDP8'!$D$56:$D$70,0)),"",CONCATENATE(INDEX('PDP8'!$C$56:$C$70,MATCH(_xlfn.BITAND(Z41,'PDP8'!$E$56),'PDP8'!$D$56:$D$70,0))," ")),IF(ISNA(MATCH(_xlfn.BITAND(Z41,'PDP8'!$E$71),'PDP8'!$D$71:$D$73,0)),"",CONCATENATE(INDEX('PDP8'!$C$71:$C$73,MATCH(_xlfn.BITAND(Z41,'PDP8'!$E$71),'PDP8'!$D$71:$D$73,0))," ")),IF(_xlfn.BITAND(Z41,'PDP8'!$E$74),"",'PDP8'!$C$74),IF(_xlfn.BITAND(Z41,'PDP8'!$E$75),'PDP8'!$C$75,"")))</f>
        <v/>
      </c>
      <c r="AB41" s="253" t="str">
        <f>IF(LEN(AA41)=0,"",CONCATENATE(IF(ISNA(MATCH(_xlfn.BITAND(Z41,'PDP8'!$E$56),'PDP8'!$D$56:$D$70,0)),"",VLOOKUP(_xlfn.BITAND(Z41,'PDP8'!$E$56),'PDP8'!$D$56:$F$70,3,0)),IF(ISNA(MATCH(_xlfn.BITAND(Z41,'PDP8'!$E$71),'PDP8'!$D$71:$D$73,0)),"",CONCATENATE(IF(ISNA(MATCH(_xlfn.BITAND(Z41,'PDP8'!$E$56),'PDP8'!$D$56:$D$70,0)),"",", "),VLOOKUP(_xlfn.BITAND(Z41,'PDP8'!$E$71),'PDP8'!$D$71:$F$73,3,0))),IF(_xlfn.BITAND(Z41,'PDP8'!$E$75)='PDP8'!$D$75,CONCATENATE(IF(LEN(AA41)&gt;4,", ",""),'PDP8'!$F$75,""),IF(_xlfn.BITAND(Z41,'PDP8'!$E$74),"",'PDP8'!$F$74))))</f>
        <v/>
      </c>
      <c r="AC41" s="253" t="str">
        <f t="shared" si="14"/>
        <v/>
      </c>
      <c r="AD41" s="253" t="str">
        <f>IF(OR(LEFT(C41,1)="*",ISNA(MATCH(C41,'PDP8'!$B$90:$B$238,0))),"",VLOOKUP(C41,'PDP8'!$B$90:$C$238,2,0))</f>
        <v/>
      </c>
      <c r="AE41" s="253" t="str">
        <f>IF(LEN(AD41)=0,"",VLOOKUP(C41,'PDP8'!$B$79:$F$238,5,0))</f>
        <v/>
      </c>
      <c r="AF41" s="253" t="str">
        <f>IF(OR(LEFT(C41,1)="*",ISNA(MATCH(C41,'PDP8'!$J$5:$J$389,0))),"",INDEX('PDP8'!$I$5:$I$389,MATCH(C41,'PDP8'!$J$5:$J$389,0)))</f>
        <v/>
      </c>
      <c r="AG41" s="253" t="str">
        <f>IF(LEN(AF41)=0,"",CONCATENATE(VLOOKUP(C41,'PDP8'!$J$5:$M$389,2,0),": ",VLOOKUP(C41,'PDP8'!$J$5:$M$389,4,0)))</f>
        <v/>
      </c>
      <c r="AH41" s="126"/>
    </row>
    <row r="42" spans="1:34" x14ac:dyDescent="0.2">
      <c r="A42" s="126"/>
      <c r="B42" s="246" t="str">
        <f t="shared" si="0"/>
        <v/>
      </c>
      <c r="C42" s="247"/>
      <c r="D42" s="248"/>
      <c r="E42" s="177"/>
      <c r="F42" s="249"/>
      <c r="G42" s="250" t="str">
        <f>IF(LEN(C42)=0,"",IF(LEFT(C42,1)="*",B42,IF(D42="Y",C42,IF(O42&lt;6,INDEX('PDP8'!$C$6:$C$13,MATCH(P42,'PDP8'!$B$6:$B$13)),CONCATENATE(W42,AA42,AD42,AF42)))))</f>
        <v/>
      </c>
      <c r="H42" s="251" t="str">
        <f t="shared" si="1"/>
        <v/>
      </c>
      <c r="I42" s="250" t="str">
        <f t="shared" si="11"/>
        <v/>
      </c>
      <c r="J42" s="179"/>
      <c r="K42" s="188" t="str">
        <f>IF(LEFT(C42,1)="*",CONCATENATE("/Address = ",RIGHT(B42,LEN(B42)-1)),IF(LEN(O42)=0,"",IF(D42="Y",CONCATENATE("/Data initialized to ",C42),IF(O42&lt;6,CONCATENATE("/",VLOOKUP(P42,'PDP8'!$B$6:$F$13,5),IF(_xlfn.BITAND(OCT2DEC(C42),376)=264," [Auto pre-increment]","")),CONCATENATE("/",Y42,AC42,AE42,AG42)))))</f>
        <v/>
      </c>
      <c r="L42" s="118" t="s">
        <v>1529</v>
      </c>
      <c r="M42" s="126"/>
      <c r="N42" s="253" t="str">
        <f t="shared" si="2"/>
        <v/>
      </c>
      <c r="O42" s="253" t="str">
        <f t="shared" si="3"/>
        <v/>
      </c>
      <c r="P42" s="253" t="str">
        <f t="shared" si="4"/>
        <v/>
      </c>
      <c r="Q42" s="253" t="str">
        <f t="shared" si="5"/>
        <v/>
      </c>
      <c r="R42" s="253" t="str">
        <f t="shared" si="6"/>
        <v>NO</v>
      </c>
      <c r="S42" s="254" t="str">
        <f t="shared" si="12"/>
        <v>7776</v>
      </c>
      <c r="T42" s="253" t="str">
        <f t="shared" si="7"/>
        <v/>
      </c>
      <c r="U42" s="253">
        <f t="shared" si="8"/>
        <v>0</v>
      </c>
      <c r="V42" s="253" t="str">
        <f t="shared" si="9"/>
        <v/>
      </c>
      <c r="W42" s="253" t="str">
        <f>IF(LEN(V42)=0,"",IF(_xlfn.BITAND(V42,'PDP8'!$E$17)='PDP8'!$D$17,'PDP8'!$F$17,CONCATENATE(IF(ISNA(MATCH(_xlfn.BITAND(V42,'PDP8'!$E$18),'PDP8'!$D$18:$D$20,0)),"",CONCATENATE(INDEX('PDP8'!$C$18:$C$20,MATCH(_xlfn.BITAND(V42,'PDP8'!$E$18),'PDP8'!$D$18:$D$20,0))," ")),IF(ISNA(MATCH(_xlfn.BITAND(V42,'PDP8'!$E$21),'PDP8'!$D$21:$D$52,0)),"",INDEX('PDP8'!$C$21:$C$52,MATCH(_xlfn.BITAND(V42,'PDP8'!$E$21),'PDP8'!$D$21:$D$52,0))))))</f>
        <v/>
      </c>
      <c r="X42" s="253" t="str">
        <f>IF(LEN(W42)=0,"",IF(B42='PDP8'!$B$17,'PDP8'!$F$17,CONCATENATE(IF(ISNA(MATCH(_xlfn.BITAND(V42,'PDP8'!$E$18),'PDP8'!$D$18:$D$20,0)),"",CONCATENATE(VLOOKUP(_xlfn.BITAND(V42,'PDP8'!$E$18),'PDP8'!$D$18:$F$20,3,0),IF(LEN(W42)&gt;4,", ",""))),IF(ISNA(MATCH(_xlfn.BITAND(V42,'PDP8'!$E$21),'PDP8'!$D$21:$D$52,0)),"",VLOOKUP(_xlfn.BITAND(V42,'PDP8'!$E$21),'PDP8'!$D$21:$F$52,3,0)))))</f>
        <v/>
      </c>
      <c r="Y42" s="253" t="str">
        <f t="shared" si="13"/>
        <v/>
      </c>
      <c r="Z42" s="253" t="str">
        <f t="shared" si="10"/>
        <v/>
      </c>
      <c r="AA42" s="253" t="str">
        <f>IF(LEN(Z42)=0,"",CONCATENATE(IF(ISNA(MATCH(_xlfn.BITAND(Z42,'PDP8'!$E$56),'PDP8'!$D$56:$D$70,0)),"",CONCATENATE(INDEX('PDP8'!$C$56:$C$70,MATCH(_xlfn.BITAND(Z42,'PDP8'!$E$56),'PDP8'!$D$56:$D$70,0))," ")),IF(ISNA(MATCH(_xlfn.BITAND(Z42,'PDP8'!$E$71),'PDP8'!$D$71:$D$73,0)),"",CONCATENATE(INDEX('PDP8'!$C$71:$C$73,MATCH(_xlfn.BITAND(Z42,'PDP8'!$E$71),'PDP8'!$D$71:$D$73,0))," ")),IF(_xlfn.BITAND(Z42,'PDP8'!$E$74),"",'PDP8'!$C$74),IF(_xlfn.BITAND(Z42,'PDP8'!$E$75),'PDP8'!$C$75,"")))</f>
        <v/>
      </c>
      <c r="AB42" s="253" t="str">
        <f>IF(LEN(AA42)=0,"",CONCATENATE(IF(ISNA(MATCH(_xlfn.BITAND(Z42,'PDP8'!$E$56),'PDP8'!$D$56:$D$70,0)),"",VLOOKUP(_xlfn.BITAND(Z42,'PDP8'!$E$56),'PDP8'!$D$56:$F$70,3,0)),IF(ISNA(MATCH(_xlfn.BITAND(Z42,'PDP8'!$E$71),'PDP8'!$D$71:$D$73,0)),"",CONCATENATE(IF(ISNA(MATCH(_xlfn.BITAND(Z42,'PDP8'!$E$56),'PDP8'!$D$56:$D$70,0)),"",", "),VLOOKUP(_xlfn.BITAND(Z42,'PDP8'!$E$71),'PDP8'!$D$71:$F$73,3,0))),IF(_xlfn.BITAND(Z42,'PDP8'!$E$75)='PDP8'!$D$75,CONCATENATE(IF(LEN(AA42)&gt;4,", ",""),'PDP8'!$F$75,""),IF(_xlfn.BITAND(Z42,'PDP8'!$E$74),"",'PDP8'!$F$74))))</f>
        <v/>
      </c>
      <c r="AC42" s="253" t="str">
        <f t="shared" si="14"/>
        <v/>
      </c>
      <c r="AD42" s="253" t="str">
        <f>IF(OR(LEFT(C42,1)="*",ISNA(MATCH(C42,'PDP8'!$B$90:$B$238,0))),"",VLOOKUP(C42,'PDP8'!$B$90:$C$238,2,0))</f>
        <v/>
      </c>
      <c r="AE42" s="253" t="str">
        <f>IF(LEN(AD42)=0,"",VLOOKUP(C42,'PDP8'!$B$79:$F$238,5,0))</f>
        <v/>
      </c>
      <c r="AF42" s="253" t="str">
        <f>IF(OR(LEFT(C42,1)="*",ISNA(MATCH(C42,'PDP8'!$J$5:$J$389,0))),"",INDEX('PDP8'!$I$5:$I$389,MATCH(C42,'PDP8'!$J$5:$J$389,0)))</f>
        <v/>
      </c>
      <c r="AG42" s="253" t="str">
        <f>IF(LEN(AF42)=0,"",CONCATENATE(VLOOKUP(C42,'PDP8'!$J$5:$M$389,2,0),": ",VLOOKUP(C42,'PDP8'!$J$5:$M$389,4,0)))</f>
        <v/>
      </c>
      <c r="AH42" s="126"/>
    </row>
    <row r="43" spans="1:34" x14ac:dyDescent="0.2">
      <c r="A43" s="126"/>
      <c r="B43" s="246" t="str">
        <f t="shared" si="0"/>
        <v/>
      </c>
      <c r="C43" s="247"/>
      <c r="D43" s="248"/>
      <c r="E43" s="177"/>
      <c r="F43" s="249"/>
      <c r="G43" s="250" t="str">
        <f>IF(LEN(C43)=0,"",IF(LEFT(C43,1)="*",B43,IF(D43="Y",C43,IF(O43&lt;6,INDEX('PDP8'!$C$6:$C$13,MATCH(P43,'PDP8'!$B$6:$B$13)),CONCATENATE(W43,AA43,AD43,AF43)))))</f>
        <v/>
      </c>
      <c r="H43" s="251" t="str">
        <f t="shared" si="1"/>
        <v/>
      </c>
      <c r="I43" s="250" t="str">
        <f t="shared" si="11"/>
        <v/>
      </c>
      <c r="J43" s="179"/>
      <c r="K43" s="188" t="str">
        <f>IF(LEFT(C43,1)="*",CONCATENATE("/Address = ",RIGHT(B43,LEN(B43)-1)),IF(LEN(O43)=0,"",IF(D43="Y",CONCATENATE("/Data initialized to ",C43),IF(O43&lt;6,CONCATENATE("/",VLOOKUP(P43,'PDP8'!$B$6:$F$13,5),IF(_xlfn.BITAND(OCT2DEC(C43),376)=264," [Auto pre-increment]","")),CONCATENATE("/",Y43,AC43,AE43,AG43)))))</f>
        <v/>
      </c>
      <c r="L43" s="118" t="s">
        <v>1059</v>
      </c>
      <c r="M43" s="126"/>
      <c r="N43" s="253" t="str">
        <f t="shared" si="2"/>
        <v/>
      </c>
      <c r="O43" s="253" t="str">
        <f t="shared" si="3"/>
        <v/>
      </c>
      <c r="P43" s="253" t="str">
        <f t="shared" si="4"/>
        <v/>
      </c>
      <c r="Q43" s="253" t="str">
        <f t="shared" si="5"/>
        <v/>
      </c>
      <c r="R43" s="253" t="str">
        <f t="shared" si="6"/>
        <v>NO</v>
      </c>
      <c r="S43" s="254" t="str">
        <f t="shared" si="12"/>
        <v>7776</v>
      </c>
      <c r="T43" s="253" t="str">
        <f t="shared" si="7"/>
        <v/>
      </c>
      <c r="U43" s="253">
        <f t="shared" si="8"/>
        <v>0</v>
      </c>
      <c r="V43" s="253" t="str">
        <f t="shared" si="9"/>
        <v/>
      </c>
      <c r="W43" s="253" t="str">
        <f>IF(LEN(V43)=0,"",IF(_xlfn.BITAND(V43,'PDP8'!$E$17)='PDP8'!$D$17,'PDP8'!$F$17,CONCATENATE(IF(ISNA(MATCH(_xlfn.BITAND(V43,'PDP8'!$E$18),'PDP8'!$D$18:$D$20,0)),"",CONCATENATE(INDEX('PDP8'!$C$18:$C$20,MATCH(_xlfn.BITAND(V43,'PDP8'!$E$18),'PDP8'!$D$18:$D$20,0))," ")),IF(ISNA(MATCH(_xlfn.BITAND(V43,'PDP8'!$E$21),'PDP8'!$D$21:$D$52,0)),"",INDEX('PDP8'!$C$21:$C$52,MATCH(_xlfn.BITAND(V43,'PDP8'!$E$21),'PDP8'!$D$21:$D$52,0))))))</f>
        <v/>
      </c>
      <c r="X43" s="253" t="str">
        <f>IF(LEN(W43)=0,"",IF(B43='PDP8'!$B$17,'PDP8'!$F$17,CONCATENATE(IF(ISNA(MATCH(_xlfn.BITAND(V43,'PDP8'!$E$18),'PDP8'!$D$18:$D$20,0)),"",CONCATENATE(VLOOKUP(_xlfn.BITAND(V43,'PDP8'!$E$18),'PDP8'!$D$18:$F$20,3,0),IF(LEN(W43)&gt;4,", ",""))),IF(ISNA(MATCH(_xlfn.BITAND(V43,'PDP8'!$E$21),'PDP8'!$D$21:$D$52,0)),"",VLOOKUP(_xlfn.BITAND(V43,'PDP8'!$E$21),'PDP8'!$D$21:$F$52,3,0)))))</f>
        <v/>
      </c>
      <c r="Y43" s="253" t="str">
        <f t="shared" si="13"/>
        <v/>
      </c>
      <c r="Z43" s="253" t="str">
        <f t="shared" si="10"/>
        <v/>
      </c>
      <c r="AA43" s="253" t="str">
        <f>IF(LEN(Z43)=0,"",CONCATENATE(IF(ISNA(MATCH(_xlfn.BITAND(Z43,'PDP8'!$E$56),'PDP8'!$D$56:$D$70,0)),"",CONCATENATE(INDEX('PDP8'!$C$56:$C$70,MATCH(_xlfn.BITAND(Z43,'PDP8'!$E$56),'PDP8'!$D$56:$D$70,0))," ")),IF(ISNA(MATCH(_xlfn.BITAND(Z43,'PDP8'!$E$71),'PDP8'!$D$71:$D$73,0)),"",CONCATENATE(INDEX('PDP8'!$C$71:$C$73,MATCH(_xlfn.BITAND(Z43,'PDP8'!$E$71),'PDP8'!$D$71:$D$73,0))," ")),IF(_xlfn.BITAND(Z43,'PDP8'!$E$74),"",'PDP8'!$C$74),IF(_xlfn.BITAND(Z43,'PDP8'!$E$75),'PDP8'!$C$75,"")))</f>
        <v/>
      </c>
      <c r="AB43" s="253" t="str">
        <f>IF(LEN(AA43)=0,"",CONCATENATE(IF(ISNA(MATCH(_xlfn.BITAND(Z43,'PDP8'!$E$56),'PDP8'!$D$56:$D$70,0)),"",VLOOKUP(_xlfn.BITAND(Z43,'PDP8'!$E$56),'PDP8'!$D$56:$F$70,3,0)),IF(ISNA(MATCH(_xlfn.BITAND(Z43,'PDP8'!$E$71),'PDP8'!$D$71:$D$73,0)),"",CONCATENATE(IF(ISNA(MATCH(_xlfn.BITAND(Z43,'PDP8'!$E$56),'PDP8'!$D$56:$D$70,0)),"",", "),VLOOKUP(_xlfn.BITAND(Z43,'PDP8'!$E$71),'PDP8'!$D$71:$F$73,3,0))),IF(_xlfn.BITAND(Z43,'PDP8'!$E$75)='PDP8'!$D$75,CONCATENATE(IF(LEN(AA43)&gt;4,", ",""),'PDP8'!$F$75,""),IF(_xlfn.BITAND(Z43,'PDP8'!$E$74),"",'PDP8'!$F$74))))</f>
        <v/>
      </c>
      <c r="AC43" s="253" t="str">
        <f t="shared" si="14"/>
        <v/>
      </c>
      <c r="AD43" s="253" t="str">
        <f>IF(OR(LEFT(C43,1)="*",ISNA(MATCH(C43,'PDP8'!$B$90:$B$238,0))),"",VLOOKUP(C43,'PDP8'!$B$90:$C$238,2,0))</f>
        <v/>
      </c>
      <c r="AE43" s="253" t="str">
        <f>IF(LEN(AD43)=0,"",VLOOKUP(C43,'PDP8'!$B$79:$F$238,5,0))</f>
        <v/>
      </c>
      <c r="AF43" s="253" t="str">
        <f>IF(OR(LEFT(C43,1)="*",ISNA(MATCH(C43,'PDP8'!$J$5:$J$389,0))),"",INDEX('PDP8'!$I$5:$I$389,MATCH(C43,'PDP8'!$J$5:$J$389,0)))</f>
        <v/>
      </c>
      <c r="AG43" s="253" t="str">
        <f>IF(LEN(AF43)=0,"",CONCATENATE(VLOOKUP(C43,'PDP8'!$J$5:$M$389,2,0),": ",VLOOKUP(C43,'PDP8'!$J$5:$M$389,4,0)))</f>
        <v/>
      </c>
      <c r="AH43" s="126"/>
    </row>
    <row r="44" spans="1:34" x14ac:dyDescent="0.2">
      <c r="A44" s="126"/>
      <c r="B44" s="246" t="str">
        <f t="shared" si="0"/>
        <v/>
      </c>
      <c r="C44" s="247"/>
      <c r="D44" s="248"/>
      <c r="E44" s="177"/>
      <c r="F44" s="249"/>
      <c r="G44" s="250" t="str">
        <f>IF(LEN(C44)=0,"",IF(LEFT(C44,1)="*",B44,IF(D44="Y",C44,IF(O44&lt;6,INDEX('PDP8'!$C$6:$C$13,MATCH(P44,'PDP8'!$B$6:$B$13)),CONCATENATE(W44,AA44,AD44,AF44)))))</f>
        <v/>
      </c>
      <c r="H44" s="251" t="str">
        <f t="shared" si="1"/>
        <v/>
      </c>
      <c r="I44" s="250" t="str">
        <f t="shared" si="11"/>
        <v/>
      </c>
      <c r="J44" s="179"/>
      <c r="K44" s="188" t="str">
        <f>IF(LEFT(C44,1)="*",CONCATENATE("/Address = ",RIGHT(B44,LEN(B44)-1)),IF(LEN(O44)=0,"",IF(D44="Y",CONCATENATE("/Data initialized to ",C44),IF(O44&lt;6,CONCATENATE("/",VLOOKUP(P44,'PDP8'!$B$6:$F$13,5),IF(_xlfn.BITAND(OCT2DEC(C44),376)=264," [Auto pre-increment]","")),CONCATENATE("/",Y44,AC44,AE44,AG44)))))</f>
        <v/>
      </c>
      <c r="L44" s="252" t="s">
        <v>1451</v>
      </c>
      <c r="M44" s="126"/>
      <c r="N44" s="253" t="str">
        <f t="shared" si="2"/>
        <v/>
      </c>
      <c r="O44" s="253" t="str">
        <f t="shared" si="3"/>
        <v/>
      </c>
      <c r="P44" s="253" t="str">
        <f t="shared" si="4"/>
        <v/>
      </c>
      <c r="Q44" s="253" t="str">
        <f t="shared" si="5"/>
        <v/>
      </c>
      <c r="R44" s="253" t="str">
        <f t="shared" si="6"/>
        <v>NO</v>
      </c>
      <c r="S44" s="254" t="str">
        <f t="shared" si="12"/>
        <v>7776</v>
      </c>
      <c r="T44" s="253" t="str">
        <f t="shared" si="7"/>
        <v/>
      </c>
      <c r="U44" s="253">
        <f t="shared" si="8"/>
        <v>0</v>
      </c>
      <c r="V44" s="253" t="str">
        <f t="shared" si="9"/>
        <v/>
      </c>
      <c r="W44" s="253" t="str">
        <f>IF(LEN(V44)=0,"",IF(_xlfn.BITAND(V44,'PDP8'!$E$17)='PDP8'!$D$17,'PDP8'!$F$17,CONCATENATE(IF(ISNA(MATCH(_xlfn.BITAND(V44,'PDP8'!$E$18),'PDP8'!$D$18:$D$20,0)),"",CONCATENATE(INDEX('PDP8'!$C$18:$C$20,MATCH(_xlfn.BITAND(V44,'PDP8'!$E$18),'PDP8'!$D$18:$D$20,0))," ")),IF(ISNA(MATCH(_xlfn.BITAND(V44,'PDP8'!$E$21),'PDP8'!$D$21:$D$52,0)),"",INDEX('PDP8'!$C$21:$C$52,MATCH(_xlfn.BITAND(V44,'PDP8'!$E$21),'PDP8'!$D$21:$D$52,0))))))</f>
        <v/>
      </c>
      <c r="X44" s="253" t="str">
        <f>IF(LEN(W44)=0,"",IF(B44='PDP8'!$B$17,'PDP8'!$F$17,CONCATENATE(IF(ISNA(MATCH(_xlfn.BITAND(V44,'PDP8'!$E$18),'PDP8'!$D$18:$D$20,0)),"",CONCATENATE(VLOOKUP(_xlfn.BITAND(V44,'PDP8'!$E$18),'PDP8'!$D$18:$F$20,3,0),IF(LEN(W44)&gt;4,", ",""))),IF(ISNA(MATCH(_xlfn.BITAND(V44,'PDP8'!$E$21),'PDP8'!$D$21:$D$52,0)),"",VLOOKUP(_xlfn.BITAND(V44,'PDP8'!$E$21),'PDP8'!$D$21:$F$52,3,0)))))</f>
        <v/>
      </c>
      <c r="Y44" s="253" t="str">
        <f t="shared" si="13"/>
        <v/>
      </c>
      <c r="Z44" s="253" t="str">
        <f t="shared" si="10"/>
        <v/>
      </c>
      <c r="AA44" s="253" t="str">
        <f>IF(LEN(Z44)=0,"",CONCATENATE(IF(ISNA(MATCH(_xlfn.BITAND(Z44,'PDP8'!$E$56),'PDP8'!$D$56:$D$70,0)),"",CONCATENATE(INDEX('PDP8'!$C$56:$C$70,MATCH(_xlfn.BITAND(Z44,'PDP8'!$E$56),'PDP8'!$D$56:$D$70,0))," ")),IF(ISNA(MATCH(_xlfn.BITAND(Z44,'PDP8'!$E$71),'PDP8'!$D$71:$D$73,0)),"",CONCATENATE(INDEX('PDP8'!$C$71:$C$73,MATCH(_xlfn.BITAND(Z44,'PDP8'!$E$71),'PDP8'!$D$71:$D$73,0))," ")),IF(_xlfn.BITAND(Z44,'PDP8'!$E$74),"",'PDP8'!$C$74),IF(_xlfn.BITAND(Z44,'PDP8'!$E$75),'PDP8'!$C$75,"")))</f>
        <v/>
      </c>
      <c r="AB44" s="253" t="str">
        <f>IF(LEN(AA44)=0,"",CONCATENATE(IF(ISNA(MATCH(_xlfn.BITAND(Z44,'PDP8'!$E$56),'PDP8'!$D$56:$D$70,0)),"",VLOOKUP(_xlfn.BITAND(Z44,'PDP8'!$E$56),'PDP8'!$D$56:$F$70,3,0)),IF(ISNA(MATCH(_xlfn.BITAND(Z44,'PDP8'!$E$71),'PDP8'!$D$71:$D$73,0)),"",CONCATENATE(IF(ISNA(MATCH(_xlfn.BITAND(Z44,'PDP8'!$E$56),'PDP8'!$D$56:$D$70,0)),"",", "),VLOOKUP(_xlfn.BITAND(Z44,'PDP8'!$E$71),'PDP8'!$D$71:$F$73,3,0))),IF(_xlfn.BITAND(Z44,'PDP8'!$E$75)='PDP8'!$D$75,CONCATENATE(IF(LEN(AA44)&gt;4,", ",""),'PDP8'!$F$75,""),IF(_xlfn.BITAND(Z44,'PDP8'!$E$74),"",'PDP8'!$F$74))))</f>
        <v/>
      </c>
      <c r="AC44" s="253" t="str">
        <f t="shared" si="14"/>
        <v/>
      </c>
      <c r="AD44" s="253" t="str">
        <f>IF(OR(LEFT(C44,1)="*",ISNA(MATCH(C44,'PDP8'!$B$90:$B$238,0))),"",VLOOKUP(C44,'PDP8'!$B$90:$C$238,2,0))</f>
        <v/>
      </c>
      <c r="AE44" s="253" t="str">
        <f>IF(LEN(AD44)=0,"",VLOOKUP(C44,'PDP8'!$B$79:$F$238,5,0))</f>
        <v/>
      </c>
      <c r="AF44" s="253" t="str">
        <f>IF(OR(LEFT(C44,1)="*",ISNA(MATCH(C44,'PDP8'!$J$5:$J$389,0))),"",INDEX('PDP8'!$I$5:$I$389,MATCH(C44,'PDP8'!$J$5:$J$389,0)))</f>
        <v/>
      </c>
      <c r="AG44" s="253" t="str">
        <f>IF(LEN(AF44)=0,"",CONCATENATE(VLOOKUP(C44,'PDP8'!$J$5:$M$389,2,0),": ",VLOOKUP(C44,'PDP8'!$J$5:$M$389,4,0)))</f>
        <v/>
      </c>
      <c r="AH44" s="126"/>
    </row>
    <row r="45" spans="1:34" x14ac:dyDescent="0.2">
      <c r="A45" s="126"/>
      <c r="B45" s="246" t="str">
        <f t="shared" si="0"/>
        <v/>
      </c>
      <c r="C45" s="247"/>
      <c r="D45" s="248"/>
      <c r="E45" s="177"/>
      <c r="F45" s="249"/>
      <c r="G45" s="250" t="str">
        <f>IF(LEN(C45)=0,"",IF(LEFT(C45,1)="*",B45,IF(D45="Y",C45,IF(O45&lt;6,INDEX('PDP8'!$C$6:$C$13,MATCH(P45,'PDP8'!$B$6:$B$13)),CONCATENATE(W45,AA45,AD45,AF45)))))</f>
        <v/>
      </c>
      <c r="H45" s="251" t="str">
        <f t="shared" si="1"/>
        <v/>
      </c>
      <c r="I45" s="250" t="str">
        <f t="shared" si="11"/>
        <v/>
      </c>
      <c r="J45" s="179"/>
      <c r="K45" s="188" t="str">
        <f>IF(LEFT(C45,1)="*",CONCATENATE("/Address = ",RIGHT(B45,LEN(B45)-1)),IF(LEN(O45)=0,"",IF(D45="Y",CONCATENATE("/Data initialized to ",C45),IF(O45&lt;6,CONCATENATE("/",VLOOKUP(P45,'PDP8'!$B$6:$F$13,5),IF(_xlfn.BITAND(OCT2DEC(C45),376)=264," [Auto pre-increment]","")),CONCATENATE("/",Y45,AC45,AE45,AG45)))))</f>
        <v/>
      </c>
      <c r="L45" s="252" t="s">
        <v>1456</v>
      </c>
      <c r="M45" s="126"/>
      <c r="N45" s="253" t="str">
        <f t="shared" si="2"/>
        <v/>
      </c>
      <c r="O45" s="253" t="str">
        <f t="shared" si="3"/>
        <v/>
      </c>
      <c r="P45" s="253" t="str">
        <f t="shared" si="4"/>
        <v/>
      </c>
      <c r="Q45" s="253" t="str">
        <f t="shared" si="5"/>
        <v/>
      </c>
      <c r="R45" s="253" t="str">
        <f t="shared" si="6"/>
        <v>NO</v>
      </c>
      <c r="S45" s="254" t="str">
        <f t="shared" si="12"/>
        <v>7776</v>
      </c>
      <c r="T45" s="253" t="str">
        <f t="shared" si="7"/>
        <v/>
      </c>
      <c r="U45" s="253">
        <f t="shared" si="8"/>
        <v>0</v>
      </c>
      <c r="V45" s="253" t="str">
        <f t="shared" si="9"/>
        <v/>
      </c>
      <c r="W45" s="253" t="str">
        <f>IF(LEN(V45)=0,"",IF(_xlfn.BITAND(V45,'PDP8'!$E$17)='PDP8'!$D$17,'PDP8'!$F$17,CONCATENATE(IF(ISNA(MATCH(_xlfn.BITAND(V45,'PDP8'!$E$18),'PDP8'!$D$18:$D$20,0)),"",CONCATENATE(INDEX('PDP8'!$C$18:$C$20,MATCH(_xlfn.BITAND(V45,'PDP8'!$E$18),'PDP8'!$D$18:$D$20,0))," ")),IF(ISNA(MATCH(_xlfn.BITAND(V45,'PDP8'!$E$21),'PDP8'!$D$21:$D$52,0)),"",INDEX('PDP8'!$C$21:$C$52,MATCH(_xlfn.BITAND(V45,'PDP8'!$E$21),'PDP8'!$D$21:$D$52,0))))))</f>
        <v/>
      </c>
      <c r="X45" s="253" t="str">
        <f>IF(LEN(W45)=0,"",IF(B45='PDP8'!$B$17,'PDP8'!$F$17,CONCATENATE(IF(ISNA(MATCH(_xlfn.BITAND(V45,'PDP8'!$E$18),'PDP8'!$D$18:$D$20,0)),"",CONCATENATE(VLOOKUP(_xlfn.BITAND(V45,'PDP8'!$E$18),'PDP8'!$D$18:$F$20,3,0),IF(LEN(W45)&gt;4,", ",""))),IF(ISNA(MATCH(_xlfn.BITAND(V45,'PDP8'!$E$21),'PDP8'!$D$21:$D$52,0)),"",VLOOKUP(_xlfn.BITAND(V45,'PDP8'!$E$21),'PDP8'!$D$21:$F$52,3,0)))))</f>
        <v/>
      </c>
      <c r="Y45" s="253" t="str">
        <f t="shared" si="13"/>
        <v/>
      </c>
      <c r="Z45" s="253" t="str">
        <f t="shared" si="10"/>
        <v/>
      </c>
      <c r="AA45" s="253" t="str">
        <f>IF(LEN(Z45)=0,"",CONCATENATE(IF(ISNA(MATCH(_xlfn.BITAND(Z45,'PDP8'!$E$56),'PDP8'!$D$56:$D$70,0)),"",CONCATENATE(INDEX('PDP8'!$C$56:$C$70,MATCH(_xlfn.BITAND(Z45,'PDP8'!$E$56),'PDP8'!$D$56:$D$70,0))," ")),IF(ISNA(MATCH(_xlfn.BITAND(Z45,'PDP8'!$E$71),'PDP8'!$D$71:$D$73,0)),"",CONCATENATE(INDEX('PDP8'!$C$71:$C$73,MATCH(_xlfn.BITAND(Z45,'PDP8'!$E$71),'PDP8'!$D$71:$D$73,0))," ")),IF(_xlfn.BITAND(Z45,'PDP8'!$E$74),"",'PDP8'!$C$74),IF(_xlfn.BITAND(Z45,'PDP8'!$E$75),'PDP8'!$C$75,"")))</f>
        <v/>
      </c>
      <c r="AB45" s="253" t="str">
        <f>IF(LEN(AA45)=0,"",CONCATENATE(IF(ISNA(MATCH(_xlfn.BITAND(Z45,'PDP8'!$E$56),'PDP8'!$D$56:$D$70,0)),"",VLOOKUP(_xlfn.BITAND(Z45,'PDP8'!$E$56),'PDP8'!$D$56:$F$70,3,0)),IF(ISNA(MATCH(_xlfn.BITAND(Z45,'PDP8'!$E$71),'PDP8'!$D$71:$D$73,0)),"",CONCATENATE(IF(ISNA(MATCH(_xlfn.BITAND(Z45,'PDP8'!$E$56),'PDP8'!$D$56:$D$70,0)),"",", "),VLOOKUP(_xlfn.BITAND(Z45,'PDP8'!$E$71),'PDP8'!$D$71:$F$73,3,0))),IF(_xlfn.BITAND(Z45,'PDP8'!$E$75)='PDP8'!$D$75,CONCATENATE(IF(LEN(AA45)&gt;4,", ",""),'PDP8'!$F$75,""),IF(_xlfn.BITAND(Z45,'PDP8'!$E$74),"",'PDP8'!$F$74))))</f>
        <v/>
      </c>
      <c r="AC45" s="253" t="str">
        <f t="shared" si="14"/>
        <v/>
      </c>
      <c r="AD45" s="253" t="str">
        <f>IF(OR(LEFT(C45,1)="*",ISNA(MATCH(C45,'PDP8'!$B$90:$B$238,0))),"",VLOOKUP(C45,'PDP8'!$B$90:$C$238,2,0))</f>
        <v/>
      </c>
      <c r="AE45" s="253" t="str">
        <f>IF(LEN(AD45)=0,"",VLOOKUP(C45,'PDP8'!$B$79:$F$238,5,0))</f>
        <v/>
      </c>
      <c r="AF45" s="253" t="str">
        <f>IF(OR(LEFT(C45,1)="*",ISNA(MATCH(C45,'PDP8'!$J$5:$J$389,0))),"",INDEX('PDP8'!$I$5:$I$389,MATCH(C45,'PDP8'!$J$5:$J$389,0)))</f>
        <v/>
      </c>
      <c r="AG45" s="253" t="str">
        <f>IF(LEN(AF45)=0,"",CONCATENATE(VLOOKUP(C45,'PDP8'!$J$5:$M$389,2,0),": ",VLOOKUP(C45,'PDP8'!$J$5:$M$389,4,0)))</f>
        <v/>
      </c>
      <c r="AH45" s="126"/>
    </row>
    <row r="46" spans="1:34" x14ac:dyDescent="0.2">
      <c r="A46" s="126"/>
      <c r="B46" s="246" t="str">
        <f t="shared" si="0"/>
        <v/>
      </c>
      <c r="C46" s="247"/>
      <c r="D46" s="248"/>
      <c r="E46" s="177"/>
      <c r="F46" s="249"/>
      <c r="G46" s="250" t="str">
        <f>IF(LEN(C46)=0,"",IF(LEFT(C46,1)="*",B46,IF(D46="Y",C46,IF(O46&lt;6,INDEX('PDP8'!$C$6:$C$13,MATCH(P46,'PDP8'!$B$6:$B$13)),CONCATENATE(W46,AA46,AD46,AF46)))))</f>
        <v/>
      </c>
      <c r="H46" s="251" t="str">
        <f t="shared" si="1"/>
        <v/>
      </c>
      <c r="I46" s="250" t="str">
        <f t="shared" si="11"/>
        <v/>
      </c>
      <c r="J46" s="179"/>
      <c r="K46" s="188" t="str">
        <f>IF(LEFT(C46,1)="*",CONCATENATE("/Address = ",RIGHT(B46,LEN(B46)-1)),IF(LEN(O46)=0,"",IF(D46="Y",CONCATENATE("/Data initialized to ",C46),IF(O46&lt;6,CONCATENATE("/",VLOOKUP(P46,'PDP8'!$B$6:$F$13,5),IF(_xlfn.BITAND(OCT2DEC(C46),376)=264," [Auto pre-increment]","")),CONCATENATE("/",Y46,AC46,AE46,AG46)))))</f>
        <v/>
      </c>
      <c r="L46" s="252" t="s">
        <v>1442</v>
      </c>
      <c r="M46" s="126"/>
      <c r="N46" s="253" t="str">
        <f t="shared" si="2"/>
        <v/>
      </c>
      <c r="O46" s="253" t="str">
        <f t="shared" si="3"/>
        <v/>
      </c>
      <c r="P46" s="253" t="str">
        <f t="shared" si="4"/>
        <v/>
      </c>
      <c r="Q46" s="253" t="str">
        <f t="shared" si="5"/>
        <v/>
      </c>
      <c r="R46" s="253" t="str">
        <f t="shared" si="6"/>
        <v>NO</v>
      </c>
      <c r="S46" s="254" t="str">
        <f t="shared" si="12"/>
        <v>7776</v>
      </c>
      <c r="T46" s="253" t="str">
        <f t="shared" si="7"/>
        <v/>
      </c>
      <c r="U46" s="253">
        <f t="shared" si="8"/>
        <v>0</v>
      </c>
      <c r="V46" s="253" t="str">
        <f t="shared" si="9"/>
        <v/>
      </c>
      <c r="W46" s="253" t="str">
        <f>IF(LEN(V46)=0,"",IF(_xlfn.BITAND(V46,'PDP8'!$E$17)='PDP8'!$D$17,'PDP8'!$F$17,CONCATENATE(IF(ISNA(MATCH(_xlfn.BITAND(V46,'PDP8'!$E$18),'PDP8'!$D$18:$D$20,0)),"",CONCATENATE(INDEX('PDP8'!$C$18:$C$20,MATCH(_xlfn.BITAND(V46,'PDP8'!$E$18),'PDP8'!$D$18:$D$20,0))," ")),IF(ISNA(MATCH(_xlfn.BITAND(V46,'PDP8'!$E$21),'PDP8'!$D$21:$D$52,0)),"",INDEX('PDP8'!$C$21:$C$52,MATCH(_xlfn.BITAND(V46,'PDP8'!$E$21),'PDP8'!$D$21:$D$52,0))))))</f>
        <v/>
      </c>
      <c r="X46" s="253" t="str">
        <f>IF(LEN(W46)=0,"",IF(B46='PDP8'!$B$17,'PDP8'!$F$17,CONCATENATE(IF(ISNA(MATCH(_xlfn.BITAND(V46,'PDP8'!$E$18),'PDP8'!$D$18:$D$20,0)),"",CONCATENATE(VLOOKUP(_xlfn.BITAND(V46,'PDP8'!$E$18),'PDP8'!$D$18:$F$20,3,0),IF(LEN(W46)&gt;4,", ",""))),IF(ISNA(MATCH(_xlfn.BITAND(V46,'PDP8'!$E$21),'PDP8'!$D$21:$D$52,0)),"",VLOOKUP(_xlfn.BITAND(V46,'PDP8'!$E$21),'PDP8'!$D$21:$F$52,3,0)))))</f>
        <v/>
      </c>
      <c r="Y46" s="253" t="str">
        <f t="shared" si="13"/>
        <v/>
      </c>
      <c r="Z46" s="253" t="str">
        <f t="shared" si="10"/>
        <v/>
      </c>
      <c r="AA46" s="253" t="str">
        <f>IF(LEN(Z46)=0,"",CONCATENATE(IF(ISNA(MATCH(_xlfn.BITAND(Z46,'PDP8'!$E$56),'PDP8'!$D$56:$D$70,0)),"",CONCATENATE(INDEX('PDP8'!$C$56:$C$70,MATCH(_xlfn.BITAND(Z46,'PDP8'!$E$56),'PDP8'!$D$56:$D$70,0))," ")),IF(ISNA(MATCH(_xlfn.BITAND(Z46,'PDP8'!$E$71),'PDP8'!$D$71:$D$73,0)),"",CONCATENATE(INDEX('PDP8'!$C$71:$C$73,MATCH(_xlfn.BITAND(Z46,'PDP8'!$E$71),'PDP8'!$D$71:$D$73,0))," ")),IF(_xlfn.BITAND(Z46,'PDP8'!$E$74),"",'PDP8'!$C$74),IF(_xlfn.BITAND(Z46,'PDP8'!$E$75),'PDP8'!$C$75,"")))</f>
        <v/>
      </c>
      <c r="AB46" s="253" t="str">
        <f>IF(LEN(AA46)=0,"",CONCATENATE(IF(ISNA(MATCH(_xlfn.BITAND(Z46,'PDP8'!$E$56),'PDP8'!$D$56:$D$70,0)),"",VLOOKUP(_xlfn.BITAND(Z46,'PDP8'!$E$56),'PDP8'!$D$56:$F$70,3,0)),IF(ISNA(MATCH(_xlfn.BITAND(Z46,'PDP8'!$E$71),'PDP8'!$D$71:$D$73,0)),"",CONCATENATE(IF(ISNA(MATCH(_xlfn.BITAND(Z46,'PDP8'!$E$56),'PDP8'!$D$56:$D$70,0)),"",", "),VLOOKUP(_xlfn.BITAND(Z46,'PDP8'!$E$71),'PDP8'!$D$71:$F$73,3,0))),IF(_xlfn.BITAND(Z46,'PDP8'!$E$75)='PDP8'!$D$75,CONCATENATE(IF(LEN(AA46)&gt;4,", ",""),'PDP8'!$F$75,""),IF(_xlfn.BITAND(Z46,'PDP8'!$E$74),"",'PDP8'!$F$74))))</f>
        <v/>
      </c>
      <c r="AC46" s="253" t="str">
        <f t="shared" si="14"/>
        <v/>
      </c>
      <c r="AD46" s="253" t="str">
        <f>IF(OR(LEFT(C46,1)="*",ISNA(MATCH(C46,'PDP8'!$B$90:$B$238,0))),"",VLOOKUP(C46,'PDP8'!$B$90:$C$238,2,0))</f>
        <v/>
      </c>
      <c r="AE46" s="253" t="str">
        <f>IF(LEN(AD46)=0,"",VLOOKUP(C46,'PDP8'!$B$79:$F$238,5,0))</f>
        <v/>
      </c>
      <c r="AF46" s="253" t="str">
        <f>IF(OR(LEFT(C46,1)="*",ISNA(MATCH(C46,'PDP8'!$J$5:$J$389,0))),"",INDEX('PDP8'!$I$5:$I$389,MATCH(C46,'PDP8'!$J$5:$J$389,0)))</f>
        <v/>
      </c>
      <c r="AG46" s="253" t="str">
        <f>IF(LEN(AF46)=0,"",CONCATENATE(VLOOKUP(C46,'PDP8'!$J$5:$M$389,2,0),": ",VLOOKUP(C46,'PDP8'!$J$5:$M$389,4,0)))</f>
        <v/>
      </c>
      <c r="AH46" s="126"/>
    </row>
    <row r="47" spans="1:34" x14ac:dyDescent="0.2">
      <c r="A47" s="126"/>
      <c r="B47" s="246" t="str">
        <f t="shared" si="0"/>
        <v/>
      </c>
      <c r="C47" s="247"/>
      <c r="D47" s="248"/>
      <c r="E47" s="177"/>
      <c r="F47" s="249"/>
      <c r="G47" s="250" t="str">
        <f>IF(LEN(C47)=0,"",IF(LEFT(C47,1)="*",B47,IF(D47="Y",C47,IF(O47&lt;6,INDEX('PDP8'!$C$6:$C$13,MATCH(P47,'PDP8'!$B$6:$B$13)),CONCATENATE(W47,AA47,AD47,AF47)))))</f>
        <v/>
      </c>
      <c r="H47" s="251" t="str">
        <f t="shared" si="1"/>
        <v/>
      </c>
      <c r="I47" s="250" t="str">
        <f t="shared" si="11"/>
        <v/>
      </c>
      <c r="J47" s="179"/>
      <c r="K47" s="188" t="str">
        <f>IF(LEFT(C47,1)="*",CONCATENATE("/Address = ",RIGHT(B47,LEN(B47)-1)),IF(LEN(O47)=0,"",IF(D47="Y",CONCATENATE("/Data initialized to ",C47),IF(O47&lt;6,CONCATENATE("/",VLOOKUP(P47,'PDP8'!$B$6:$F$13,5),IF(_xlfn.BITAND(OCT2DEC(C47),376)=264," [Auto pre-increment]","")),CONCATENATE("/",Y47,AC47,AE47,AG47)))))</f>
        <v/>
      </c>
      <c r="L47" s="337"/>
      <c r="M47" s="126"/>
      <c r="N47" s="253" t="str">
        <f t="shared" si="2"/>
        <v/>
      </c>
      <c r="O47" s="253" t="str">
        <f t="shared" si="3"/>
        <v/>
      </c>
      <c r="P47" s="253" t="str">
        <f t="shared" si="4"/>
        <v/>
      </c>
      <c r="Q47" s="253" t="str">
        <f t="shared" si="5"/>
        <v/>
      </c>
      <c r="R47" s="253" t="str">
        <f t="shared" si="6"/>
        <v>NO</v>
      </c>
      <c r="S47" s="254" t="str">
        <f t="shared" si="12"/>
        <v>7776</v>
      </c>
      <c r="T47" s="253" t="str">
        <f t="shared" si="7"/>
        <v/>
      </c>
      <c r="U47" s="253">
        <f t="shared" si="8"/>
        <v>0</v>
      </c>
      <c r="V47" s="253" t="str">
        <f t="shared" si="9"/>
        <v/>
      </c>
      <c r="W47" s="253" t="str">
        <f>IF(LEN(V47)=0,"",IF(_xlfn.BITAND(V47,'PDP8'!$E$17)='PDP8'!$D$17,'PDP8'!$F$17,CONCATENATE(IF(ISNA(MATCH(_xlfn.BITAND(V47,'PDP8'!$E$18),'PDP8'!$D$18:$D$20,0)),"",CONCATENATE(INDEX('PDP8'!$C$18:$C$20,MATCH(_xlfn.BITAND(V47,'PDP8'!$E$18),'PDP8'!$D$18:$D$20,0))," ")),IF(ISNA(MATCH(_xlfn.BITAND(V47,'PDP8'!$E$21),'PDP8'!$D$21:$D$52,0)),"",INDEX('PDP8'!$C$21:$C$52,MATCH(_xlfn.BITAND(V47,'PDP8'!$E$21),'PDP8'!$D$21:$D$52,0))))))</f>
        <v/>
      </c>
      <c r="X47" s="253" t="str">
        <f>IF(LEN(W47)=0,"",IF(B47='PDP8'!$B$17,'PDP8'!$F$17,CONCATENATE(IF(ISNA(MATCH(_xlfn.BITAND(V47,'PDP8'!$E$18),'PDP8'!$D$18:$D$20,0)),"",CONCATENATE(VLOOKUP(_xlfn.BITAND(V47,'PDP8'!$E$18),'PDP8'!$D$18:$F$20,3,0),IF(LEN(W47)&gt;4,", ",""))),IF(ISNA(MATCH(_xlfn.BITAND(V47,'PDP8'!$E$21),'PDP8'!$D$21:$D$52,0)),"",VLOOKUP(_xlfn.BITAND(V47,'PDP8'!$E$21),'PDP8'!$D$21:$F$52,3,0)))))</f>
        <v/>
      </c>
      <c r="Y47" s="253" t="str">
        <f t="shared" si="13"/>
        <v/>
      </c>
      <c r="Z47" s="253" t="str">
        <f t="shared" si="10"/>
        <v/>
      </c>
      <c r="AA47" s="253" t="str">
        <f>IF(LEN(Z47)=0,"",CONCATENATE(IF(ISNA(MATCH(_xlfn.BITAND(Z47,'PDP8'!$E$56),'PDP8'!$D$56:$D$70,0)),"",CONCATENATE(INDEX('PDP8'!$C$56:$C$70,MATCH(_xlfn.BITAND(Z47,'PDP8'!$E$56),'PDP8'!$D$56:$D$70,0))," ")),IF(ISNA(MATCH(_xlfn.BITAND(Z47,'PDP8'!$E$71),'PDP8'!$D$71:$D$73,0)),"",CONCATENATE(INDEX('PDP8'!$C$71:$C$73,MATCH(_xlfn.BITAND(Z47,'PDP8'!$E$71),'PDP8'!$D$71:$D$73,0))," ")),IF(_xlfn.BITAND(Z47,'PDP8'!$E$74),"",'PDP8'!$C$74),IF(_xlfn.BITAND(Z47,'PDP8'!$E$75),'PDP8'!$C$75,"")))</f>
        <v/>
      </c>
      <c r="AB47" s="253" t="str">
        <f>IF(LEN(AA47)=0,"",CONCATENATE(IF(ISNA(MATCH(_xlfn.BITAND(Z47,'PDP8'!$E$56),'PDP8'!$D$56:$D$70,0)),"",VLOOKUP(_xlfn.BITAND(Z47,'PDP8'!$E$56),'PDP8'!$D$56:$F$70,3,0)),IF(ISNA(MATCH(_xlfn.BITAND(Z47,'PDP8'!$E$71),'PDP8'!$D$71:$D$73,0)),"",CONCATENATE(IF(ISNA(MATCH(_xlfn.BITAND(Z47,'PDP8'!$E$56),'PDP8'!$D$56:$D$70,0)),"",", "),VLOOKUP(_xlfn.BITAND(Z47,'PDP8'!$E$71),'PDP8'!$D$71:$F$73,3,0))),IF(_xlfn.BITAND(Z47,'PDP8'!$E$75)='PDP8'!$D$75,CONCATENATE(IF(LEN(AA47)&gt;4,", ",""),'PDP8'!$F$75,""),IF(_xlfn.BITAND(Z47,'PDP8'!$E$74),"",'PDP8'!$F$74))))</f>
        <v/>
      </c>
      <c r="AC47" s="253" t="str">
        <f t="shared" si="14"/>
        <v/>
      </c>
      <c r="AD47" s="253" t="str">
        <f>IF(OR(LEFT(C47,1)="*",ISNA(MATCH(C47,'PDP8'!$B$90:$B$238,0))),"",VLOOKUP(C47,'PDP8'!$B$90:$C$238,2,0))</f>
        <v/>
      </c>
      <c r="AE47" s="253" t="str">
        <f>IF(LEN(AD47)=0,"",VLOOKUP(C47,'PDP8'!$B$79:$F$238,5,0))</f>
        <v/>
      </c>
      <c r="AF47" s="253" t="str">
        <f>IF(OR(LEFT(C47,1)="*",ISNA(MATCH(C47,'PDP8'!$J$5:$J$389,0))),"",INDEX('PDP8'!$I$5:$I$389,MATCH(C47,'PDP8'!$J$5:$J$389,0)))</f>
        <v/>
      </c>
      <c r="AG47" s="253" t="str">
        <f>IF(LEN(AF47)=0,"",CONCATENATE(VLOOKUP(C47,'PDP8'!$J$5:$M$389,2,0),": ",VLOOKUP(C47,'PDP8'!$J$5:$M$389,4,0)))</f>
        <v/>
      </c>
      <c r="AH47" s="126"/>
    </row>
    <row r="48" spans="1:34" x14ac:dyDescent="0.2">
      <c r="A48" s="126"/>
      <c r="B48" s="246" t="str">
        <f t="shared" si="0"/>
        <v>*27</v>
      </c>
      <c r="C48" s="247" t="s">
        <v>1434</v>
      </c>
      <c r="D48" s="248"/>
      <c r="E48" s="177"/>
      <c r="F48" s="249"/>
      <c r="G48" s="250" t="str">
        <f>IF(LEN(C48)=0,"",IF(LEFT(C48,1)="*",B48,IF(D48="Y",C48,IF(O48&lt;6,INDEX('PDP8'!$C$6:$C$13,MATCH(P48,'PDP8'!$B$6:$B$13)),CONCATENATE(W48,AA48,AD48,AF48)))))</f>
        <v>*27</v>
      </c>
      <c r="H48" s="251" t="str">
        <f t="shared" si="1"/>
        <v/>
      </c>
      <c r="I48" s="250" t="str">
        <f t="shared" si="11"/>
        <v/>
      </c>
      <c r="J48" s="179"/>
      <c r="K48" s="188" t="str">
        <f>IF(LEFT(C48,1)="*",CONCATENATE("/Address = ",RIGHT(B48,LEN(B48)-1)),IF(LEN(O48)=0,"",IF(D48="Y",CONCATENATE("/Data initialized to ",C48),IF(O48&lt;6,CONCATENATE("/",VLOOKUP(P48,'PDP8'!$B$6:$F$13,5),IF(_xlfn.BITAND(OCT2DEC(C48),376)=264," [Auto pre-increment]","")),CONCATENATE("/",Y48,AC48,AE48,AG48)))))</f>
        <v>/Address = 27</v>
      </c>
      <c r="L48" s="252"/>
      <c r="M48" s="126"/>
      <c r="N48" s="253" t="str">
        <f t="shared" si="2"/>
        <v/>
      </c>
      <c r="O48" s="253" t="str">
        <f t="shared" si="3"/>
        <v/>
      </c>
      <c r="P48" s="253" t="str">
        <f t="shared" si="4"/>
        <v/>
      </c>
      <c r="Q48" s="253" t="str">
        <f t="shared" si="5"/>
        <v/>
      </c>
      <c r="R48" s="253" t="str">
        <f t="shared" si="6"/>
        <v>NO</v>
      </c>
      <c r="S48" s="254" t="str">
        <f t="shared" si="12"/>
        <v>0026</v>
      </c>
      <c r="T48" s="253" t="str">
        <f t="shared" si="7"/>
        <v/>
      </c>
      <c r="U48" s="253">
        <f t="shared" si="8"/>
        <v>0</v>
      </c>
      <c r="V48" s="253" t="str">
        <f t="shared" si="9"/>
        <v/>
      </c>
      <c r="W48" s="253" t="str">
        <f>IF(LEN(V48)=0,"",IF(_xlfn.BITAND(V48,'PDP8'!$E$17)='PDP8'!$D$17,'PDP8'!$F$17,CONCATENATE(IF(ISNA(MATCH(_xlfn.BITAND(V48,'PDP8'!$E$18),'PDP8'!$D$18:$D$20,0)),"",CONCATENATE(INDEX('PDP8'!$C$18:$C$20,MATCH(_xlfn.BITAND(V48,'PDP8'!$E$18),'PDP8'!$D$18:$D$20,0))," ")),IF(ISNA(MATCH(_xlfn.BITAND(V48,'PDP8'!$E$21),'PDP8'!$D$21:$D$52,0)),"",INDEX('PDP8'!$C$21:$C$52,MATCH(_xlfn.BITAND(V48,'PDP8'!$E$21),'PDP8'!$D$21:$D$52,0))))))</f>
        <v/>
      </c>
      <c r="X48" s="253" t="str">
        <f>IF(LEN(W48)=0,"",IF(B48='PDP8'!$B$17,'PDP8'!$F$17,CONCATENATE(IF(ISNA(MATCH(_xlfn.BITAND(V48,'PDP8'!$E$18),'PDP8'!$D$18:$D$20,0)),"",CONCATENATE(VLOOKUP(_xlfn.BITAND(V48,'PDP8'!$E$18),'PDP8'!$D$18:$F$20,3,0),IF(LEN(W48)&gt;4,", ",""))),IF(ISNA(MATCH(_xlfn.BITAND(V48,'PDP8'!$E$21),'PDP8'!$D$21:$D$52,0)),"",VLOOKUP(_xlfn.BITAND(V48,'PDP8'!$E$21),'PDP8'!$D$21:$F$52,3,0)))))</f>
        <v/>
      </c>
      <c r="Y48" s="253" t="str">
        <f t="shared" si="13"/>
        <v/>
      </c>
      <c r="Z48" s="253" t="str">
        <f t="shared" si="10"/>
        <v/>
      </c>
      <c r="AA48" s="253" t="str">
        <f>IF(LEN(Z48)=0,"",CONCATENATE(IF(ISNA(MATCH(_xlfn.BITAND(Z48,'PDP8'!$E$56),'PDP8'!$D$56:$D$70,0)),"",CONCATENATE(INDEX('PDP8'!$C$56:$C$70,MATCH(_xlfn.BITAND(Z48,'PDP8'!$E$56),'PDP8'!$D$56:$D$70,0))," ")),IF(ISNA(MATCH(_xlfn.BITAND(Z48,'PDP8'!$E$71),'PDP8'!$D$71:$D$73,0)),"",CONCATENATE(INDEX('PDP8'!$C$71:$C$73,MATCH(_xlfn.BITAND(Z48,'PDP8'!$E$71),'PDP8'!$D$71:$D$73,0))," ")),IF(_xlfn.BITAND(Z48,'PDP8'!$E$74),"",'PDP8'!$C$74),IF(_xlfn.BITAND(Z48,'PDP8'!$E$75),'PDP8'!$C$75,"")))</f>
        <v/>
      </c>
      <c r="AB48" s="253" t="str">
        <f>IF(LEN(AA48)=0,"",CONCATENATE(IF(ISNA(MATCH(_xlfn.BITAND(Z48,'PDP8'!$E$56),'PDP8'!$D$56:$D$70,0)),"",VLOOKUP(_xlfn.BITAND(Z48,'PDP8'!$E$56),'PDP8'!$D$56:$F$70,3,0)),IF(ISNA(MATCH(_xlfn.BITAND(Z48,'PDP8'!$E$71),'PDP8'!$D$71:$D$73,0)),"",CONCATENATE(IF(ISNA(MATCH(_xlfn.BITAND(Z48,'PDP8'!$E$56),'PDP8'!$D$56:$D$70,0)),"",", "),VLOOKUP(_xlfn.BITAND(Z48,'PDP8'!$E$71),'PDP8'!$D$71:$F$73,3,0))),IF(_xlfn.BITAND(Z48,'PDP8'!$E$75)='PDP8'!$D$75,CONCATENATE(IF(LEN(AA48)&gt;4,", ",""),'PDP8'!$F$75,""),IF(_xlfn.BITAND(Z48,'PDP8'!$E$74),"",'PDP8'!$F$74))))</f>
        <v/>
      </c>
      <c r="AC48" s="253" t="str">
        <f t="shared" si="14"/>
        <v/>
      </c>
      <c r="AD48" s="253" t="str">
        <f>IF(OR(LEFT(C48,1)="*",ISNA(MATCH(C48,'PDP8'!$B$90:$B$238,0))),"",VLOOKUP(C48,'PDP8'!$B$90:$C$238,2,0))</f>
        <v/>
      </c>
      <c r="AE48" s="253" t="str">
        <f>IF(LEN(AD48)=0,"",VLOOKUP(C48,'PDP8'!$B$79:$F$238,5,0))</f>
        <v/>
      </c>
      <c r="AF48" s="253" t="str">
        <f>IF(OR(LEFT(C48,1)="*",ISNA(MATCH(C48,'PDP8'!$J$5:$J$389,0))),"",INDEX('PDP8'!$I$5:$I$389,MATCH(C48,'PDP8'!$J$5:$J$389,0)))</f>
        <v/>
      </c>
      <c r="AG48" s="253" t="str">
        <f>IF(LEN(AF48)=0,"",CONCATENATE(VLOOKUP(C48,'PDP8'!$J$5:$M$389,2,0),": ",VLOOKUP(C48,'PDP8'!$J$5:$M$389,4,0)))</f>
        <v/>
      </c>
      <c r="AH48" s="126"/>
    </row>
    <row r="49" spans="1:34" x14ac:dyDescent="0.2">
      <c r="A49" s="126"/>
      <c r="B49" s="246" t="str">
        <f t="shared" si="0"/>
        <v/>
      </c>
      <c r="C49" s="247"/>
      <c r="D49" s="248"/>
      <c r="E49" s="177"/>
      <c r="F49" s="249"/>
      <c r="G49" s="250" t="str">
        <f>IF(LEN(C49)=0,"",IF(LEFT(C49,1)="*",B49,IF(D49="Y",C49,IF(O49&lt;6,INDEX('PDP8'!$C$6:$C$13,MATCH(P49,'PDP8'!$B$6:$B$13)),CONCATENATE(W49,AA49,AD49,AF49)))))</f>
        <v/>
      </c>
      <c r="H49" s="251" t="str">
        <f t="shared" si="1"/>
        <v/>
      </c>
      <c r="I49" s="250" t="str">
        <f t="shared" si="11"/>
        <v/>
      </c>
      <c r="J49" s="179"/>
      <c r="K49" s="188" t="str">
        <f>IF(LEFT(C49,1)="*",CONCATENATE("/Address = ",RIGHT(B49,LEN(B49)-1)),IF(LEN(O49)=0,"",IF(D49="Y",CONCATENATE("/Data initialized to ",C49),IF(O49&lt;6,CONCATENATE("/",VLOOKUP(P49,'PDP8'!$B$6:$F$13,5),IF(_xlfn.BITAND(OCT2DEC(C49),376)=264," [Auto pre-increment]","")),CONCATENATE("/",Y49,AC49,AE49,AG49)))))</f>
        <v/>
      </c>
      <c r="L49" s="252"/>
      <c r="M49" s="126"/>
      <c r="N49" s="253" t="str">
        <f t="shared" si="2"/>
        <v/>
      </c>
      <c r="O49" s="253" t="str">
        <f t="shared" si="3"/>
        <v/>
      </c>
      <c r="P49" s="253" t="str">
        <f t="shared" si="4"/>
        <v/>
      </c>
      <c r="Q49" s="253" t="str">
        <f t="shared" si="5"/>
        <v/>
      </c>
      <c r="R49" s="253" t="str">
        <f t="shared" si="6"/>
        <v>NO</v>
      </c>
      <c r="S49" s="254" t="str">
        <f t="shared" si="12"/>
        <v>0026</v>
      </c>
      <c r="T49" s="253" t="str">
        <f t="shared" si="7"/>
        <v/>
      </c>
      <c r="U49" s="253">
        <f t="shared" si="8"/>
        <v>0</v>
      </c>
      <c r="V49" s="253" t="str">
        <f t="shared" si="9"/>
        <v/>
      </c>
      <c r="W49" s="253" t="str">
        <f>IF(LEN(V49)=0,"",IF(_xlfn.BITAND(V49,'PDP8'!$E$17)='PDP8'!$D$17,'PDP8'!$F$17,CONCATENATE(IF(ISNA(MATCH(_xlfn.BITAND(V49,'PDP8'!$E$18),'PDP8'!$D$18:$D$20,0)),"",CONCATENATE(INDEX('PDP8'!$C$18:$C$20,MATCH(_xlfn.BITAND(V49,'PDP8'!$E$18),'PDP8'!$D$18:$D$20,0))," ")),IF(ISNA(MATCH(_xlfn.BITAND(V49,'PDP8'!$E$21),'PDP8'!$D$21:$D$52,0)),"",INDEX('PDP8'!$C$21:$C$52,MATCH(_xlfn.BITAND(V49,'PDP8'!$E$21),'PDP8'!$D$21:$D$52,0))))))</f>
        <v/>
      </c>
      <c r="X49" s="253" t="str">
        <f>IF(LEN(W49)=0,"",IF(B49='PDP8'!$B$17,'PDP8'!$F$17,CONCATENATE(IF(ISNA(MATCH(_xlfn.BITAND(V49,'PDP8'!$E$18),'PDP8'!$D$18:$D$20,0)),"",CONCATENATE(VLOOKUP(_xlfn.BITAND(V49,'PDP8'!$E$18),'PDP8'!$D$18:$F$20,3,0),IF(LEN(W49)&gt;4,", ",""))),IF(ISNA(MATCH(_xlfn.BITAND(V49,'PDP8'!$E$21),'PDP8'!$D$21:$D$52,0)),"",VLOOKUP(_xlfn.BITAND(V49,'PDP8'!$E$21),'PDP8'!$D$21:$F$52,3,0)))))</f>
        <v/>
      </c>
      <c r="Y49" s="253" t="str">
        <f t="shared" si="13"/>
        <v/>
      </c>
      <c r="Z49" s="253" t="str">
        <f t="shared" si="10"/>
        <v/>
      </c>
      <c r="AA49" s="253" t="str">
        <f>IF(LEN(Z49)=0,"",CONCATENATE(IF(ISNA(MATCH(_xlfn.BITAND(Z49,'PDP8'!$E$56),'PDP8'!$D$56:$D$70,0)),"",CONCATENATE(INDEX('PDP8'!$C$56:$C$70,MATCH(_xlfn.BITAND(Z49,'PDP8'!$E$56),'PDP8'!$D$56:$D$70,0))," ")),IF(ISNA(MATCH(_xlfn.BITAND(Z49,'PDP8'!$E$71),'PDP8'!$D$71:$D$73,0)),"",CONCATENATE(INDEX('PDP8'!$C$71:$C$73,MATCH(_xlfn.BITAND(Z49,'PDP8'!$E$71),'PDP8'!$D$71:$D$73,0))," ")),IF(_xlfn.BITAND(Z49,'PDP8'!$E$74),"",'PDP8'!$C$74),IF(_xlfn.BITAND(Z49,'PDP8'!$E$75),'PDP8'!$C$75,"")))</f>
        <v/>
      </c>
      <c r="AB49" s="253" t="str">
        <f>IF(LEN(AA49)=0,"",CONCATENATE(IF(ISNA(MATCH(_xlfn.BITAND(Z49,'PDP8'!$E$56),'PDP8'!$D$56:$D$70,0)),"",VLOOKUP(_xlfn.BITAND(Z49,'PDP8'!$E$56),'PDP8'!$D$56:$F$70,3,0)),IF(ISNA(MATCH(_xlfn.BITAND(Z49,'PDP8'!$E$71),'PDP8'!$D$71:$D$73,0)),"",CONCATENATE(IF(ISNA(MATCH(_xlfn.BITAND(Z49,'PDP8'!$E$56),'PDP8'!$D$56:$D$70,0)),"",", "),VLOOKUP(_xlfn.BITAND(Z49,'PDP8'!$E$71),'PDP8'!$D$71:$F$73,3,0))),IF(_xlfn.BITAND(Z49,'PDP8'!$E$75)='PDP8'!$D$75,CONCATENATE(IF(LEN(AA49)&gt;4,", ",""),'PDP8'!$F$75,""),IF(_xlfn.BITAND(Z49,'PDP8'!$E$74),"",'PDP8'!$F$74))))</f>
        <v/>
      </c>
      <c r="AC49" s="253" t="str">
        <f t="shared" si="14"/>
        <v/>
      </c>
      <c r="AD49" s="253" t="str">
        <f>IF(OR(LEFT(C49,1)="*",ISNA(MATCH(C49,'PDP8'!$B$90:$B$238,0))),"",VLOOKUP(C49,'PDP8'!$B$90:$C$238,2,0))</f>
        <v/>
      </c>
      <c r="AE49" s="253" t="str">
        <f>IF(LEN(AD49)=0,"",VLOOKUP(C49,'PDP8'!$B$79:$F$238,5,0))</f>
        <v/>
      </c>
      <c r="AF49" s="253" t="str">
        <f>IF(OR(LEFT(C49,1)="*",ISNA(MATCH(C49,'PDP8'!$J$5:$J$389,0))),"",INDEX('PDP8'!$I$5:$I$389,MATCH(C49,'PDP8'!$J$5:$J$389,0)))</f>
        <v/>
      </c>
      <c r="AG49" s="253" t="str">
        <f>IF(LEN(AF49)=0,"",CONCATENATE(VLOOKUP(C49,'PDP8'!$J$5:$M$389,2,0),": ",VLOOKUP(C49,'PDP8'!$J$5:$M$389,4,0)))</f>
        <v/>
      </c>
      <c r="AH49" s="126"/>
    </row>
    <row r="50" spans="1:34" x14ac:dyDescent="0.2">
      <c r="A50" s="126"/>
      <c r="B50" s="246" t="str">
        <f t="shared" si="0"/>
        <v>0027</v>
      </c>
      <c r="C50" s="247" t="s">
        <v>1061</v>
      </c>
      <c r="D50" s="248"/>
      <c r="E50" s="177"/>
      <c r="F50" s="249" t="s">
        <v>1439</v>
      </c>
      <c r="G50" s="250" t="str">
        <f>IF(LEN(C50)=0,"",IF(LEFT(C50,1)="*",B50,IF(D50="Y",C50,IF(O50&lt;6,INDEX('PDP8'!$C$6:$C$13,MATCH(P50,'PDP8'!$B$6:$B$13)),CONCATENATE(W50,AA50,AD50,AF50)))))</f>
        <v>KSF</v>
      </c>
      <c r="H50" s="251" t="str">
        <f t="shared" si="1"/>
        <v/>
      </c>
      <c r="I50" s="250" t="str">
        <f t="shared" si="11"/>
        <v/>
      </c>
      <c r="J50" s="179"/>
      <c r="K50" s="188" t="str">
        <f>IF(LEFT(C50,1)="*",CONCATENATE("/Address = ",RIGHT(B50,LEN(B50)-1)),IF(LEN(O50)=0,"",IF(D50="Y",CONCATENATE("/Data initialized to ",C50),IF(O50&lt;6,CONCATENATE("/",VLOOKUP(P50,'PDP8'!$B$6:$F$13,5),IF(_xlfn.BITAND(OCT2DEC(C50),376)=264," [Auto pre-increment]","")),CONCATENATE("/",Y50,AC50,AE50,AG50)))))</f>
        <v>/KL8-E: Skip on Keyboard Flag</v>
      </c>
      <c r="L50" s="252" t="s">
        <v>1440</v>
      </c>
      <c r="M50" s="126"/>
      <c r="N50" s="253" t="str">
        <f t="shared" si="2"/>
        <v/>
      </c>
      <c r="O50" s="253">
        <f t="shared" si="3"/>
        <v>6</v>
      </c>
      <c r="P50" s="253" t="str">
        <f t="shared" si="4"/>
        <v>6000</v>
      </c>
      <c r="Q50" s="253" t="str">
        <f t="shared" si="5"/>
        <v>HELP</v>
      </c>
      <c r="R50" s="253" t="str">
        <f t="shared" si="6"/>
        <v>YES</v>
      </c>
      <c r="S50" s="254" t="str">
        <f t="shared" si="12"/>
        <v>0027</v>
      </c>
      <c r="T50" s="253" t="str">
        <f t="shared" si="7"/>
        <v/>
      </c>
      <c r="U50" s="253">
        <f t="shared" si="8"/>
        <v>0</v>
      </c>
      <c r="V50" s="253" t="str">
        <f t="shared" si="9"/>
        <v/>
      </c>
      <c r="W50" s="253" t="str">
        <f>IF(LEN(V50)=0,"",IF(_xlfn.BITAND(V50,'PDP8'!$E$17)='PDP8'!$D$17,'PDP8'!$F$17,CONCATENATE(IF(ISNA(MATCH(_xlfn.BITAND(V50,'PDP8'!$E$18),'PDP8'!$D$18:$D$20,0)),"",CONCATENATE(INDEX('PDP8'!$C$18:$C$20,MATCH(_xlfn.BITAND(V50,'PDP8'!$E$18),'PDP8'!$D$18:$D$20,0))," ")),IF(ISNA(MATCH(_xlfn.BITAND(V50,'PDP8'!$E$21),'PDP8'!$D$21:$D$52,0)),"",INDEX('PDP8'!$C$21:$C$52,MATCH(_xlfn.BITAND(V50,'PDP8'!$E$21),'PDP8'!$D$21:$D$52,0))))))</f>
        <v/>
      </c>
      <c r="X50" s="253" t="str">
        <f>IF(LEN(W50)=0,"",IF(B50='PDP8'!$B$17,'PDP8'!$F$17,CONCATENATE(IF(ISNA(MATCH(_xlfn.BITAND(V50,'PDP8'!$E$18),'PDP8'!$D$18:$D$20,0)),"",CONCATENATE(VLOOKUP(_xlfn.BITAND(V50,'PDP8'!$E$18),'PDP8'!$D$18:$F$20,3,0),IF(LEN(W50)&gt;4,", ",""))),IF(ISNA(MATCH(_xlfn.BITAND(V50,'PDP8'!$E$21),'PDP8'!$D$21:$D$52,0)),"",VLOOKUP(_xlfn.BITAND(V50,'PDP8'!$E$21),'PDP8'!$D$21:$F$52,3,0)))))</f>
        <v/>
      </c>
      <c r="Y50" s="253" t="str">
        <f t="shared" si="13"/>
        <v/>
      </c>
      <c r="Z50" s="253" t="str">
        <f t="shared" si="10"/>
        <v/>
      </c>
      <c r="AA50" s="253" t="str">
        <f>IF(LEN(Z50)=0,"",CONCATENATE(IF(ISNA(MATCH(_xlfn.BITAND(Z50,'PDP8'!$E$56),'PDP8'!$D$56:$D$70,0)),"",CONCATENATE(INDEX('PDP8'!$C$56:$C$70,MATCH(_xlfn.BITAND(Z50,'PDP8'!$E$56),'PDP8'!$D$56:$D$70,0))," ")),IF(ISNA(MATCH(_xlfn.BITAND(Z50,'PDP8'!$E$71),'PDP8'!$D$71:$D$73,0)),"",CONCATENATE(INDEX('PDP8'!$C$71:$C$73,MATCH(_xlfn.BITAND(Z50,'PDP8'!$E$71),'PDP8'!$D$71:$D$73,0))," ")),IF(_xlfn.BITAND(Z50,'PDP8'!$E$74),"",'PDP8'!$C$74),IF(_xlfn.BITAND(Z50,'PDP8'!$E$75),'PDP8'!$C$75,"")))</f>
        <v/>
      </c>
      <c r="AB50" s="253" t="str">
        <f>IF(LEN(AA50)=0,"",CONCATENATE(IF(ISNA(MATCH(_xlfn.BITAND(Z50,'PDP8'!$E$56),'PDP8'!$D$56:$D$70,0)),"",VLOOKUP(_xlfn.BITAND(Z50,'PDP8'!$E$56),'PDP8'!$D$56:$F$70,3,0)),IF(ISNA(MATCH(_xlfn.BITAND(Z50,'PDP8'!$E$71),'PDP8'!$D$71:$D$73,0)),"",CONCATENATE(IF(ISNA(MATCH(_xlfn.BITAND(Z50,'PDP8'!$E$56),'PDP8'!$D$56:$D$70,0)),"",", "),VLOOKUP(_xlfn.BITAND(Z50,'PDP8'!$E$71),'PDP8'!$D$71:$F$73,3,0))),IF(_xlfn.BITAND(Z50,'PDP8'!$E$75)='PDP8'!$D$75,CONCATENATE(IF(LEN(AA50)&gt;4,", ",""),'PDP8'!$F$75,""),IF(_xlfn.BITAND(Z50,'PDP8'!$E$74),"",'PDP8'!$F$74))))</f>
        <v/>
      </c>
      <c r="AC50" s="253" t="str">
        <f t="shared" si="14"/>
        <v/>
      </c>
      <c r="AD50" s="253" t="str">
        <f>IF(OR(LEFT(C50,1)="*",ISNA(MATCH(C50,'PDP8'!$B$90:$B$238,0))),"",VLOOKUP(C50,'PDP8'!$B$90:$C$238,2,0))</f>
        <v/>
      </c>
      <c r="AE50" s="253" t="str">
        <f>IF(LEN(AD50)=0,"",VLOOKUP(C50,'PDP8'!$B$79:$F$238,5,0))</f>
        <v/>
      </c>
      <c r="AF50" s="253" t="str">
        <f>IF(OR(LEFT(C50,1)="*",ISNA(MATCH(C50,'PDP8'!$J$5:$J$389,0))),"",INDEX('PDP8'!$I$5:$I$389,MATCH(C50,'PDP8'!$J$5:$J$389,0)))</f>
        <v>KSF</v>
      </c>
      <c r="AG50" s="253" t="str">
        <f>IF(LEN(AF50)=0,"",CONCATENATE(VLOOKUP(C50,'PDP8'!$J$5:$M$389,2,0),": ",VLOOKUP(C50,'PDP8'!$J$5:$M$389,4,0)))</f>
        <v>KL8-E: Skip on Keyboard Flag</v>
      </c>
      <c r="AH50" s="126"/>
    </row>
    <row r="51" spans="1:34" x14ac:dyDescent="0.2">
      <c r="A51" s="126"/>
      <c r="B51" s="246" t="str">
        <f t="shared" si="0"/>
        <v>0030</v>
      </c>
      <c r="C51" s="247" t="s">
        <v>1435</v>
      </c>
      <c r="D51" s="248"/>
      <c r="E51" s="177"/>
      <c r="F51" s="249"/>
      <c r="G51" s="250" t="str">
        <f>IF(LEN(C51)=0,"",IF(LEFT(C51,1)="*",B51,IF(D51="Y",C51,IF(O51&lt;6,INDEX('PDP8'!$C$6:$C$13,MATCH(P51,'PDP8'!$B$6:$B$13)),CONCATENATE(W51,AA51,AD51,AF51)))))</f>
        <v>JMP</v>
      </c>
      <c r="H51" s="251" t="str">
        <f t="shared" si="1"/>
        <v/>
      </c>
      <c r="I51" s="250" t="str">
        <f t="shared" si="11"/>
        <v>HELP</v>
      </c>
      <c r="J51" s="179"/>
      <c r="K51" s="188" t="str">
        <f>IF(LEFT(C51,1)="*",CONCATENATE("/Address = ",RIGHT(B51,LEN(B51)-1)),IF(LEN(O51)=0,"",IF(D51="Y",CONCATENATE("/Data initialized to ",C51),IF(O51&lt;6,CONCATENATE("/",VLOOKUP(P51,'PDP8'!$B$6:$F$13,5),IF(_xlfn.BITAND(OCT2DEC(C51),376)=264," [Auto pre-increment]","")),CONCATENATE("/",Y51,AC51,AE51,AG51)))))</f>
        <v>/Jump</v>
      </c>
      <c r="L51" s="252"/>
      <c r="M51" s="126"/>
      <c r="N51" s="253">
        <f t="shared" si="2"/>
        <v>0</v>
      </c>
      <c r="O51" s="253">
        <f t="shared" si="3"/>
        <v>5</v>
      </c>
      <c r="P51" s="253" t="str">
        <f t="shared" si="4"/>
        <v>5000</v>
      </c>
      <c r="Q51" s="253" t="str">
        <f t="shared" si="5"/>
        <v/>
      </c>
      <c r="R51" s="253" t="str">
        <f t="shared" si="6"/>
        <v>NO</v>
      </c>
      <c r="S51" s="254" t="str">
        <f t="shared" si="12"/>
        <v>0030</v>
      </c>
      <c r="T51" s="253" t="str">
        <f t="shared" si="7"/>
        <v>0027</v>
      </c>
      <c r="U51" s="253">
        <f t="shared" si="8"/>
        <v>0</v>
      </c>
      <c r="V51" s="253" t="str">
        <f t="shared" si="9"/>
        <v/>
      </c>
      <c r="W51" s="253" t="str">
        <f>IF(LEN(V51)=0,"",IF(_xlfn.BITAND(V51,'PDP8'!$E$17)='PDP8'!$D$17,'PDP8'!$F$17,CONCATENATE(IF(ISNA(MATCH(_xlfn.BITAND(V51,'PDP8'!$E$18),'PDP8'!$D$18:$D$20,0)),"",CONCATENATE(INDEX('PDP8'!$C$18:$C$20,MATCH(_xlfn.BITAND(V51,'PDP8'!$E$18),'PDP8'!$D$18:$D$20,0))," ")),IF(ISNA(MATCH(_xlfn.BITAND(V51,'PDP8'!$E$21),'PDP8'!$D$21:$D$52,0)),"",INDEX('PDP8'!$C$21:$C$52,MATCH(_xlfn.BITAND(V51,'PDP8'!$E$21),'PDP8'!$D$21:$D$52,0))))))</f>
        <v/>
      </c>
      <c r="X51" s="253" t="str">
        <f>IF(LEN(W51)=0,"",IF(B51='PDP8'!$B$17,'PDP8'!$F$17,CONCATENATE(IF(ISNA(MATCH(_xlfn.BITAND(V51,'PDP8'!$E$18),'PDP8'!$D$18:$D$20,0)),"",CONCATENATE(VLOOKUP(_xlfn.BITAND(V51,'PDP8'!$E$18),'PDP8'!$D$18:$F$20,3,0),IF(LEN(W51)&gt;4,", ",""))),IF(ISNA(MATCH(_xlfn.BITAND(V51,'PDP8'!$E$21),'PDP8'!$D$21:$D$52,0)),"",VLOOKUP(_xlfn.BITAND(V51,'PDP8'!$E$21),'PDP8'!$D$21:$F$52,3,0)))))</f>
        <v/>
      </c>
      <c r="Y51" s="253" t="str">
        <f t="shared" si="13"/>
        <v/>
      </c>
      <c r="Z51" s="253" t="str">
        <f t="shared" si="10"/>
        <v/>
      </c>
      <c r="AA51" s="253" t="str">
        <f>IF(LEN(Z51)=0,"",CONCATENATE(IF(ISNA(MATCH(_xlfn.BITAND(Z51,'PDP8'!$E$56),'PDP8'!$D$56:$D$70,0)),"",CONCATENATE(INDEX('PDP8'!$C$56:$C$70,MATCH(_xlfn.BITAND(Z51,'PDP8'!$E$56),'PDP8'!$D$56:$D$70,0))," ")),IF(ISNA(MATCH(_xlfn.BITAND(Z51,'PDP8'!$E$71),'PDP8'!$D$71:$D$73,0)),"",CONCATENATE(INDEX('PDP8'!$C$71:$C$73,MATCH(_xlfn.BITAND(Z51,'PDP8'!$E$71),'PDP8'!$D$71:$D$73,0))," ")),IF(_xlfn.BITAND(Z51,'PDP8'!$E$74),"",'PDP8'!$C$74),IF(_xlfn.BITAND(Z51,'PDP8'!$E$75),'PDP8'!$C$75,"")))</f>
        <v/>
      </c>
      <c r="AB51" s="253" t="str">
        <f>IF(LEN(AA51)=0,"",CONCATENATE(IF(ISNA(MATCH(_xlfn.BITAND(Z51,'PDP8'!$E$56),'PDP8'!$D$56:$D$70,0)),"",VLOOKUP(_xlfn.BITAND(Z51,'PDP8'!$E$56),'PDP8'!$D$56:$F$70,3,0)),IF(ISNA(MATCH(_xlfn.BITAND(Z51,'PDP8'!$E$71),'PDP8'!$D$71:$D$73,0)),"",CONCATENATE(IF(ISNA(MATCH(_xlfn.BITAND(Z51,'PDP8'!$E$56),'PDP8'!$D$56:$D$70,0)),"",", "),VLOOKUP(_xlfn.BITAND(Z51,'PDP8'!$E$71),'PDP8'!$D$71:$F$73,3,0))),IF(_xlfn.BITAND(Z51,'PDP8'!$E$75)='PDP8'!$D$75,CONCATENATE(IF(LEN(AA51)&gt;4,", ",""),'PDP8'!$F$75,""),IF(_xlfn.BITAND(Z51,'PDP8'!$E$74),"",'PDP8'!$F$74))))</f>
        <v/>
      </c>
      <c r="AC51" s="253" t="str">
        <f t="shared" si="14"/>
        <v/>
      </c>
      <c r="AD51" s="253" t="str">
        <f>IF(OR(LEFT(C51,1)="*",ISNA(MATCH(C51,'PDP8'!$B$90:$B$238,0))),"",VLOOKUP(C51,'PDP8'!$B$90:$C$238,2,0))</f>
        <v/>
      </c>
      <c r="AE51" s="253" t="str">
        <f>IF(LEN(AD51)=0,"",VLOOKUP(C51,'PDP8'!$B$79:$F$238,5,0))</f>
        <v/>
      </c>
      <c r="AF51" s="253" t="str">
        <f>IF(OR(LEFT(C51,1)="*",ISNA(MATCH(C51,'PDP8'!$J$5:$J$389,0))),"",INDEX('PDP8'!$I$5:$I$389,MATCH(C51,'PDP8'!$J$5:$J$389,0)))</f>
        <v/>
      </c>
      <c r="AG51" s="253" t="str">
        <f>IF(LEN(AF51)=0,"",CONCATENATE(VLOOKUP(C51,'PDP8'!$J$5:$M$389,2,0),": ",VLOOKUP(C51,'PDP8'!$J$5:$M$389,4,0)))</f>
        <v/>
      </c>
      <c r="AH51" s="126"/>
    </row>
    <row r="52" spans="1:34" x14ac:dyDescent="0.2">
      <c r="A52" s="126"/>
      <c r="B52" s="246" t="str">
        <f t="shared" si="0"/>
        <v/>
      </c>
      <c r="C52" s="247"/>
      <c r="D52" s="248"/>
      <c r="E52" s="177"/>
      <c r="F52" s="249"/>
      <c r="G52" s="250" t="str">
        <f>IF(LEN(C52)=0,"",IF(LEFT(C52,1)="*",B52,IF(D52="Y",C52,IF(O52&lt;6,INDEX('PDP8'!$C$6:$C$13,MATCH(P52,'PDP8'!$B$6:$B$13)),CONCATENATE(W52,AA52,AD52,AF52)))))</f>
        <v/>
      </c>
      <c r="H52" s="251" t="str">
        <f t="shared" si="1"/>
        <v/>
      </c>
      <c r="I52" s="250" t="str">
        <f t="shared" si="11"/>
        <v/>
      </c>
      <c r="J52" s="179"/>
      <c r="K52" s="188" t="str">
        <f>IF(LEFT(C52,1)="*",CONCATENATE("/Address = ",RIGHT(B52,LEN(B52)-1)),IF(LEN(O52)=0,"",IF(D52="Y",CONCATENATE("/Data initialized to ",C52),IF(O52&lt;6,CONCATENATE("/",VLOOKUP(P52,'PDP8'!$B$6:$F$13,5),IF(_xlfn.BITAND(OCT2DEC(C52),376)=264," [Auto pre-increment]","")),CONCATENATE("/",Y52,AC52,AE52,AG52)))))</f>
        <v/>
      </c>
      <c r="L52" s="252"/>
      <c r="M52" s="126"/>
      <c r="N52" s="253" t="str">
        <f t="shared" si="2"/>
        <v/>
      </c>
      <c r="O52" s="253" t="str">
        <f t="shared" si="3"/>
        <v/>
      </c>
      <c r="P52" s="253" t="str">
        <f t="shared" si="4"/>
        <v/>
      </c>
      <c r="Q52" s="253" t="str">
        <f t="shared" si="5"/>
        <v/>
      </c>
      <c r="R52" s="253" t="str">
        <f t="shared" si="6"/>
        <v>NO</v>
      </c>
      <c r="S52" s="254" t="str">
        <f t="shared" si="12"/>
        <v>0030</v>
      </c>
      <c r="T52" s="253" t="str">
        <f t="shared" si="7"/>
        <v/>
      </c>
      <c r="U52" s="253">
        <f t="shared" si="8"/>
        <v>0</v>
      </c>
      <c r="V52" s="253" t="str">
        <f t="shared" si="9"/>
        <v/>
      </c>
      <c r="W52" s="253" t="str">
        <f>IF(LEN(V52)=0,"",IF(_xlfn.BITAND(V52,'PDP8'!$E$17)='PDP8'!$D$17,'PDP8'!$F$17,CONCATENATE(IF(ISNA(MATCH(_xlfn.BITAND(V52,'PDP8'!$E$18),'PDP8'!$D$18:$D$20,0)),"",CONCATENATE(INDEX('PDP8'!$C$18:$C$20,MATCH(_xlfn.BITAND(V52,'PDP8'!$E$18),'PDP8'!$D$18:$D$20,0))," ")),IF(ISNA(MATCH(_xlfn.BITAND(V52,'PDP8'!$E$21),'PDP8'!$D$21:$D$52,0)),"",INDEX('PDP8'!$C$21:$C$52,MATCH(_xlfn.BITAND(V52,'PDP8'!$E$21),'PDP8'!$D$21:$D$52,0))))))</f>
        <v/>
      </c>
      <c r="X52" s="253" t="str">
        <f>IF(LEN(W52)=0,"",IF(B52='PDP8'!$B$17,'PDP8'!$F$17,CONCATENATE(IF(ISNA(MATCH(_xlfn.BITAND(V52,'PDP8'!$E$18),'PDP8'!$D$18:$D$20,0)),"",CONCATENATE(VLOOKUP(_xlfn.BITAND(V52,'PDP8'!$E$18),'PDP8'!$D$18:$F$20,3,0),IF(LEN(W52)&gt;4,", ",""))),IF(ISNA(MATCH(_xlfn.BITAND(V52,'PDP8'!$E$21),'PDP8'!$D$21:$D$52,0)),"",VLOOKUP(_xlfn.BITAND(V52,'PDP8'!$E$21),'PDP8'!$D$21:$F$52,3,0)))))</f>
        <v/>
      </c>
      <c r="Y52" s="253" t="str">
        <f t="shared" si="13"/>
        <v/>
      </c>
      <c r="Z52" s="253" t="str">
        <f t="shared" si="10"/>
        <v/>
      </c>
      <c r="AA52" s="253" t="str">
        <f>IF(LEN(Z52)=0,"",CONCATENATE(IF(ISNA(MATCH(_xlfn.BITAND(Z52,'PDP8'!$E$56),'PDP8'!$D$56:$D$70,0)),"",CONCATENATE(INDEX('PDP8'!$C$56:$C$70,MATCH(_xlfn.BITAND(Z52,'PDP8'!$E$56),'PDP8'!$D$56:$D$70,0))," ")),IF(ISNA(MATCH(_xlfn.BITAND(Z52,'PDP8'!$E$71),'PDP8'!$D$71:$D$73,0)),"",CONCATENATE(INDEX('PDP8'!$C$71:$C$73,MATCH(_xlfn.BITAND(Z52,'PDP8'!$E$71),'PDP8'!$D$71:$D$73,0))," ")),IF(_xlfn.BITAND(Z52,'PDP8'!$E$74),"",'PDP8'!$C$74),IF(_xlfn.BITAND(Z52,'PDP8'!$E$75),'PDP8'!$C$75,"")))</f>
        <v/>
      </c>
      <c r="AB52" s="253" t="str">
        <f>IF(LEN(AA52)=0,"",CONCATENATE(IF(ISNA(MATCH(_xlfn.BITAND(Z52,'PDP8'!$E$56),'PDP8'!$D$56:$D$70,0)),"",VLOOKUP(_xlfn.BITAND(Z52,'PDP8'!$E$56),'PDP8'!$D$56:$F$70,3,0)),IF(ISNA(MATCH(_xlfn.BITAND(Z52,'PDP8'!$E$71),'PDP8'!$D$71:$D$73,0)),"",CONCATENATE(IF(ISNA(MATCH(_xlfn.BITAND(Z52,'PDP8'!$E$56),'PDP8'!$D$56:$D$70,0)),"",", "),VLOOKUP(_xlfn.BITAND(Z52,'PDP8'!$E$71),'PDP8'!$D$71:$F$73,3,0))),IF(_xlfn.BITAND(Z52,'PDP8'!$E$75)='PDP8'!$D$75,CONCATENATE(IF(LEN(AA52)&gt;4,", ",""),'PDP8'!$F$75,""),IF(_xlfn.BITAND(Z52,'PDP8'!$E$74),"",'PDP8'!$F$74))))</f>
        <v/>
      </c>
      <c r="AC52" s="253" t="str">
        <f t="shared" si="14"/>
        <v/>
      </c>
      <c r="AD52" s="253" t="str">
        <f>IF(OR(LEFT(C52,1)="*",ISNA(MATCH(C52,'PDP8'!$B$90:$B$238,0))),"",VLOOKUP(C52,'PDP8'!$B$90:$C$238,2,0))</f>
        <v/>
      </c>
      <c r="AE52" s="253" t="str">
        <f>IF(LEN(AD52)=0,"",VLOOKUP(C52,'PDP8'!$B$79:$F$238,5,0))</f>
        <v/>
      </c>
      <c r="AF52" s="253" t="str">
        <f>IF(OR(LEFT(C52,1)="*",ISNA(MATCH(C52,'PDP8'!$J$5:$J$389,0))),"",INDEX('PDP8'!$I$5:$I$389,MATCH(C52,'PDP8'!$J$5:$J$389,0)))</f>
        <v/>
      </c>
      <c r="AG52" s="253" t="str">
        <f>IF(LEN(AF52)=0,"",CONCATENATE(VLOOKUP(C52,'PDP8'!$J$5:$M$389,2,0),": ",VLOOKUP(C52,'PDP8'!$J$5:$M$389,4,0)))</f>
        <v/>
      </c>
      <c r="AH52" s="126"/>
    </row>
    <row r="53" spans="1:34" x14ac:dyDescent="0.2">
      <c r="A53" s="126"/>
      <c r="B53" s="246" t="str">
        <f t="shared" si="0"/>
        <v>0031</v>
      </c>
      <c r="C53" s="247" t="s">
        <v>1066</v>
      </c>
      <c r="D53" s="248"/>
      <c r="E53" s="177"/>
      <c r="F53" s="249"/>
      <c r="G53" s="250" t="str">
        <f>IF(LEN(C53)=0,"",IF(LEFT(C53,1)="*",B53,IF(D53="Y",C53,IF(O53&lt;6,INDEX('PDP8'!$C$6:$C$13,MATCH(P53,'PDP8'!$B$6:$B$13)),CONCATENATE(W53,AA53,AD53,AF53)))))</f>
        <v>KRB</v>
      </c>
      <c r="H53" s="251" t="str">
        <f t="shared" si="1"/>
        <v/>
      </c>
      <c r="I53" s="250" t="str">
        <f t="shared" si="11"/>
        <v/>
      </c>
      <c r="J53" s="179"/>
      <c r="K53" s="188" t="str">
        <f>IF(LEFT(C53,1)="*",CONCATENATE("/Address = ",RIGHT(B53,LEN(B53)-1)),IF(LEN(O53)=0,"",IF(D53="Y",CONCATENATE("/Data initialized to ",C53),IF(O53&lt;6,CONCATENATE("/",VLOOKUP(P53,'PDP8'!$B$6:$F$13,5),IF(_xlfn.BITAND(OCT2DEC(C53),376)=264," [Auto pre-increment]","")),CONCATENATE("/",Y53,AC53,AE53,AG53)))))</f>
        <v>/KL8-E: Read Keyboard Buffer Dynamic</v>
      </c>
      <c r="L53" s="252" t="s">
        <v>1441</v>
      </c>
      <c r="M53" s="126"/>
      <c r="N53" s="253" t="str">
        <f t="shared" si="2"/>
        <v/>
      </c>
      <c r="O53" s="253">
        <f t="shared" si="3"/>
        <v>6</v>
      </c>
      <c r="P53" s="253" t="str">
        <f t="shared" si="4"/>
        <v>6000</v>
      </c>
      <c r="Q53" s="253" t="str">
        <f t="shared" si="5"/>
        <v/>
      </c>
      <c r="R53" s="253" t="str">
        <f t="shared" si="6"/>
        <v>NO</v>
      </c>
      <c r="S53" s="254" t="str">
        <f t="shared" si="12"/>
        <v>0031</v>
      </c>
      <c r="T53" s="253" t="str">
        <f t="shared" si="7"/>
        <v/>
      </c>
      <c r="U53" s="253">
        <f t="shared" si="8"/>
        <v>0</v>
      </c>
      <c r="V53" s="253" t="str">
        <f t="shared" si="9"/>
        <v/>
      </c>
      <c r="W53" s="253" t="str">
        <f>IF(LEN(V53)=0,"",IF(_xlfn.BITAND(V53,'PDP8'!$E$17)='PDP8'!$D$17,'PDP8'!$F$17,CONCATENATE(IF(ISNA(MATCH(_xlfn.BITAND(V53,'PDP8'!$E$18),'PDP8'!$D$18:$D$20,0)),"",CONCATENATE(INDEX('PDP8'!$C$18:$C$20,MATCH(_xlfn.BITAND(V53,'PDP8'!$E$18),'PDP8'!$D$18:$D$20,0))," ")),IF(ISNA(MATCH(_xlfn.BITAND(V53,'PDP8'!$E$21),'PDP8'!$D$21:$D$52,0)),"",INDEX('PDP8'!$C$21:$C$52,MATCH(_xlfn.BITAND(V53,'PDP8'!$E$21),'PDP8'!$D$21:$D$52,0))))))</f>
        <v/>
      </c>
      <c r="X53" s="253" t="str">
        <f>IF(LEN(W53)=0,"",IF(B53='PDP8'!$B$17,'PDP8'!$F$17,CONCATENATE(IF(ISNA(MATCH(_xlfn.BITAND(V53,'PDP8'!$E$18),'PDP8'!$D$18:$D$20,0)),"",CONCATENATE(VLOOKUP(_xlfn.BITAND(V53,'PDP8'!$E$18),'PDP8'!$D$18:$F$20,3,0),IF(LEN(W53)&gt;4,", ",""))),IF(ISNA(MATCH(_xlfn.BITAND(V53,'PDP8'!$E$21),'PDP8'!$D$21:$D$52,0)),"",VLOOKUP(_xlfn.BITAND(V53,'PDP8'!$E$21),'PDP8'!$D$21:$F$52,3,0)))))</f>
        <v/>
      </c>
      <c r="Y53" s="253" t="str">
        <f t="shared" si="13"/>
        <v/>
      </c>
      <c r="Z53" s="253" t="str">
        <f t="shared" si="10"/>
        <v/>
      </c>
      <c r="AA53" s="253" t="str">
        <f>IF(LEN(Z53)=0,"",CONCATENATE(IF(ISNA(MATCH(_xlfn.BITAND(Z53,'PDP8'!$E$56),'PDP8'!$D$56:$D$70,0)),"",CONCATENATE(INDEX('PDP8'!$C$56:$C$70,MATCH(_xlfn.BITAND(Z53,'PDP8'!$E$56),'PDP8'!$D$56:$D$70,0))," ")),IF(ISNA(MATCH(_xlfn.BITAND(Z53,'PDP8'!$E$71),'PDP8'!$D$71:$D$73,0)),"",CONCATENATE(INDEX('PDP8'!$C$71:$C$73,MATCH(_xlfn.BITAND(Z53,'PDP8'!$E$71),'PDP8'!$D$71:$D$73,0))," ")),IF(_xlfn.BITAND(Z53,'PDP8'!$E$74),"",'PDP8'!$C$74),IF(_xlfn.BITAND(Z53,'PDP8'!$E$75),'PDP8'!$C$75,"")))</f>
        <v/>
      </c>
      <c r="AB53" s="253" t="str">
        <f>IF(LEN(AA53)=0,"",CONCATENATE(IF(ISNA(MATCH(_xlfn.BITAND(Z53,'PDP8'!$E$56),'PDP8'!$D$56:$D$70,0)),"",VLOOKUP(_xlfn.BITAND(Z53,'PDP8'!$E$56),'PDP8'!$D$56:$F$70,3,0)),IF(ISNA(MATCH(_xlfn.BITAND(Z53,'PDP8'!$E$71),'PDP8'!$D$71:$D$73,0)),"",CONCATENATE(IF(ISNA(MATCH(_xlfn.BITAND(Z53,'PDP8'!$E$56),'PDP8'!$D$56:$D$70,0)),"",", "),VLOOKUP(_xlfn.BITAND(Z53,'PDP8'!$E$71),'PDP8'!$D$71:$F$73,3,0))),IF(_xlfn.BITAND(Z53,'PDP8'!$E$75)='PDP8'!$D$75,CONCATENATE(IF(LEN(AA53)&gt;4,", ",""),'PDP8'!$F$75,""),IF(_xlfn.BITAND(Z53,'PDP8'!$E$74),"",'PDP8'!$F$74))))</f>
        <v/>
      </c>
      <c r="AC53" s="253" t="str">
        <f t="shared" si="14"/>
        <v/>
      </c>
      <c r="AD53" s="253" t="str">
        <f>IF(OR(LEFT(C53,1)="*",ISNA(MATCH(C53,'PDP8'!$B$90:$B$238,0))),"",VLOOKUP(C53,'PDP8'!$B$90:$C$238,2,0))</f>
        <v/>
      </c>
      <c r="AE53" s="253" t="str">
        <f>IF(LEN(AD53)=0,"",VLOOKUP(C53,'PDP8'!$B$79:$F$238,5,0))</f>
        <v/>
      </c>
      <c r="AF53" s="253" t="str">
        <f>IF(OR(LEFT(C53,1)="*",ISNA(MATCH(C53,'PDP8'!$J$5:$J$389,0))),"",INDEX('PDP8'!$I$5:$I$389,MATCH(C53,'PDP8'!$J$5:$J$389,0)))</f>
        <v>KRB</v>
      </c>
      <c r="AG53" s="253" t="str">
        <f>IF(LEN(AF53)=0,"",CONCATENATE(VLOOKUP(C53,'PDP8'!$J$5:$M$389,2,0),": ",VLOOKUP(C53,'PDP8'!$J$5:$M$389,4,0)))</f>
        <v>KL8-E: Read Keyboard Buffer Dynamic</v>
      </c>
      <c r="AH53" s="126"/>
    </row>
    <row r="54" spans="1:34" x14ac:dyDescent="0.2">
      <c r="A54" s="126"/>
      <c r="B54" s="246" t="str">
        <f t="shared" si="0"/>
        <v>0032</v>
      </c>
      <c r="C54" s="247" t="s">
        <v>1436</v>
      </c>
      <c r="D54" s="248"/>
      <c r="E54" s="177"/>
      <c r="F54" s="249"/>
      <c r="G54" s="250" t="str">
        <f>IF(LEN(C54)=0,"",IF(LEFT(C54,1)="*",B54,IF(D54="Y",C54,IF(O54&lt;6,INDEX('PDP8'!$C$6:$C$13,MATCH(P54,'PDP8'!$B$6:$B$13)),CONCATENATE(W54,AA54,AD54,AF54)))))</f>
        <v xml:space="preserve">SNA </v>
      </c>
      <c r="H54" s="251" t="str">
        <f t="shared" si="1"/>
        <v/>
      </c>
      <c r="I54" s="250" t="str">
        <f t="shared" si="11"/>
        <v/>
      </c>
      <c r="J54" s="179"/>
      <c r="K54" s="188" t="str">
        <f>IF(LEFT(C54,1)="*",CONCATENATE("/Address = ",RIGHT(B54,LEN(B54)-1)),IF(LEN(O54)=0,"",IF(D54="Y",CONCATENATE("/Data initialized to ",C54),IF(O54&lt;6,CONCATENATE("/",VLOOKUP(P54,'PDP8'!$B$6:$F$13,5),IF(_xlfn.BITAND(OCT2DEC(C54),376)=264," [Auto pre-increment]","")),CONCATENATE("/",Y54,AC54,AE54,AG54)))))</f>
        <v>/Skip on AC &lt;&gt; 0</v>
      </c>
      <c r="L54" s="252"/>
      <c r="M54" s="126"/>
      <c r="N54" s="253" t="str">
        <f t="shared" si="2"/>
        <v/>
      </c>
      <c r="O54" s="253">
        <f t="shared" si="3"/>
        <v>7</v>
      </c>
      <c r="P54" s="253" t="str">
        <f t="shared" si="4"/>
        <v>7000</v>
      </c>
      <c r="Q54" s="253" t="str">
        <f t="shared" si="5"/>
        <v/>
      </c>
      <c r="R54" s="253" t="str">
        <f t="shared" si="6"/>
        <v>NO</v>
      </c>
      <c r="S54" s="254" t="str">
        <f t="shared" si="12"/>
        <v>0032</v>
      </c>
      <c r="T54" s="253" t="str">
        <f t="shared" si="7"/>
        <v/>
      </c>
      <c r="U54" s="253">
        <f t="shared" si="8"/>
        <v>1</v>
      </c>
      <c r="V54" s="253" t="str">
        <f t="shared" si="9"/>
        <v/>
      </c>
      <c r="W54" s="253" t="str">
        <f>IF(LEN(V54)=0,"",IF(_xlfn.BITAND(V54,'PDP8'!$E$17)='PDP8'!$D$17,'PDP8'!$F$17,CONCATENATE(IF(ISNA(MATCH(_xlfn.BITAND(V54,'PDP8'!$E$18),'PDP8'!$D$18:$D$20,0)),"",CONCATENATE(INDEX('PDP8'!$C$18:$C$20,MATCH(_xlfn.BITAND(V54,'PDP8'!$E$18),'PDP8'!$D$18:$D$20,0))," ")),IF(ISNA(MATCH(_xlfn.BITAND(V54,'PDP8'!$E$21),'PDP8'!$D$21:$D$52,0)),"",INDEX('PDP8'!$C$21:$C$52,MATCH(_xlfn.BITAND(V54,'PDP8'!$E$21),'PDP8'!$D$21:$D$52,0))))))</f>
        <v/>
      </c>
      <c r="X54" s="253" t="str">
        <f>IF(LEN(W54)=0,"",IF(B54='PDP8'!$B$17,'PDP8'!$F$17,CONCATENATE(IF(ISNA(MATCH(_xlfn.BITAND(V54,'PDP8'!$E$18),'PDP8'!$D$18:$D$20,0)),"",CONCATENATE(VLOOKUP(_xlfn.BITAND(V54,'PDP8'!$E$18),'PDP8'!$D$18:$F$20,3,0),IF(LEN(W54)&gt;4,", ",""))),IF(ISNA(MATCH(_xlfn.BITAND(V54,'PDP8'!$E$21),'PDP8'!$D$21:$D$52,0)),"",VLOOKUP(_xlfn.BITAND(V54,'PDP8'!$E$21),'PDP8'!$D$21:$F$52,3,0)))))</f>
        <v/>
      </c>
      <c r="Y54" s="253" t="str">
        <f t="shared" si="13"/>
        <v/>
      </c>
      <c r="Z54" s="253">
        <f t="shared" si="10"/>
        <v>40</v>
      </c>
      <c r="AA54" s="253" t="str">
        <f>IF(LEN(Z54)=0,"",CONCATENATE(IF(ISNA(MATCH(_xlfn.BITAND(Z54,'PDP8'!$E$56),'PDP8'!$D$56:$D$70,0)),"",CONCATENATE(INDEX('PDP8'!$C$56:$C$70,MATCH(_xlfn.BITAND(Z54,'PDP8'!$E$56),'PDP8'!$D$56:$D$70,0))," ")),IF(ISNA(MATCH(_xlfn.BITAND(Z54,'PDP8'!$E$71),'PDP8'!$D$71:$D$73,0)),"",CONCATENATE(INDEX('PDP8'!$C$71:$C$73,MATCH(_xlfn.BITAND(Z54,'PDP8'!$E$71),'PDP8'!$D$71:$D$73,0))," ")),IF(_xlfn.BITAND(Z54,'PDP8'!$E$74),"",'PDP8'!$C$74),IF(_xlfn.BITAND(Z54,'PDP8'!$E$75),'PDP8'!$C$75,"")))</f>
        <v xml:space="preserve">SNA </v>
      </c>
      <c r="AB54" s="253" t="str">
        <f>IF(LEN(AA54)=0,"",CONCATENATE(IF(ISNA(MATCH(_xlfn.BITAND(Z54,'PDP8'!$E$56),'PDP8'!$D$56:$D$70,0)),"",VLOOKUP(_xlfn.BITAND(Z54,'PDP8'!$E$56),'PDP8'!$D$56:$F$70,3,0)),IF(ISNA(MATCH(_xlfn.BITAND(Z54,'PDP8'!$E$71),'PDP8'!$D$71:$D$73,0)),"",CONCATENATE(IF(ISNA(MATCH(_xlfn.BITAND(Z54,'PDP8'!$E$56),'PDP8'!$D$56:$D$70,0)),"",", "),VLOOKUP(_xlfn.BITAND(Z54,'PDP8'!$E$71),'PDP8'!$D$71:$F$73,3,0))),IF(_xlfn.BITAND(Z54,'PDP8'!$E$75)='PDP8'!$D$75,CONCATENATE(IF(LEN(AA54)&gt;4,", ",""),'PDP8'!$F$75,""),IF(_xlfn.BITAND(Z54,'PDP8'!$E$74),"",'PDP8'!$F$74))))</f>
        <v>Skip on AC &lt;&gt; 0</v>
      </c>
      <c r="AC54" s="253" t="str">
        <f t="shared" si="14"/>
        <v>Skip on AC &lt;&gt; 0</v>
      </c>
      <c r="AD54" s="253" t="str">
        <f>IF(OR(LEFT(C54,1)="*",ISNA(MATCH(C54,'PDP8'!$B$90:$B$238,0))),"",VLOOKUP(C54,'PDP8'!$B$90:$C$238,2,0))</f>
        <v/>
      </c>
      <c r="AE54" s="253" t="str">
        <f>IF(LEN(AD54)=0,"",VLOOKUP(C54,'PDP8'!$B$79:$F$238,5,0))</f>
        <v/>
      </c>
      <c r="AF54" s="253" t="str">
        <f>IF(OR(LEFT(C54,1)="*",ISNA(MATCH(C54,'PDP8'!$J$5:$J$389,0))),"",INDEX('PDP8'!$I$5:$I$389,MATCH(C54,'PDP8'!$J$5:$J$389,0)))</f>
        <v/>
      </c>
      <c r="AG54" s="253" t="str">
        <f>IF(LEN(AF54)=0,"",CONCATENATE(VLOOKUP(C54,'PDP8'!$J$5:$M$389,2,0),": ",VLOOKUP(C54,'PDP8'!$J$5:$M$389,4,0)))</f>
        <v/>
      </c>
      <c r="AH54" s="126"/>
    </row>
    <row r="55" spans="1:34" x14ac:dyDescent="0.2">
      <c r="A55" s="126"/>
      <c r="B55" s="246" t="str">
        <f t="shared" si="0"/>
        <v>0033</v>
      </c>
      <c r="C55" s="247" t="s">
        <v>1435</v>
      </c>
      <c r="D55" s="248"/>
      <c r="E55" s="177"/>
      <c r="F55" s="249"/>
      <c r="G55" s="250" t="str">
        <f>IF(LEN(C55)=0,"",IF(LEFT(C55,1)="*",B55,IF(D55="Y",C55,IF(O55&lt;6,INDEX('PDP8'!$C$6:$C$13,MATCH(P55,'PDP8'!$B$6:$B$13)),CONCATENATE(W55,AA55,AD55,AF55)))))</f>
        <v>JMP</v>
      </c>
      <c r="H55" s="251" t="str">
        <f t="shared" si="1"/>
        <v/>
      </c>
      <c r="I55" s="250" t="str">
        <f t="shared" si="11"/>
        <v>HELP</v>
      </c>
      <c r="J55" s="179"/>
      <c r="K55" s="188" t="str">
        <f>IF(LEFT(C55,1)="*",CONCATENATE("/Address = ",RIGHT(B55,LEN(B55)-1)),IF(LEN(O55)=0,"",IF(D55="Y",CONCATENATE("/Data initialized to ",C55),IF(O55&lt;6,CONCATENATE("/",VLOOKUP(P55,'PDP8'!$B$6:$F$13,5),IF(_xlfn.BITAND(OCT2DEC(C55),376)=264," [Auto pre-increment]","")),CONCATENATE("/",Y55,AC55,AE55,AG55)))))</f>
        <v>/Jump</v>
      </c>
      <c r="L55" s="118" t="s">
        <v>1450</v>
      </c>
      <c r="M55" s="126"/>
      <c r="N55" s="253">
        <f t="shared" si="2"/>
        <v>0</v>
      </c>
      <c r="O55" s="253">
        <f t="shared" si="3"/>
        <v>5</v>
      </c>
      <c r="P55" s="253" t="str">
        <f t="shared" si="4"/>
        <v>5000</v>
      </c>
      <c r="Q55" s="253" t="str">
        <f t="shared" si="5"/>
        <v/>
      </c>
      <c r="R55" s="253" t="str">
        <f t="shared" si="6"/>
        <v>NO</v>
      </c>
      <c r="S55" s="254" t="str">
        <f t="shared" si="12"/>
        <v>0033</v>
      </c>
      <c r="T55" s="253" t="str">
        <f t="shared" si="7"/>
        <v>0027</v>
      </c>
      <c r="U55" s="253">
        <f t="shared" si="8"/>
        <v>0</v>
      </c>
      <c r="V55" s="253" t="str">
        <f t="shared" si="9"/>
        <v/>
      </c>
      <c r="W55" s="253" t="str">
        <f>IF(LEN(V55)=0,"",IF(_xlfn.BITAND(V55,'PDP8'!$E$17)='PDP8'!$D$17,'PDP8'!$F$17,CONCATENATE(IF(ISNA(MATCH(_xlfn.BITAND(V55,'PDP8'!$E$18),'PDP8'!$D$18:$D$20,0)),"",CONCATENATE(INDEX('PDP8'!$C$18:$C$20,MATCH(_xlfn.BITAND(V55,'PDP8'!$E$18),'PDP8'!$D$18:$D$20,0))," ")),IF(ISNA(MATCH(_xlfn.BITAND(V55,'PDP8'!$E$21),'PDP8'!$D$21:$D$52,0)),"",INDEX('PDP8'!$C$21:$C$52,MATCH(_xlfn.BITAND(V55,'PDP8'!$E$21),'PDP8'!$D$21:$D$52,0))))))</f>
        <v/>
      </c>
      <c r="X55" s="253" t="str">
        <f>IF(LEN(W55)=0,"",IF(B55='PDP8'!$B$17,'PDP8'!$F$17,CONCATENATE(IF(ISNA(MATCH(_xlfn.BITAND(V55,'PDP8'!$E$18),'PDP8'!$D$18:$D$20,0)),"",CONCATENATE(VLOOKUP(_xlfn.BITAND(V55,'PDP8'!$E$18),'PDP8'!$D$18:$F$20,3,0),IF(LEN(W55)&gt;4,", ",""))),IF(ISNA(MATCH(_xlfn.BITAND(V55,'PDP8'!$E$21),'PDP8'!$D$21:$D$52,0)),"",VLOOKUP(_xlfn.BITAND(V55,'PDP8'!$E$21),'PDP8'!$D$21:$F$52,3,0)))))</f>
        <v/>
      </c>
      <c r="Y55" s="253" t="str">
        <f t="shared" si="13"/>
        <v/>
      </c>
      <c r="Z55" s="253" t="str">
        <f t="shared" si="10"/>
        <v/>
      </c>
      <c r="AA55" s="253" t="str">
        <f>IF(LEN(Z55)=0,"",CONCATENATE(IF(ISNA(MATCH(_xlfn.BITAND(Z55,'PDP8'!$E$56),'PDP8'!$D$56:$D$70,0)),"",CONCATENATE(INDEX('PDP8'!$C$56:$C$70,MATCH(_xlfn.BITAND(Z55,'PDP8'!$E$56),'PDP8'!$D$56:$D$70,0))," ")),IF(ISNA(MATCH(_xlfn.BITAND(Z55,'PDP8'!$E$71),'PDP8'!$D$71:$D$73,0)),"",CONCATENATE(INDEX('PDP8'!$C$71:$C$73,MATCH(_xlfn.BITAND(Z55,'PDP8'!$E$71),'PDP8'!$D$71:$D$73,0))," ")),IF(_xlfn.BITAND(Z55,'PDP8'!$E$74),"",'PDP8'!$C$74),IF(_xlfn.BITAND(Z55,'PDP8'!$E$75),'PDP8'!$C$75,"")))</f>
        <v/>
      </c>
      <c r="AB55" s="253" t="str">
        <f>IF(LEN(AA55)=0,"",CONCATENATE(IF(ISNA(MATCH(_xlfn.BITAND(Z55,'PDP8'!$E$56),'PDP8'!$D$56:$D$70,0)),"",VLOOKUP(_xlfn.BITAND(Z55,'PDP8'!$E$56),'PDP8'!$D$56:$F$70,3,0)),IF(ISNA(MATCH(_xlfn.BITAND(Z55,'PDP8'!$E$71),'PDP8'!$D$71:$D$73,0)),"",CONCATENATE(IF(ISNA(MATCH(_xlfn.BITAND(Z55,'PDP8'!$E$56),'PDP8'!$D$56:$D$70,0)),"",", "),VLOOKUP(_xlfn.BITAND(Z55,'PDP8'!$E$71),'PDP8'!$D$71:$F$73,3,0))),IF(_xlfn.BITAND(Z55,'PDP8'!$E$75)='PDP8'!$D$75,CONCATENATE(IF(LEN(AA55)&gt;4,", ",""),'PDP8'!$F$75,""),IF(_xlfn.BITAND(Z55,'PDP8'!$E$74),"",'PDP8'!$F$74))))</f>
        <v/>
      </c>
      <c r="AC55" s="253" t="str">
        <f t="shared" si="14"/>
        <v/>
      </c>
      <c r="AD55" s="253" t="str">
        <f>IF(OR(LEFT(C55,1)="*",ISNA(MATCH(C55,'PDP8'!$B$90:$B$238,0))),"",VLOOKUP(C55,'PDP8'!$B$90:$C$238,2,0))</f>
        <v/>
      </c>
      <c r="AE55" s="253" t="str">
        <f>IF(LEN(AD55)=0,"",VLOOKUP(C55,'PDP8'!$B$79:$F$238,5,0))</f>
        <v/>
      </c>
      <c r="AF55" s="253" t="str">
        <f>IF(OR(LEFT(C55,1)="*",ISNA(MATCH(C55,'PDP8'!$J$5:$J$389,0))),"",INDEX('PDP8'!$I$5:$I$389,MATCH(C55,'PDP8'!$J$5:$J$389,0)))</f>
        <v/>
      </c>
      <c r="AG55" s="253" t="str">
        <f>IF(LEN(AF55)=0,"",CONCATENATE(VLOOKUP(C55,'PDP8'!$J$5:$M$389,2,0),": ",VLOOKUP(C55,'PDP8'!$J$5:$M$389,4,0)))</f>
        <v/>
      </c>
      <c r="AH55" s="126"/>
    </row>
    <row r="56" spans="1:34" x14ac:dyDescent="0.2">
      <c r="A56" s="126"/>
      <c r="B56" s="246" t="str">
        <f t="shared" si="0"/>
        <v/>
      </c>
      <c r="C56" s="247"/>
      <c r="D56" s="248"/>
      <c r="E56" s="177"/>
      <c r="F56" s="249"/>
      <c r="G56" s="250" t="str">
        <f>IF(LEN(C56)=0,"",IF(LEFT(C56,1)="*",B56,IF(D56="Y",C56,IF(O56&lt;6,INDEX('PDP8'!$C$6:$C$13,MATCH(P56,'PDP8'!$B$6:$B$13)),CONCATENATE(W56,AA56,AD56,AF56)))))</f>
        <v/>
      </c>
      <c r="H56" s="251" t="str">
        <f t="shared" si="1"/>
        <v/>
      </c>
      <c r="I56" s="250" t="str">
        <f t="shared" si="11"/>
        <v/>
      </c>
      <c r="J56" s="179"/>
      <c r="K56" s="188" t="str">
        <f>IF(LEFT(C56,1)="*",CONCATENATE("/Address = ",RIGHT(B56,LEN(B56)-1)),IF(LEN(O56)=0,"",IF(D56="Y",CONCATENATE("/Data initialized to ",C56),IF(O56&lt;6,CONCATENATE("/",VLOOKUP(P56,'PDP8'!$B$6:$F$13,5),IF(_xlfn.BITAND(OCT2DEC(C56),376)=264," [Auto pre-increment]","")),CONCATENATE("/",Y56,AC56,AE56,AG56)))))</f>
        <v/>
      </c>
      <c r="L56" s="252"/>
      <c r="M56" s="126"/>
      <c r="N56" s="253" t="str">
        <f t="shared" si="2"/>
        <v/>
      </c>
      <c r="O56" s="253" t="str">
        <f t="shared" si="3"/>
        <v/>
      </c>
      <c r="P56" s="253" t="str">
        <f t="shared" si="4"/>
        <v/>
      </c>
      <c r="Q56" s="253" t="str">
        <f t="shared" si="5"/>
        <v/>
      </c>
      <c r="R56" s="253" t="str">
        <f t="shared" si="6"/>
        <v>NO</v>
      </c>
      <c r="S56" s="254" t="str">
        <f t="shared" si="12"/>
        <v>0033</v>
      </c>
      <c r="T56" s="253" t="str">
        <f t="shared" si="7"/>
        <v/>
      </c>
      <c r="U56" s="253">
        <f t="shared" si="8"/>
        <v>0</v>
      </c>
      <c r="V56" s="253" t="str">
        <f t="shared" si="9"/>
        <v/>
      </c>
      <c r="W56" s="253" t="str">
        <f>IF(LEN(V56)=0,"",IF(_xlfn.BITAND(V56,'PDP8'!$E$17)='PDP8'!$D$17,'PDP8'!$F$17,CONCATENATE(IF(ISNA(MATCH(_xlfn.BITAND(V56,'PDP8'!$E$18),'PDP8'!$D$18:$D$20,0)),"",CONCATENATE(INDEX('PDP8'!$C$18:$C$20,MATCH(_xlfn.BITAND(V56,'PDP8'!$E$18),'PDP8'!$D$18:$D$20,0))," ")),IF(ISNA(MATCH(_xlfn.BITAND(V56,'PDP8'!$E$21),'PDP8'!$D$21:$D$52,0)),"",INDEX('PDP8'!$C$21:$C$52,MATCH(_xlfn.BITAND(V56,'PDP8'!$E$21),'PDP8'!$D$21:$D$52,0))))))</f>
        <v/>
      </c>
      <c r="X56" s="253" t="str">
        <f>IF(LEN(W56)=0,"",IF(B56='PDP8'!$B$17,'PDP8'!$F$17,CONCATENATE(IF(ISNA(MATCH(_xlfn.BITAND(V56,'PDP8'!$E$18),'PDP8'!$D$18:$D$20,0)),"",CONCATENATE(VLOOKUP(_xlfn.BITAND(V56,'PDP8'!$E$18),'PDP8'!$D$18:$F$20,3,0),IF(LEN(W56)&gt;4,", ",""))),IF(ISNA(MATCH(_xlfn.BITAND(V56,'PDP8'!$E$21),'PDP8'!$D$21:$D$52,0)),"",VLOOKUP(_xlfn.BITAND(V56,'PDP8'!$E$21),'PDP8'!$D$21:$F$52,3,0)))))</f>
        <v/>
      </c>
      <c r="Y56" s="253" t="str">
        <f t="shared" si="13"/>
        <v/>
      </c>
      <c r="Z56" s="253" t="str">
        <f t="shared" si="10"/>
        <v/>
      </c>
      <c r="AA56" s="253" t="str">
        <f>IF(LEN(Z56)=0,"",CONCATENATE(IF(ISNA(MATCH(_xlfn.BITAND(Z56,'PDP8'!$E$56),'PDP8'!$D$56:$D$70,0)),"",CONCATENATE(INDEX('PDP8'!$C$56:$C$70,MATCH(_xlfn.BITAND(Z56,'PDP8'!$E$56),'PDP8'!$D$56:$D$70,0))," ")),IF(ISNA(MATCH(_xlfn.BITAND(Z56,'PDP8'!$E$71),'PDP8'!$D$71:$D$73,0)),"",CONCATENATE(INDEX('PDP8'!$C$71:$C$73,MATCH(_xlfn.BITAND(Z56,'PDP8'!$E$71),'PDP8'!$D$71:$D$73,0))," ")),IF(_xlfn.BITAND(Z56,'PDP8'!$E$74),"",'PDP8'!$C$74),IF(_xlfn.BITAND(Z56,'PDP8'!$E$75),'PDP8'!$C$75,"")))</f>
        <v/>
      </c>
      <c r="AB56" s="253" t="str">
        <f>IF(LEN(AA56)=0,"",CONCATENATE(IF(ISNA(MATCH(_xlfn.BITAND(Z56,'PDP8'!$E$56),'PDP8'!$D$56:$D$70,0)),"",VLOOKUP(_xlfn.BITAND(Z56,'PDP8'!$E$56),'PDP8'!$D$56:$F$70,3,0)),IF(ISNA(MATCH(_xlfn.BITAND(Z56,'PDP8'!$E$71),'PDP8'!$D$71:$D$73,0)),"",CONCATENATE(IF(ISNA(MATCH(_xlfn.BITAND(Z56,'PDP8'!$E$56),'PDP8'!$D$56:$D$70,0)),"",", "),VLOOKUP(_xlfn.BITAND(Z56,'PDP8'!$E$71),'PDP8'!$D$71:$F$73,3,0))),IF(_xlfn.BITAND(Z56,'PDP8'!$E$75)='PDP8'!$D$75,CONCATENATE(IF(LEN(AA56)&gt;4,", ",""),'PDP8'!$F$75,""),IF(_xlfn.BITAND(Z56,'PDP8'!$E$74),"",'PDP8'!$F$74))))</f>
        <v/>
      </c>
      <c r="AC56" s="253" t="str">
        <f t="shared" si="14"/>
        <v/>
      </c>
      <c r="AD56" s="253" t="str">
        <f>IF(OR(LEFT(C56,1)="*",ISNA(MATCH(C56,'PDP8'!$B$90:$B$238,0))),"",VLOOKUP(C56,'PDP8'!$B$90:$C$238,2,0))</f>
        <v/>
      </c>
      <c r="AE56" s="253" t="str">
        <f>IF(LEN(AD56)=0,"",VLOOKUP(C56,'PDP8'!$B$79:$F$238,5,0))</f>
        <v/>
      </c>
      <c r="AF56" s="253" t="str">
        <f>IF(OR(LEFT(C56,1)="*",ISNA(MATCH(C56,'PDP8'!$J$5:$J$389,0))),"",INDEX('PDP8'!$I$5:$I$389,MATCH(C56,'PDP8'!$J$5:$J$389,0)))</f>
        <v/>
      </c>
      <c r="AG56" s="253" t="str">
        <f>IF(LEN(AF56)=0,"",CONCATENATE(VLOOKUP(C56,'PDP8'!$J$5:$M$389,2,0),": ",VLOOKUP(C56,'PDP8'!$J$5:$M$389,4,0)))</f>
        <v/>
      </c>
      <c r="AH56" s="126"/>
    </row>
    <row r="57" spans="1:34" x14ac:dyDescent="0.2">
      <c r="A57" s="126"/>
      <c r="B57" s="246" t="str">
        <f t="shared" si="0"/>
        <v>0034</v>
      </c>
      <c r="C57" s="247" t="s">
        <v>980</v>
      </c>
      <c r="D57" s="248"/>
      <c r="E57" s="177"/>
      <c r="F57" s="249"/>
      <c r="G57" s="250" t="str">
        <f>IF(LEN(C57)=0,"",IF(LEFT(C57,1)="*",B57,IF(D57="Y",C57,IF(O57&lt;6,INDEX('PDP8'!$C$6:$C$13,MATCH(P57,'PDP8'!$B$6:$B$13)),CONCATENATE(W57,AA57,AD57,AF57)))))</f>
        <v>RTR</v>
      </c>
      <c r="H57" s="251" t="str">
        <f t="shared" si="1"/>
        <v/>
      </c>
      <c r="I57" s="250" t="str">
        <f t="shared" si="11"/>
        <v/>
      </c>
      <c r="J57" s="179"/>
      <c r="K57" s="188" t="str">
        <f>IF(LEFT(C57,1)="*",CONCATENATE("/Address = ",RIGHT(B57,LEN(B57)-1)),IF(LEN(O57)=0,"",IF(D57="Y",CONCATENATE("/Data initialized to ",C57),IF(O57&lt;6,CONCATENATE("/",VLOOKUP(P57,'PDP8'!$B$6:$F$13,5),IF(_xlfn.BITAND(OCT2DEC(C57),376)=264," [Auto pre-increment]","")),CONCATENATE("/",Y57,AC57,AE57,AG57)))))</f>
        <v>/Rotate AC &amp; L right twice</v>
      </c>
      <c r="L57" s="252" t="s">
        <v>1443</v>
      </c>
      <c r="M57" s="126"/>
      <c r="N57" s="253" t="str">
        <f t="shared" si="2"/>
        <v/>
      </c>
      <c r="O57" s="253">
        <f t="shared" si="3"/>
        <v>7</v>
      </c>
      <c r="P57" s="253" t="str">
        <f t="shared" si="4"/>
        <v>7000</v>
      </c>
      <c r="Q57" s="253" t="str">
        <f t="shared" si="5"/>
        <v/>
      </c>
      <c r="R57" s="253" t="str">
        <f t="shared" si="6"/>
        <v>NO</v>
      </c>
      <c r="S57" s="254" t="str">
        <f t="shared" si="12"/>
        <v>0034</v>
      </c>
      <c r="T57" s="253" t="str">
        <f t="shared" si="7"/>
        <v/>
      </c>
      <c r="U57" s="253">
        <f t="shared" si="8"/>
        <v>1</v>
      </c>
      <c r="V57" s="253">
        <f t="shared" si="9"/>
        <v>10</v>
      </c>
      <c r="W57" s="253" t="str">
        <f>IF(LEN(V57)=0,"",IF(_xlfn.BITAND(V57,'PDP8'!$E$17)='PDP8'!$D$17,'PDP8'!$F$17,CONCATENATE(IF(ISNA(MATCH(_xlfn.BITAND(V57,'PDP8'!$E$18),'PDP8'!$D$18:$D$20,0)),"",CONCATENATE(INDEX('PDP8'!$C$18:$C$20,MATCH(_xlfn.BITAND(V57,'PDP8'!$E$18),'PDP8'!$D$18:$D$20,0))," ")),IF(ISNA(MATCH(_xlfn.BITAND(V57,'PDP8'!$E$21),'PDP8'!$D$21:$D$52,0)),"",INDEX('PDP8'!$C$21:$C$52,MATCH(_xlfn.BITAND(V57,'PDP8'!$E$21),'PDP8'!$D$21:$D$52,0))))))</f>
        <v>RTR</v>
      </c>
      <c r="X57" s="253" t="str">
        <f>IF(LEN(W57)=0,"",IF(B57='PDP8'!$B$17,'PDP8'!$F$17,CONCATENATE(IF(ISNA(MATCH(_xlfn.BITAND(V57,'PDP8'!$E$18),'PDP8'!$D$18:$D$20,0)),"",CONCATENATE(VLOOKUP(_xlfn.BITAND(V57,'PDP8'!$E$18),'PDP8'!$D$18:$F$20,3,0),IF(LEN(W57)&gt;4,", ",""))),IF(ISNA(MATCH(_xlfn.BITAND(V57,'PDP8'!$E$21),'PDP8'!$D$21:$D$52,0)),"",VLOOKUP(_xlfn.BITAND(V57,'PDP8'!$E$21),'PDP8'!$D$21:$F$52,3,0)))))</f>
        <v>Rotate AC &amp; L right twice</v>
      </c>
      <c r="Y57" s="253" t="str">
        <f t="shared" si="13"/>
        <v>Rotate AC &amp; L right twice</v>
      </c>
      <c r="Z57" s="253" t="str">
        <f t="shared" si="10"/>
        <v/>
      </c>
      <c r="AA57" s="253" t="str">
        <f>IF(LEN(Z57)=0,"",CONCATENATE(IF(ISNA(MATCH(_xlfn.BITAND(Z57,'PDP8'!$E$56),'PDP8'!$D$56:$D$70,0)),"",CONCATENATE(INDEX('PDP8'!$C$56:$C$70,MATCH(_xlfn.BITAND(Z57,'PDP8'!$E$56),'PDP8'!$D$56:$D$70,0))," ")),IF(ISNA(MATCH(_xlfn.BITAND(Z57,'PDP8'!$E$71),'PDP8'!$D$71:$D$73,0)),"",CONCATENATE(INDEX('PDP8'!$C$71:$C$73,MATCH(_xlfn.BITAND(Z57,'PDP8'!$E$71),'PDP8'!$D$71:$D$73,0))," ")),IF(_xlfn.BITAND(Z57,'PDP8'!$E$74),"",'PDP8'!$C$74),IF(_xlfn.BITAND(Z57,'PDP8'!$E$75),'PDP8'!$C$75,"")))</f>
        <v/>
      </c>
      <c r="AB57" s="253" t="str">
        <f>IF(LEN(AA57)=0,"",CONCATENATE(IF(ISNA(MATCH(_xlfn.BITAND(Z57,'PDP8'!$E$56),'PDP8'!$D$56:$D$70,0)),"",VLOOKUP(_xlfn.BITAND(Z57,'PDP8'!$E$56),'PDP8'!$D$56:$F$70,3,0)),IF(ISNA(MATCH(_xlfn.BITAND(Z57,'PDP8'!$E$71),'PDP8'!$D$71:$D$73,0)),"",CONCATENATE(IF(ISNA(MATCH(_xlfn.BITAND(Z57,'PDP8'!$E$56),'PDP8'!$D$56:$D$70,0)),"",", "),VLOOKUP(_xlfn.BITAND(Z57,'PDP8'!$E$71),'PDP8'!$D$71:$F$73,3,0))),IF(_xlfn.BITAND(Z57,'PDP8'!$E$75)='PDP8'!$D$75,CONCATENATE(IF(LEN(AA57)&gt;4,", ",""),'PDP8'!$F$75,""),IF(_xlfn.BITAND(Z57,'PDP8'!$E$74),"",'PDP8'!$F$74))))</f>
        <v/>
      </c>
      <c r="AC57" s="253" t="str">
        <f t="shared" si="14"/>
        <v/>
      </c>
      <c r="AD57" s="253" t="str">
        <f>IF(OR(LEFT(C57,1)="*",ISNA(MATCH(C57,'PDP8'!$B$90:$B$238,0))),"",VLOOKUP(C57,'PDP8'!$B$90:$C$238,2,0))</f>
        <v/>
      </c>
      <c r="AE57" s="253" t="str">
        <f>IF(LEN(AD57)=0,"",VLOOKUP(C57,'PDP8'!$B$79:$F$238,5,0))</f>
        <v/>
      </c>
      <c r="AF57" s="253" t="str">
        <f>IF(OR(LEFT(C57,1)="*",ISNA(MATCH(C57,'PDP8'!$J$5:$J$389,0))),"",INDEX('PDP8'!$I$5:$I$389,MATCH(C57,'PDP8'!$J$5:$J$389,0)))</f>
        <v/>
      </c>
      <c r="AG57" s="253" t="str">
        <f>IF(LEN(AF57)=0,"",CONCATENATE(VLOOKUP(C57,'PDP8'!$J$5:$M$389,2,0),": ",VLOOKUP(C57,'PDP8'!$J$5:$M$389,4,0)))</f>
        <v/>
      </c>
      <c r="AH57" s="126"/>
    </row>
    <row r="58" spans="1:34" x14ac:dyDescent="0.2">
      <c r="A58" s="126"/>
      <c r="B58" s="246" t="str">
        <f t="shared" si="0"/>
        <v>0035</v>
      </c>
      <c r="C58" s="247" t="s">
        <v>979</v>
      </c>
      <c r="D58" s="248"/>
      <c r="E58" s="177"/>
      <c r="F58" s="249"/>
      <c r="G58" s="250" t="str">
        <f>IF(LEN(C58)=0,"",IF(LEFT(C58,1)="*",B58,IF(D58="Y",C58,IF(O58&lt;6,INDEX('PDP8'!$C$6:$C$13,MATCH(P58,'PDP8'!$B$6:$B$13)),CONCATENATE(W58,AA58,AD58,AF58)))))</f>
        <v>RAR</v>
      </c>
      <c r="H58" s="251" t="str">
        <f t="shared" si="1"/>
        <v/>
      </c>
      <c r="I58" s="250" t="str">
        <f t="shared" si="11"/>
        <v/>
      </c>
      <c r="J58" s="179"/>
      <c r="K58" s="188" t="str">
        <f>IF(LEFT(C58,1)="*",CONCATENATE("/Address = ",RIGHT(B58,LEN(B58)-1)),IF(LEN(O58)=0,"",IF(D58="Y",CONCATENATE("/Data initialized to ",C58),IF(O58&lt;6,CONCATENATE("/",VLOOKUP(P58,'PDP8'!$B$6:$F$13,5),IF(_xlfn.BITAND(OCT2DEC(C58),376)=264," [Auto pre-increment]","")),CONCATENATE("/",Y58,AC58,AE58,AG58)))))</f>
        <v>/Rotate  AC &amp; L right</v>
      </c>
      <c r="L58" s="252" t="s">
        <v>1445</v>
      </c>
      <c r="M58" s="126"/>
      <c r="N58" s="253" t="str">
        <f t="shared" si="2"/>
        <v/>
      </c>
      <c r="O58" s="253">
        <f t="shared" si="3"/>
        <v>7</v>
      </c>
      <c r="P58" s="253" t="str">
        <f t="shared" si="4"/>
        <v>7000</v>
      </c>
      <c r="Q58" s="253" t="str">
        <f t="shared" si="5"/>
        <v/>
      </c>
      <c r="R58" s="253" t="str">
        <f t="shared" si="6"/>
        <v>NO</v>
      </c>
      <c r="S58" s="254" t="str">
        <f t="shared" si="12"/>
        <v>0035</v>
      </c>
      <c r="T58" s="253" t="str">
        <f t="shared" si="7"/>
        <v/>
      </c>
      <c r="U58" s="253">
        <f t="shared" si="8"/>
        <v>1</v>
      </c>
      <c r="V58" s="253">
        <f t="shared" si="9"/>
        <v>8</v>
      </c>
      <c r="W58" s="253" t="str">
        <f>IF(LEN(V58)=0,"",IF(_xlfn.BITAND(V58,'PDP8'!$E$17)='PDP8'!$D$17,'PDP8'!$F$17,CONCATENATE(IF(ISNA(MATCH(_xlfn.BITAND(V58,'PDP8'!$E$18),'PDP8'!$D$18:$D$20,0)),"",CONCATENATE(INDEX('PDP8'!$C$18:$C$20,MATCH(_xlfn.BITAND(V58,'PDP8'!$E$18),'PDP8'!$D$18:$D$20,0))," ")),IF(ISNA(MATCH(_xlfn.BITAND(V58,'PDP8'!$E$21),'PDP8'!$D$21:$D$52,0)),"",INDEX('PDP8'!$C$21:$C$52,MATCH(_xlfn.BITAND(V58,'PDP8'!$E$21),'PDP8'!$D$21:$D$52,0))))))</f>
        <v>RAR</v>
      </c>
      <c r="X58" s="253" t="str">
        <f>IF(LEN(W58)=0,"",IF(B58='PDP8'!$B$17,'PDP8'!$F$17,CONCATENATE(IF(ISNA(MATCH(_xlfn.BITAND(V58,'PDP8'!$E$18),'PDP8'!$D$18:$D$20,0)),"",CONCATENATE(VLOOKUP(_xlfn.BITAND(V58,'PDP8'!$E$18),'PDP8'!$D$18:$F$20,3,0),IF(LEN(W58)&gt;4,", ",""))),IF(ISNA(MATCH(_xlfn.BITAND(V58,'PDP8'!$E$21),'PDP8'!$D$21:$D$52,0)),"",VLOOKUP(_xlfn.BITAND(V58,'PDP8'!$E$21),'PDP8'!$D$21:$F$52,3,0)))))</f>
        <v xml:space="preserve">Rotate  AC &amp; L right </v>
      </c>
      <c r="Y58" s="253" t="str">
        <f t="shared" si="13"/>
        <v>Rotate  AC &amp; L right</v>
      </c>
      <c r="Z58" s="253" t="str">
        <f t="shared" si="10"/>
        <v/>
      </c>
      <c r="AA58" s="253" t="str">
        <f>IF(LEN(Z58)=0,"",CONCATENATE(IF(ISNA(MATCH(_xlfn.BITAND(Z58,'PDP8'!$E$56),'PDP8'!$D$56:$D$70,0)),"",CONCATENATE(INDEX('PDP8'!$C$56:$C$70,MATCH(_xlfn.BITAND(Z58,'PDP8'!$E$56),'PDP8'!$D$56:$D$70,0))," ")),IF(ISNA(MATCH(_xlfn.BITAND(Z58,'PDP8'!$E$71),'PDP8'!$D$71:$D$73,0)),"",CONCATENATE(INDEX('PDP8'!$C$71:$C$73,MATCH(_xlfn.BITAND(Z58,'PDP8'!$E$71),'PDP8'!$D$71:$D$73,0))," ")),IF(_xlfn.BITAND(Z58,'PDP8'!$E$74),"",'PDP8'!$C$74),IF(_xlfn.BITAND(Z58,'PDP8'!$E$75),'PDP8'!$C$75,"")))</f>
        <v/>
      </c>
      <c r="AB58" s="253" t="str">
        <f>IF(LEN(AA58)=0,"",CONCATENATE(IF(ISNA(MATCH(_xlfn.BITAND(Z58,'PDP8'!$E$56),'PDP8'!$D$56:$D$70,0)),"",VLOOKUP(_xlfn.BITAND(Z58,'PDP8'!$E$56),'PDP8'!$D$56:$F$70,3,0)),IF(ISNA(MATCH(_xlfn.BITAND(Z58,'PDP8'!$E$71),'PDP8'!$D$71:$D$73,0)),"",CONCATENATE(IF(ISNA(MATCH(_xlfn.BITAND(Z58,'PDP8'!$E$56),'PDP8'!$D$56:$D$70,0)),"",", "),VLOOKUP(_xlfn.BITAND(Z58,'PDP8'!$E$71),'PDP8'!$D$71:$F$73,3,0))),IF(_xlfn.BITAND(Z58,'PDP8'!$E$75)='PDP8'!$D$75,CONCATENATE(IF(LEN(AA58)&gt;4,", ",""),'PDP8'!$F$75,""),IF(_xlfn.BITAND(Z58,'PDP8'!$E$74),"",'PDP8'!$F$74))))</f>
        <v/>
      </c>
      <c r="AC58" s="253" t="str">
        <f t="shared" si="14"/>
        <v/>
      </c>
      <c r="AD58" s="253" t="str">
        <f>IF(OR(LEFT(C58,1)="*",ISNA(MATCH(C58,'PDP8'!$B$90:$B$238,0))),"",VLOOKUP(C58,'PDP8'!$B$90:$C$238,2,0))</f>
        <v/>
      </c>
      <c r="AE58" s="253" t="str">
        <f>IF(LEN(AD58)=0,"",VLOOKUP(C58,'PDP8'!$B$79:$F$238,5,0))</f>
        <v/>
      </c>
      <c r="AF58" s="253" t="str">
        <f>IF(OR(LEFT(C58,1)="*",ISNA(MATCH(C58,'PDP8'!$J$5:$J$389,0))),"",INDEX('PDP8'!$I$5:$I$389,MATCH(C58,'PDP8'!$J$5:$J$389,0)))</f>
        <v/>
      </c>
      <c r="AG58" s="253" t="str">
        <f>IF(LEN(AF58)=0,"",CONCATENATE(VLOOKUP(C58,'PDP8'!$J$5:$M$389,2,0),": ",VLOOKUP(C58,'PDP8'!$J$5:$M$389,4,0)))</f>
        <v/>
      </c>
      <c r="AH58" s="126"/>
    </row>
    <row r="59" spans="1:34" x14ac:dyDescent="0.2">
      <c r="A59" s="126"/>
      <c r="B59" s="246" t="str">
        <f t="shared" si="0"/>
        <v/>
      </c>
      <c r="C59" s="247"/>
      <c r="D59" s="248"/>
      <c r="E59" s="177"/>
      <c r="F59" s="249"/>
      <c r="G59" s="250" t="str">
        <f>IF(LEN(C59)=0,"",IF(LEFT(C59,1)="*",B59,IF(D59="Y",C59,IF(O59&lt;6,INDEX('PDP8'!$C$6:$C$13,MATCH(P59,'PDP8'!$B$6:$B$13)),CONCATENATE(W59,AA59,AD59,AF59)))))</f>
        <v/>
      </c>
      <c r="H59" s="251" t="str">
        <f t="shared" si="1"/>
        <v/>
      </c>
      <c r="I59" s="250" t="str">
        <f t="shared" si="11"/>
        <v/>
      </c>
      <c r="J59" s="179"/>
      <c r="K59" s="188" t="str">
        <f>IF(LEFT(C59,1)="*",CONCATENATE("/Address = ",RIGHT(B59,LEN(B59)-1)),IF(LEN(O59)=0,"",IF(D59="Y",CONCATENATE("/Data initialized to ",C59),IF(O59&lt;6,CONCATENATE("/",VLOOKUP(P59,'PDP8'!$B$6:$F$13,5),IF(_xlfn.BITAND(OCT2DEC(C59),376)=264," [Auto pre-increment]","")),CONCATENATE("/",Y59,AC59,AE59,AG59)))))</f>
        <v/>
      </c>
      <c r="L59" s="252" t="s">
        <v>1444</v>
      </c>
      <c r="M59" s="126"/>
      <c r="N59" s="253" t="str">
        <f t="shared" si="2"/>
        <v/>
      </c>
      <c r="O59" s="253" t="str">
        <f t="shared" si="3"/>
        <v/>
      </c>
      <c r="P59" s="253" t="str">
        <f t="shared" si="4"/>
        <v/>
      </c>
      <c r="Q59" s="253" t="str">
        <f t="shared" si="5"/>
        <v/>
      </c>
      <c r="R59" s="253" t="str">
        <f t="shared" si="6"/>
        <v>NO</v>
      </c>
      <c r="S59" s="254" t="str">
        <f t="shared" si="12"/>
        <v>0035</v>
      </c>
      <c r="T59" s="253" t="str">
        <f t="shared" si="7"/>
        <v/>
      </c>
      <c r="U59" s="253">
        <f t="shared" si="8"/>
        <v>0</v>
      </c>
      <c r="V59" s="253" t="str">
        <f t="shared" si="9"/>
        <v/>
      </c>
      <c r="W59" s="253" t="str">
        <f>IF(LEN(V59)=0,"",IF(_xlfn.BITAND(V59,'PDP8'!$E$17)='PDP8'!$D$17,'PDP8'!$F$17,CONCATENATE(IF(ISNA(MATCH(_xlfn.BITAND(V59,'PDP8'!$E$18),'PDP8'!$D$18:$D$20,0)),"",CONCATENATE(INDEX('PDP8'!$C$18:$C$20,MATCH(_xlfn.BITAND(V59,'PDP8'!$E$18),'PDP8'!$D$18:$D$20,0))," ")),IF(ISNA(MATCH(_xlfn.BITAND(V59,'PDP8'!$E$21),'PDP8'!$D$21:$D$52,0)),"",INDEX('PDP8'!$C$21:$C$52,MATCH(_xlfn.BITAND(V59,'PDP8'!$E$21),'PDP8'!$D$21:$D$52,0))))))</f>
        <v/>
      </c>
      <c r="X59" s="253" t="str">
        <f>IF(LEN(W59)=0,"",IF(B59='PDP8'!$B$17,'PDP8'!$F$17,CONCATENATE(IF(ISNA(MATCH(_xlfn.BITAND(V59,'PDP8'!$E$18),'PDP8'!$D$18:$D$20,0)),"",CONCATENATE(VLOOKUP(_xlfn.BITAND(V59,'PDP8'!$E$18),'PDP8'!$D$18:$F$20,3,0),IF(LEN(W59)&gt;4,", ",""))),IF(ISNA(MATCH(_xlfn.BITAND(V59,'PDP8'!$E$21),'PDP8'!$D$21:$D$52,0)),"",VLOOKUP(_xlfn.BITAND(V59,'PDP8'!$E$21),'PDP8'!$D$21:$F$52,3,0)))))</f>
        <v/>
      </c>
      <c r="Y59" s="253" t="str">
        <f t="shared" si="13"/>
        <v/>
      </c>
      <c r="Z59" s="253" t="str">
        <f t="shared" si="10"/>
        <v/>
      </c>
      <c r="AA59" s="253" t="str">
        <f>IF(LEN(Z59)=0,"",CONCATENATE(IF(ISNA(MATCH(_xlfn.BITAND(Z59,'PDP8'!$E$56),'PDP8'!$D$56:$D$70,0)),"",CONCATENATE(INDEX('PDP8'!$C$56:$C$70,MATCH(_xlfn.BITAND(Z59,'PDP8'!$E$56),'PDP8'!$D$56:$D$70,0))," ")),IF(ISNA(MATCH(_xlfn.BITAND(Z59,'PDP8'!$E$71),'PDP8'!$D$71:$D$73,0)),"",CONCATENATE(INDEX('PDP8'!$C$71:$C$73,MATCH(_xlfn.BITAND(Z59,'PDP8'!$E$71),'PDP8'!$D$71:$D$73,0))," ")),IF(_xlfn.BITAND(Z59,'PDP8'!$E$74),"",'PDP8'!$C$74),IF(_xlfn.BITAND(Z59,'PDP8'!$E$75),'PDP8'!$C$75,"")))</f>
        <v/>
      </c>
      <c r="AB59" s="253" t="str">
        <f>IF(LEN(AA59)=0,"",CONCATENATE(IF(ISNA(MATCH(_xlfn.BITAND(Z59,'PDP8'!$E$56),'PDP8'!$D$56:$D$70,0)),"",VLOOKUP(_xlfn.BITAND(Z59,'PDP8'!$E$56),'PDP8'!$D$56:$F$70,3,0)),IF(ISNA(MATCH(_xlfn.BITAND(Z59,'PDP8'!$E$71),'PDP8'!$D$71:$D$73,0)),"",CONCATENATE(IF(ISNA(MATCH(_xlfn.BITAND(Z59,'PDP8'!$E$56),'PDP8'!$D$56:$D$70,0)),"",", "),VLOOKUP(_xlfn.BITAND(Z59,'PDP8'!$E$71),'PDP8'!$D$71:$F$73,3,0))),IF(_xlfn.BITAND(Z59,'PDP8'!$E$75)='PDP8'!$D$75,CONCATENATE(IF(LEN(AA59)&gt;4,", ",""),'PDP8'!$F$75,""),IF(_xlfn.BITAND(Z59,'PDP8'!$E$74),"",'PDP8'!$F$74))))</f>
        <v/>
      </c>
      <c r="AC59" s="253" t="str">
        <f t="shared" si="14"/>
        <v/>
      </c>
      <c r="AD59" s="253" t="str">
        <f>IF(OR(LEFT(C59,1)="*",ISNA(MATCH(C59,'PDP8'!$B$90:$B$238,0))),"",VLOOKUP(C59,'PDP8'!$B$90:$C$238,2,0))</f>
        <v/>
      </c>
      <c r="AE59" s="253" t="str">
        <f>IF(LEN(AD59)=0,"",VLOOKUP(C59,'PDP8'!$B$79:$F$238,5,0))</f>
        <v/>
      </c>
      <c r="AF59" s="253" t="str">
        <f>IF(OR(LEFT(C59,1)="*",ISNA(MATCH(C59,'PDP8'!$J$5:$J$389,0))),"",INDEX('PDP8'!$I$5:$I$389,MATCH(C59,'PDP8'!$J$5:$J$389,0)))</f>
        <v/>
      </c>
      <c r="AG59" s="253" t="str">
        <f>IF(LEN(AF59)=0,"",CONCATENATE(VLOOKUP(C59,'PDP8'!$J$5:$M$389,2,0),": ",VLOOKUP(C59,'PDP8'!$J$5:$M$389,4,0)))</f>
        <v/>
      </c>
      <c r="AH59" s="126"/>
    </row>
    <row r="60" spans="1:34" x14ac:dyDescent="0.2">
      <c r="A60" s="126"/>
      <c r="B60" s="246" t="str">
        <f t="shared" si="0"/>
        <v>0036</v>
      </c>
      <c r="C60" s="247" t="s">
        <v>1437</v>
      </c>
      <c r="D60" s="248"/>
      <c r="E60" s="177"/>
      <c r="F60" s="249" t="s">
        <v>1448</v>
      </c>
      <c r="G60" s="250" t="str">
        <f>IF(LEN(C60)=0,"",IF(LEFT(C60,1)="*",B60,IF(D60="Y",C60,IF(O60&lt;6,INDEX('PDP8'!$C$6:$C$13,MATCH(P60,'PDP8'!$B$6:$B$13)),CONCATENATE(W60,AA60,AD60,AF60)))))</f>
        <v>DCA</v>
      </c>
      <c r="H60" s="251" t="str">
        <f t="shared" si="1"/>
        <v/>
      </c>
      <c r="I60" s="250" t="str">
        <f t="shared" si="11"/>
        <v>APOINTR</v>
      </c>
      <c r="J60" s="179"/>
      <c r="K60" s="188" t="str">
        <f>IF(LEFT(C60,1)="*",CONCATENATE("/Address = ",RIGHT(B60,LEN(B60)-1)),IF(LEN(O60)=0,"",IF(D60="Y",CONCATENATE("/Data initialized to ",C60),IF(O60&lt;6,CONCATENATE("/",VLOOKUP(P60,'PDP8'!$B$6:$F$13,5),IF(_xlfn.BITAND(OCT2DEC(C60),376)=264," [Auto pre-increment]","")),CONCATENATE("/",Y60,AC60,AE60,AG60)))))</f>
        <v>/Deposit AC in memory then clear AC</v>
      </c>
      <c r="L60" s="256"/>
      <c r="M60" s="126"/>
      <c r="N60" s="253">
        <f t="shared" si="2"/>
        <v>0</v>
      </c>
      <c r="O60" s="253">
        <f t="shared" si="3"/>
        <v>3</v>
      </c>
      <c r="P60" s="253" t="str">
        <f t="shared" si="4"/>
        <v>3000</v>
      </c>
      <c r="Q60" s="253" t="str">
        <f t="shared" si="5"/>
        <v>DCAINS</v>
      </c>
      <c r="R60" s="253" t="str">
        <f t="shared" si="6"/>
        <v>YES</v>
      </c>
      <c r="S60" s="254" t="str">
        <f t="shared" si="12"/>
        <v>0036</v>
      </c>
      <c r="T60" s="253" t="str">
        <f t="shared" si="7"/>
        <v>0007</v>
      </c>
      <c r="U60" s="253">
        <f t="shared" si="8"/>
        <v>0</v>
      </c>
      <c r="V60" s="253" t="str">
        <f t="shared" si="9"/>
        <v/>
      </c>
      <c r="W60" s="253" t="str">
        <f>IF(LEN(V60)=0,"",IF(_xlfn.BITAND(V60,'PDP8'!$E$17)='PDP8'!$D$17,'PDP8'!$F$17,CONCATENATE(IF(ISNA(MATCH(_xlfn.BITAND(V60,'PDP8'!$E$18),'PDP8'!$D$18:$D$20,0)),"",CONCATENATE(INDEX('PDP8'!$C$18:$C$20,MATCH(_xlfn.BITAND(V60,'PDP8'!$E$18),'PDP8'!$D$18:$D$20,0))," ")),IF(ISNA(MATCH(_xlfn.BITAND(V60,'PDP8'!$E$21),'PDP8'!$D$21:$D$52,0)),"",INDEX('PDP8'!$C$21:$C$52,MATCH(_xlfn.BITAND(V60,'PDP8'!$E$21),'PDP8'!$D$21:$D$52,0))))))</f>
        <v/>
      </c>
      <c r="X60" s="253" t="str">
        <f>IF(LEN(W60)=0,"",IF(B60='PDP8'!$B$17,'PDP8'!$F$17,CONCATENATE(IF(ISNA(MATCH(_xlfn.BITAND(V60,'PDP8'!$E$18),'PDP8'!$D$18:$D$20,0)),"",CONCATENATE(VLOOKUP(_xlfn.BITAND(V60,'PDP8'!$E$18),'PDP8'!$D$18:$F$20,3,0),IF(LEN(W60)&gt;4,", ",""))),IF(ISNA(MATCH(_xlfn.BITAND(V60,'PDP8'!$E$21),'PDP8'!$D$21:$D$52,0)),"",VLOOKUP(_xlfn.BITAND(V60,'PDP8'!$E$21),'PDP8'!$D$21:$F$52,3,0)))))</f>
        <v/>
      </c>
      <c r="Y60" s="253" t="str">
        <f t="shared" si="13"/>
        <v/>
      </c>
      <c r="Z60" s="253" t="str">
        <f t="shared" si="10"/>
        <v/>
      </c>
      <c r="AA60" s="253" t="str">
        <f>IF(LEN(Z60)=0,"",CONCATENATE(IF(ISNA(MATCH(_xlfn.BITAND(Z60,'PDP8'!$E$56),'PDP8'!$D$56:$D$70,0)),"",CONCATENATE(INDEX('PDP8'!$C$56:$C$70,MATCH(_xlfn.BITAND(Z60,'PDP8'!$E$56),'PDP8'!$D$56:$D$70,0))," ")),IF(ISNA(MATCH(_xlfn.BITAND(Z60,'PDP8'!$E$71),'PDP8'!$D$71:$D$73,0)),"",CONCATENATE(INDEX('PDP8'!$C$71:$C$73,MATCH(_xlfn.BITAND(Z60,'PDP8'!$E$71),'PDP8'!$D$71:$D$73,0))," ")),IF(_xlfn.BITAND(Z60,'PDP8'!$E$74),"",'PDP8'!$C$74),IF(_xlfn.BITAND(Z60,'PDP8'!$E$75),'PDP8'!$C$75,"")))</f>
        <v/>
      </c>
      <c r="AB60" s="253" t="str">
        <f>IF(LEN(AA60)=0,"",CONCATENATE(IF(ISNA(MATCH(_xlfn.BITAND(Z60,'PDP8'!$E$56),'PDP8'!$D$56:$D$70,0)),"",VLOOKUP(_xlfn.BITAND(Z60,'PDP8'!$E$56),'PDP8'!$D$56:$F$70,3,0)),IF(ISNA(MATCH(_xlfn.BITAND(Z60,'PDP8'!$E$71),'PDP8'!$D$71:$D$73,0)),"",CONCATENATE(IF(ISNA(MATCH(_xlfn.BITAND(Z60,'PDP8'!$E$56),'PDP8'!$D$56:$D$70,0)),"",", "),VLOOKUP(_xlfn.BITAND(Z60,'PDP8'!$E$71),'PDP8'!$D$71:$F$73,3,0))),IF(_xlfn.BITAND(Z60,'PDP8'!$E$75)='PDP8'!$D$75,CONCATENATE(IF(LEN(AA60)&gt;4,", ",""),'PDP8'!$F$75,""),IF(_xlfn.BITAND(Z60,'PDP8'!$E$74),"",'PDP8'!$F$74))))</f>
        <v/>
      </c>
      <c r="AC60" s="253" t="str">
        <f t="shared" si="14"/>
        <v/>
      </c>
      <c r="AD60" s="253" t="str">
        <f>IF(OR(LEFT(C60,1)="*",ISNA(MATCH(C60,'PDP8'!$B$90:$B$238,0))),"",VLOOKUP(C60,'PDP8'!$B$90:$C$238,2,0))</f>
        <v/>
      </c>
      <c r="AE60" s="253" t="str">
        <f>IF(LEN(AD60)=0,"",VLOOKUP(C60,'PDP8'!$B$79:$F$238,5,0))</f>
        <v/>
      </c>
      <c r="AF60" s="253" t="str">
        <f>IF(OR(LEFT(C60,1)="*",ISNA(MATCH(C60,'PDP8'!$J$5:$J$389,0))),"",INDEX('PDP8'!$I$5:$I$389,MATCH(C60,'PDP8'!$J$5:$J$389,0)))</f>
        <v/>
      </c>
      <c r="AG60" s="253" t="str">
        <f>IF(LEN(AF60)=0,"",CONCATENATE(VLOOKUP(C60,'PDP8'!$J$5:$M$389,2,0),": ",VLOOKUP(C60,'PDP8'!$J$5:$M$389,4,0)))</f>
        <v/>
      </c>
      <c r="AH60" s="126"/>
    </row>
    <row r="61" spans="1:34" x14ac:dyDescent="0.2">
      <c r="A61" s="126"/>
      <c r="B61" s="246" t="str">
        <f t="shared" si="0"/>
        <v>0037</v>
      </c>
      <c r="C61" s="247" t="s">
        <v>1438</v>
      </c>
      <c r="D61" s="248"/>
      <c r="E61" s="177"/>
      <c r="F61" s="249"/>
      <c r="G61" s="250" t="str">
        <f>IF(LEN(C61)=0,"",IF(LEFT(C61,1)="*",B61,IF(D61="Y",C61,IF(O61&lt;6,INDEX('PDP8'!$C$6:$C$13,MATCH(P61,'PDP8'!$B$6:$B$13)),CONCATENATE(W61,AA61,AD61,AF61)))))</f>
        <v>ISZ</v>
      </c>
      <c r="H61" s="251" t="str">
        <f t="shared" si="1"/>
        <v/>
      </c>
      <c r="I61" s="250" t="str">
        <f t="shared" si="11"/>
        <v>DCAINS</v>
      </c>
      <c r="J61" s="179"/>
      <c r="K61" s="188" t="str">
        <f>IF(LEFT(C61,1)="*",CONCATENATE("/Address = ",RIGHT(B61,LEN(B61)-1)),IF(LEN(O61)=0,"",IF(D61="Y",CONCATENATE("/Data initialized to ",C61),IF(O61&lt;6,CONCATENATE("/",VLOOKUP(P61,'PDP8'!$B$6:$F$13,5),IF(_xlfn.BITAND(OCT2DEC(C61),376)=264," [Auto pre-increment]","")),CONCATENATE("/",Y61,AC61,AE61,AG61)))))</f>
        <v>/Increment operand and skip if result is zero</v>
      </c>
      <c r="L61" s="252" t="s">
        <v>1446</v>
      </c>
      <c r="M61" s="126"/>
      <c r="N61" s="253">
        <f t="shared" si="2"/>
        <v>0</v>
      </c>
      <c r="O61" s="253">
        <f t="shared" si="3"/>
        <v>2</v>
      </c>
      <c r="P61" s="253" t="str">
        <f t="shared" si="4"/>
        <v>2000</v>
      </c>
      <c r="Q61" s="253" t="str">
        <f t="shared" si="5"/>
        <v/>
      </c>
      <c r="R61" s="253" t="str">
        <f t="shared" si="6"/>
        <v>NO</v>
      </c>
      <c r="S61" s="254" t="str">
        <f t="shared" si="12"/>
        <v>0037</v>
      </c>
      <c r="T61" s="253" t="str">
        <f t="shared" si="7"/>
        <v>0036</v>
      </c>
      <c r="U61" s="253">
        <f t="shared" si="8"/>
        <v>0</v>
      </c>
      <c r="V61" s="253" t="str">
        <f t="shared" si="9"/>
        <v/>
      </c>
      <c r="W61" s="253" t="str">
        <f>IF(LEN(V61)=0,"",IF(_xlfn.BITAND(V61,'PDP8'!$E$17)='PDP8'!$D$17,'PDP8'!$F$17,CONCATENATE(IF(ISNA(MATCH(_xlfn.BITAND(V61,'PDP8'!$E$18),'PDP8'!$D$18:$D$20,0)),"",CONCATENATE(INDEX('PDP8'!$C$18:$C$20,MATCH(_xlfn.BITAND(V61,'PDP8'!$E$18),'PDP8'!$D$18:$D$20,0))," ")),IF(ISNA(MATCH(_xlfn.BITAND(V61,'PDP8'!$E$21),'PDP8'!$D$21:$D$52,0)),"",INDEX('PDP8'!$C$21:$C$52,MATCH(_xlfn.BITAND(V61,'PDP8'!$E$21),'PDP8'!$D$21:$D$52,0))))))</f>
        <v/>
      </c>
      <c r="X61" s="253" t="str">
        <f>IF(LEN(W61)=0,"",IF(B61='PDP8'!$B$17,'PDP8'!$F$17,CONCATENATE(IF(ISNA(MATCH(_xlfn.BITAND(V61,'PDP8'!$E$18),'PDP8'!$D$18:$D$20,0)),"",CONCATENATE(VLOOKUP(_xlfn.BITAND(V61,'PDP8'!$E$18),'PDP8'!$D$18:$F$20,3,0),IF(LEN(W61)&gt;4,", ",""))),IF(ISNA(MATCH(_xlfn.BITAND(V61,'PDP8'!$E$21),'PDP8'!$D$21:$D$52,0)),"",VLOOKUP(_xlfn.BITAND(V61,'PDP8'!$E$21),'PDP8'!$D$21:$F$52,3,0)))))</f>
        <v/>
      </c>
      <c r="Y61" s="253" t="str">
        <f t="shared" si="13"/>
        <v/>
      </c>
      <c r="Z61" s="253" t="str">
        <f t="shared" si="10"/>
        <v/>
      </c>
      <c r="AA61" s="253" t="str">
        <f>IF(LEN(Z61)=0,"",CONCATENATE(IF(ISNA(MATCH(_xlfn.BITAND(Z61,'PDP8'!$E$56),'PDP8'!$D$56:$D$70,0)),"",CONCATENATE(INDEX('PDP8'!$C$56:$C$70,MATCH(_xlfn.BITAND(Z61,'PDP8'!$E$56),'PDP8'!$D$56:$D$70,0))," ")),IF(ISNA(MATCH(_xlfn.BITAND(Z61,'PDP8'!$E$71),'PDP8'!$D$71:$D$73,0)),"",CONCATENATE(INDEX('PDP8'!$C$71:$C$73,MATCH(_xlfn.BITAND(Z61,'PDP8'!$E$71),'PDP8'!$D$71:$D$73,0))," ")),IF(_xlfn.BITAND(Z61,'PDP8'!$E$74),"",'PDP8'!$C$74),IF(_xlfn.BITAND(Z61,'PDP8'!$E$75),'PDP8'!$C$75,"")))</f>
        <v/>
      </c>
      <c r="AB61" s="253" t="str">
        <f>IF(LEN(AA61)=0,"",CONCATENATE(IF(ISNA(MATCH(_xlfn.BITAND(Z61,'PDP8'!$E$56),'PDP8'!$D$56:$D$70,0)),"",VLOOKUP(_xlfn.BITAND(Z61,'PDP8'!$E$56),'PDP8'!$D$56:$F$70,3,0)),IF(ISNA(MATCH(_xlfn.BITAND(Z61,'PDP8'!$E$71),'PDP8'!$D$71:$D$73,0)),"",CONCATENATE(IF(ISNA(MATCH(_xlfn.BITAND(Z61,'PDP8'!$E$56),'PDP8'!$D$56:$D$70,0)),"",", "),VLOOKUP(_xlfn.BITAND(Z61,'PDP8'!$E$71),'PDP8'!$D$71:$F$73,3,0))),IF(_xlfn.BITAND(Z61,'PDP8'!$E$75)='PDP8'!$D$75,CONCATENATE(IF(LEN(AA61)&gt;4,", ",""),'PDP8'!$F$75,""),IF(_xlfn.BITAND(Z61,'PDP8'!$E$74),"",'PDP8'!$F$74))))</f>
        <v/>
      </c>
      <c r="AC61" s="253" t="str">
        <f t="shared" si="14"/>
        <v/>
      </c>
      <c r="AD61" s="253" t="str">
        <f>IF(OR(LEFT(C61,1)="*",ISNA(MATCH(C61,'PDP8'!$B$90:$B$238,0))),"",VLOOKUP(C61,'PDP8'!$B$90:$C$238,2,0))</f>
        <v/>
      </c>
      <c r="AE61" s="253" t="str">
        <f>IF(LEN(AD61)=0,"",VLOOKUP(C61,'PDP8'!$B$79:$F$238,5,0))</f>
        <v/>
      </c>
      <c r="AF61" s="253" t="str">
        <f>IF(OR(LEFT(C61,1)="*",ISNA(MATCH(C61,'PDP8'!$J$5:$J$389,0))),"",INDEX('PDP8'!$I$5:$I$389,MATCH(C61,'PDP8'!$J$5:$J$389,0)))</f>
        <v/>
      </c>
      <c r="AG61" s="253" t="str">
        <f>IF(LEN(AF61)=0,"",CONCATENATE(VLOOKUP(C61,'PDP8'!$J$5:$M$389,2,0),": ",VLOOKUP(C61,'PDP8'!$J$5:$M$389,4,0)))</f>
        <v/>
      </c>
      <c r="AH61" s="126"/>
    </row>
    <row r="62" spans="1:34" x14ac:dyDescent="0.2">
      <c r="A62" s="126"/>
      <c r="B62" s="246" t="str">
        <f t="shared" si="0"/>
        <v>0040</v>
      </c>
      <c r="C62" s="247" t="s">
        <v>1435</v>
      </c>
      <c r="D62" s="248"/>
      <c r="E62" s="177"/>
      <c r="F62" s="249"/>
      <c r="G62" s="250" t="str">
        <f>IF(LEN(C62)=0,"",IF(LEFT(C62,1)="*",B62,IF(D62="Y",C62,IF(O62&lt;6,INDEX('PDP8'!$C$6:$C$13,MATCH(P62,'PDP8'!$B$6:$B$13)),CONCATENATE(W62,AA62,AD62,AF62)))))</f>
        <v>JMP</v>
      </c>
      <c r="H62" s="251" t="str">
        <f t="shared" si="1"/>
        <v/>
      </c>
      <c r="I62" s="250" t="str">
        <f t="shared" si="11"/>
        <v>HELP</v>
      </c>
      <c r="J62" s="179"/>
      <c r="K62" s="188" t="str">
        <f>IF(LEFT(C62,1)="*",CONCATENATE("/Address = ",RIGHT(B62,LEN(B62)-1)),IF(LEN(O62)=0,"",IF(D62="Y",CONCATENATE("/Data initialized to ",C62),IF(O62&lt;6,CONCATENATE("/",VLOOKUP(P62,'PDP8'!$B$6:$F$13,5),IF(_xlfn.BITAND(OCT2DEC(C62),376)=264," [Auto pre-increment]","")),CONCATENATE("/",Y62,AC62,AE62,AG62)))))</f>
        <v>/Jump</v>
      </c>
      <c r="L62" s="252" t="s">
        <v>1447</v>
      </c>
      <c r="M62" s="126"/>
      <c r="N62" s="253">
        <f t="shared" si="2"/>
        <v>0</v>
      </c>
      <c r="O62" s="253">
        <f t="shared" si="3"/>
        <v>5</v>
      </c>
      <c r="P62" s="253" t="str">
        <f t="shared" si="4"/>
        <v>5000</v>
      </c>
      <c r="Q62" s="253" t="str">
        <f t="shared" si="5"/>
        <v/>
      </c>
      <c r="R62" s="253" t="str">
        <f t="shared" si="6"/>
        <v>NO</v>
      </c>
      <c r="S62" s="254" t="str">
        <f t="shared" si="12"/>
        <v>0040</v>
      </c>
      <c r="T62" s="253" t="str">
        <f t="shared" si="7"/>
        <v>0027</v>
      </c>
      <c r="U62" s="253">
        <f t="shared" si="8"/>
        <v>0</v>
      </c>
      <c r="V62" s="253" t="str">
        <f t="shared" si="9"/>
        <v/>
      </c>
      <c r="W62" s="253" t="str">
        <f>IF(LEN(V62)=0,"",IF(_xlfn.BITAND(V62,'PDP8'!$E$17)='PDP8'!$D$17,'PDP8'!$F$17,CONCATENATE(IF(ISNA(MATCH(_xlfn.BITAND(V62,'PDP8'!$E$18),'PDP8'!$D$18:$D$20,0)),"",CONCATENATE(INDEX('PDP8'!$C$18:$C$20,MATCH(_xlfn.BITAND(V62,'PDP8'!$E$18),'PDP8'!$D$18:$D$20,0))," ")),IF(ISNA(MATCH(_xlfn.BITAND(V62,'PDP8'!$E$21),'PDP8'!$D$21:$D$52,0)),"",INDEX('PDP8'!$C$21:$C$52,MATCH(_xlfn.BITAND(V62,'PDP8'!$E$21),'PDP8'!$D$21:$D$52,0))))))</f>
        <v/>
      </c>
      <c r="X62" s="253" t="str">
        <f>IF(LEN(W62)=0,"",IF(B62='PDP8'!$B$17,'PDP8'!$F$17,CONCATENATE(IF(ISNA(MATCH(_xlfn.BITAND(V62,'PDP8'!$E$18),'PDP8'!$D$18:$D$20,0)),"",CONCATENATE(VLOOKUP(_xlfn.BITAND(V62,'PDP8'!$E$18),'PDP8'!$D$18:$F$20,3,0),IF(LEN(W62)&gt;4,", ",""))),IF(ISNA(MATCH(_xlfn.BITAND(V62,'PDP8'!$E$21),'PDP8'!$D$21:$D$52,0)),"",VLOOKUP(_xlfn.BITAND(V62,'PDP8'!$E$21),'PDP8'!$D$21:$F$52,3,0)))))</f>
        <v/>
      </c>
      <c r="Y62" s="253" t="str">
        <f t="shared" si="13"/>
        <v/>
      </c>
      <c r="Z62" s="253" t="str">
        <f t="shared" si="10"/>
        <v/>
      </c>
      <c r="AA62" s="253" t="str">
        <f>IF(LEN(Z62)=0,"",CONCATENATE(IF(ISNA(MATCH(_xlfn.BITAND(Z62,'PDP8'!$E$56),'PDP8'!$D$56:$D$70,0)),"",CONCATENATE(INDEX('PDP8'!$C$56:$C$70,MATCH(_xlfn.BITAND(Z62,'PDP8'!$E$56),'PDP8'!$D$56:$D$70,0))," ")),IF(ISNA(MATCH(_xlfn.BITAND(Z62,'PDP8'!$E$71),'PDP8'!$D$71:$D$73,0)),"",CONCATENATE(INDEX('PDP8'!$C$71:$C$73,MATCH(_xlfn.BITAND(Z62,'PDP8'!$E$71),'PDP8'!$D$71:$D$73,0))," ")),IF(_xlfn.BITAND(Z62,'PDP8'!$E$74),"",'PDP8'!$C$74),IF(_xlfn.BITAND(Z62,'PDP8'!$E$75),'PDP8'!$C$75,"")))</f>
        <v/>
      </c>
      <c r="AB62" s="253" t="str">
        <f>IF(LEN(AA62)=0,"",CONCATENATE(IF(ISNA(MATCH(_xlfn.BITAND(Z62,'PDP8'!$E$56),'PDP8'!$D$56:$D$70,0)),"",VLOOKUP(_xlfn.BITAND(Z62,'PDP8'!$E$56),'PDP8'!$D$56:$F$70,3,0)),IF(ISNA(MATCH(_xlfn.BITAND(Z62,'PDP8'!$E$71),'PDP8'!$D$71:$D$73,0)),"",CONCATENATE(IF(ISNA(MATCH(_xlfn.BITAND(Z62,'PDP8'!$E$56),'PDP8'!$D$56:$D$70,0)),"",", "),VLOOKUP(_xlfn.BITAND(Z62,'PDP8'!$E$71),'PDP8'!$D$71:$F$73,3,0))),IF(_xlfn.BITAND(Z62,'PDP8'!$E$75)='PDP8'!$D$75,CONCATENATE(IF(LEN(AA62)&gt;4,", ",""),'PDP8'!$F$75,""),IF(_xlfn.BITAND(Z62,'PDP8'!$E$74),"",'PDP8'!$F$74))))</f>
        <v/>
      </c>
      <c r="AC62" s="253" t="str">
        <f t="shared" si="14"/>
        <v/>
      </c>
      <c r="AD62" s="253" t="str">
        <f>IF(OR(LEFT(C62,1)="*",ISNA(MATCH(C62,'PDP8'!$B$90:$B$238,0))),"",VLOOKUP(C62,'PDP8'!$B$90:$C$238,2,0))</f>
        <v/>
      </c>
      <c r="AE62" s="253" t="str">
        <f>IF(LEN(AD62)=0,"",VLOOKUP(C62,'PDP8'!$B$79:$F$238,5,0))</f>
        <v/>
      </c>
      <c r="AF62" s="253" t="str">
        <f>IF(OR(LEFT(C62,1)="*",ISNA(MATCH(C62,'PDP8'!$J$5:$J$389,0))),"",INDEX('PDP8'!$I$5:$I$389,MATCH(C62,'PDP8'!$J$5:$J$389,0)))</f>
        <v/>
      </c>
      <c r="AG62" s="253" t="str">
        <f>IF(LEN(AF62)=0,"",CONCATENATE(VLOOKUP(C62,'PDP8'!$J$5:$M$389,2,0),": ",VLOOKUP(C62,'PDP8'!$J$5:$M$389,4,0)))</f>
        <v/>
      </c>
      <c r="AH62" s="126"/>
    </row>
    <row r="63" spans="1:34" x14ac:dyDescent="0.2">
      <c r="A63" s="126"/>
      <c r="B63" s="246" t="str">
        <f t="shared" si="0"/>
        <v/>
      </c>
      <c r="C63" s="247"/>
      <c r="D63" s="248"/>
      <c r="E63" s="177"/>
      <c r="F63" s="249"/>
      <c r="G63" s="250" t="str">
        <f>IF(LEN(C63)=0,"",IF(LEFT(C63,1)="*",B63,IF(D63="Y",C63,IF(O63&lt;6,INDEX('PDP8'!$C$6:$C$13,MATCH(P63,'PDP8'!$B$6:$B$13)),CONCATENATE(W63,AA63,AD63,AF63)))))</f>
        <v/>
      </c>
      <c r="H63" s="251" t="str">
        <f t="shared" si="1"/>
        <v/>
      </c>
      <c r="I63" s="250" t="str">
        <f t="shared" si="11"/>
        <v/>
      </c>
      <c r="J63" s="179"/>
      <c r="K63" s="188" t="str">
        <f>IF(LEFT(C63,1)="*",CONCATENATE("/Address = ",RIGHT(B63,LEN(B63)-1)),IF(LEN(O63)=0,"",IF(D63="Y",CONCATENATE("/Data initialized to ",C63),IF(O63&lt;6,CONCATENATE("/",VLOOKUP(P63,'PDP8'!$B$6:$F$13,5),IF(_xlfn.BITAND(OCT2DEC(C63),376)=264," [Auto pre-increment]","")),CONCATENATE("/",Y63,AC63,AE63,AG63)))))</f>
        <v/>
      </c>
      <c r="L63" s="257"/>
      <c r="M63" s="126"/>
      <c r="N63" s="253" t="str">
        <f t="shared" si="2"/>
        <v/>
      </c>
      <c r="O63" s="253" t="str">
        <f t="shared" si="3"/>
        <v/>
      </c>
      <c r="P63" s="253" t="str">
        <f t="shared" si="4"/>
        <v/>
      </c>
      <c r="Q63" s="253" t="str">
        <f t="shared" si="5"/>
        <v/>
      </c>
      <c r="R63" s="253" t="str">
        <f t="shared" si="6"/>
        <v>NO</v>
      </c>
      <c r="S63" s="254" t="str">
        <f t="shared" si="12"/>
        <v>0040</v>
      </c>
      <c r="T63" s="253" t="str">
        <f t="shared" si="7"/>
        <v/>
      </c>
      <c r="U63" s="253">
        <f t="shared" si="8"/>
        <v>0</v>
      </c>
      <c r="V63" s="253" t="str">
        <f t="shared" si="9"/>
        <v/>
      </c>
      <c r="W63" s="253" t="str">
        <f>IF(LEN(V63)=0,"",IF(_xlfn.BITAND(V63,'PDP8'!$E$17)='PDP8'!$D$17,'PDP8'!$F$17,CONCATENATE(IF(ISNA(MATCH(_xlfn.BITAND(V63,'PDP8'!$E$18),'PDP8'!$D$18:$D$20,0)),"",CONCATENATE(INDEX('PDP8'!$C$18:$C$20,MATCH(_xlfn.BITAND(V63,'PDP8'!$E$18),'PDP8'!$D$18:$D$20,0))," ")),IF(ISNA(MATCH(_xlfn.BITAND(V63,'PDP8'!$E$21),'PDP8'!$D$21:$D$52,0)),"",INDEX('PDP8'!$C$21:$C$52,MATCH(_xlfn.BITAND(V63,'PDP8'!$E$21),'PDP8'!$D$21:$D$52,0))))))</f>
        <v/>
      </c>
      <c r="X63" s="253" t="str">
        <f>IF(LEN(W63)=0,"",IF(B63='PDP8'!$B$17,'PDP8'!$F$17,CONCATENATE(IF(ISNA(MATCH(_xlfn.BITAND(V63,'PDP8'!$E$18),'PDP8'!$D$18:$D$20,0)),"",CONCATENATE(VLOOKUP(_xlfn.BITAND(V63,'PDP8'!$E$18),'PDP8'!$D$18:$F$20,3,0),IF(LEN(W63)&gt;4,", ",""))),IF(ISNA(MATCH(_xlfn.BITAND(V63,'PDP8'!$E$21),'PDP8'!$D$21:$D$52,0)),"",VLOOKUP(_xlfn.BITAND(V63,'PDP8'!$E$21),'PDP8'!$D$21:$F$52,3,0)))))</f>
        <v/>
      </c>
      <c r="Y63" s="253" t="str">
        <f t="shared" si="13"/>
        <v/>
      </c>
      <c r="Z63" s="253" t="str">
        <f t="shared" si="10"/>
        <v/>
      </c>
      <c r="AA63" s="253" t="str">
        <f>IF(LEN(Z63)=0,"",CONCATENATE(IF(ISNA(MATCH(_xlfn.BITAND(Z63,'PDP8'!$E$56),'PDP8'!$D$56:$D$70,0)),"",CONCATENATE(INDEX('PDP8'!$C$56:$C$70,MATCH(_xlfn.BITAND(Z63,'PDP8'!$E$56),'PDP8'!$D$56:$D$70,0))," ")),IF(ISNA(MATCH(_xlfn.BITAND(Z63,'PDP8'!$E$71),'PDP8'!$D$71:$D$73,0)),"",CONCATENATE(INDEX('PDP8'!$C$71:$C$73,MATCH(_xlfn.BITAND(Z63,'PDP8'!$E$71),'PDP8'!$D$71:$D$73,0))," ")),IF(_xlfn.BITAND(Z63,'PDP8'!$E$74),"",'PDP8'!$C$74),IF(_xlfn.BITAND(Z63,'PDP8'!$E$75),'PDP8'!$C$75,"")))</f>
        <v/>
      </c>
      <c r="AB63" s="253" t="str">
        <f>IF(LEN(AA63)=0,"",CONCATENATE(IF(ISNA(MATCH(_xlfn.BITAND(Z63,'PDP8'!$E$56),'PDP8'!$D$56:$D$70,0)),"",VLOOKUP(_xlfn.BITAND(Z63,'PDP8'!$E$56),'PDP8'!$D$56:$F$70,3,0)),IF(ISNA(MATCH(_xlfn.BITAND(Z63,'PDP8'!$E$71),'PDP8'!$D$71:$D$73,0)),"",CONCATENATE(IF(ISNA(MATCH(_xlfn.BITAND(Z63,'PDP8'!$E$56),'PDP8'!$D$56:$D$70,0)),"",", "),VLOOKUP(_xlfn.BITAND(Z63,'PDP8'!$E$71),'PDP8'!$D$71:$F$73,3,0))),IF(_xlfn.BITAND(Z63,'PDP8'!$E$75)='PDP8'!$D$75,CONCATENATE(IF(LEN(AA63)&gt;4,", ",""),'PDP8'!$F$75,""),IF(_xlfn.BITAND(Z63,'PDP8'!$E$74),"",'PDP8'!$F$74))))</f>
        <v/>
      </c>
      <c r="AC63" s="253" t="str">
        <f t="shared" si="14"/>
        <v/>
      </c>
      <c r="AD63" s="253" t="str">
        <f>IF(OR(LEFT(C63,1)="*",ISNA(MATCH(C63,'PDP8'!$B$90:$B$238,0))),"",VLOOKUP(C63,'PDP8'!$B$90:$C$238,2,0))</f>
        <v/>
      </c>
      <c r="AE63" s="253" t="str">
        <f>IF(LEN(AD63)=0,"",VLOOKUP(C63,'PDP8'!$B$79:$F$238,5,0))</f>
        <v/>
      </c>
      <c r="AF63" s="253" t="str">
        <f>IF(OR(LEFT(C63,1)="*",ISNA(MATCH(C63,'PDP8'!$J$5:$J$389,0))),"",INDEX('PDP8'!$I$5:$I$389,MATCH(C63,'PDP8'!$J$5:$J$389,0)))</f>
        <v/>
      </c>
      <c r="AG63" s="253" t="str">
        <f>IF(LEN(AF63)=0,"",CONCATENATE(VLOOKUP(C63,'PDP8'!$J$5:$M$389,2,0),": ",VLOOKUP(C63,'PDP8'!$J$5:$M$389,4,0)))</f>
        <v/>
      </c>
      <c r="AH63" s="126"/>
    </row>
    <row r="64" spans="1:34" x14ac:dyDescent="0.2">
      <c r="A64" s="126"/>
      <c r="B64" s="246" t="str">
        <f t="shared" si="0"/>
        <v/>
      </c>
      <c r="C64" s="247"/>
      <c r="D64" s="248"/>
      <c r="E64" s="177"/>
      <c r="F64" s="249"/>
      <c r="G64" s="250" t="str">
        <f>IF(LEN(C64)=0,"",IF(LEFT(C64,1)="*",B64,IF(D64="Y",C64,IF(O64&lt;6,INDEX('PDP8'!$C$6:$C$13,MATCH(P64,'PDP8'!$B$6:$B$13)),CONCATENATE(W64,AA64,AD64,AF64)))))</f>
        <v/>
      </c>
      <c r="H64" s="251" t="str">
        <f t="shared" si="1"/>
        <v/>
      </c>
      <c r="I64" s="250" t="str">
        <f t="shared" si="11"/>
        <v/>
      </c>
      <c r="J64" s="179"/>
      <c r="K64" s="188" t="str">
        <f>IF(LEFT(C64,1)="*",CONCATENATE("/Address = ",RIGHT(B64,LEN(B64)-1)),IF(LEN(O64)=0,"",IF(D64="Y",CONCATENATE("/Data initialized to ",C64),IF(O64&lt;6,CONCATENATE("/",VLOOKUP(P64,'PDP8'!$B$6:$F$13,5),IF(_xlfn.BITAND(OCT2DEC(C64),376)=264," [Auto pre-increment]","")),CONCATENATE("/",Y64,AC64,AE64,AG64)))))</f>
        <v/>
      </c>
      <c r="L64" s="257" t="s">
        <v>1530</v>
      </c>
      <c r="M64" s="126"/>
      <c r="N64" s="253" t="str">
        <f t="shared" si="2"/>
        <v/>
      </c>
      <c r="O64" s="253" t="str">
        <f t="shared" si="3"/>
        <v/>
      </c>
      <c r="P64" s="253" t="str">
        <f t="shared" si="4"/>
        <v/>
      </c>
      <c r="Q64" s="253" t="str">
        <f t="shared" si="5"/>
        <v/>
      </c>
      <c r="R64" s="253" t="str">
        <f t="shared" si="6"/>
        <v>NO</v>
      </c>
      <c r="S64" s="254" t="str">
        <f t="shared" si="12"/>
        <v>0040</v>
      </c>
      <c r="T64" s="253" t="str">
        <f t="shared" si="7"/>
        <v/>
      </c>
      <c r="U64" s="253">
        <f t="shared" si="8"/>
        <v>0</v>
      </c>
      <c r="V64" s="253" t="str">
        <f t="shared" si="9"/>
        <v/>
      </c>
      <c r="W64" s="253" t="str">
        <f>IF(LEN(V64)=0,"",IF(_xlfn.BITAND(V64,'PDP8'!$E$17)='PDP8'!$D$17,'PDP8'!$F$17,CONCATENATE(IF(ISNA(MATCH(_xlfn.BITAND(V64,'PDP8'!$E$18),'PDP8'!$D$18:$D$20,0)),"",CONCATENATE(INDEX('PDP8'!$C$18:$C$20,MATCH(_xlfn.BITAND(V64,'PDP8'!$E$18),'PDP8'!$D$18:$D$20,0))," ")),IF(ISNA(MATCH(_xlfn.BITAND(V64,'PDP8'!$E$21),'PDP8'!$D$21:$D$52,0)),"",INDEX('PDP8'!$C$21:$C$52,MATCH(_xlfn.BITAND(V64,'PDP8'!$E$21),'PDP8'!$D$21:$D$52,0))))))</f>
        <v/>
      </c>
      <c r="X64" s="253" t="str">
        <f>IF(LEN(W64)=0,"",IF(B64='PDP8'!$B$17,'PDP8'!$F$17,CONCATENATE(IF(ISNA(MATCH(_xlfn.BITAND(V64,'PDP8'!$E$18),'PDP8'!$D$18:$D$20,0)),"",CONCATENATE(VLOOKUP(_xlfn.BITAND(V64,'PDP8'!$E$18),'PDP8'!$D$18:$F$20,3,0),IF(LEN(W64)&gt;4,", ",""))),IF(ISNA(MATCH(_xlfn.BITAND(V64,'PDP8'!$E$21),'PDP8'!$D$21:$D$52,0)),"",VLOOKUP(_xlfn.BITAND(V64,'PDP8'!$E$21),'PDP8'!$D$21:$F$52,3,0)))))</f>
        <v/>
      </c>
      <c r="Y64" s="253" t="str">
        <f t="shared" si="13"/>
        <v/>
      </c>
      <c r="Z64" s="253" t="str">
        <f t="shared" si="10"/>
        <v/>
      </c>
      <c r="AA64" s="253" t="str">
        <f>IF(LEN(Z64)=0,"",CONCATENATE(IF(ISNA(MATCH(_xlfn.BITAND(Z64,'PDP8'!$E$56),'PDP8'!$D$56:$D$70,0)),"",CONCATENATE(INDEX('PDP8'!$C$56:$C$70,MATCH(_xlfn.BITAND(Z64,'PDP8'!$E$56),'PDP8'!$D$56:$D$70,0))," ")),IF(ISNA(MATCH(_xlfn.BITAND(Z64,'PDP8'!$E$71),'PDP8'!$D$71:$D$73,0)),"",CONCATENATE(INDEX('PDP8'!$C$71:$C$73,MATCH(_xlfn.BITAND(Z64,'PDP8'!$E$71),'PDP8'!$D$71:$D$73,0))," ")),IF(_xlfn.BITAND(Z64,'PDP8'!$E$74),"",'PDP8'!$C$74),IF(_xlfn.BITAND(Z64,'PDP8'!$E$75),'PDP8'!$C$75,"")))</f>
        <v/>
      </c>
      <c r="AB64" s="253" t="str">
        <f>IF(LEN(AA64)=0,"",CONCATENATE(IF(ISNA(MATCH(_xlfn.BITAND(Z64,'PDP8'!$E$56),'PDP8'!$D$56:$D$70,0)),"",VLOOKUP(_xlfn.BITAND(Z64,'PDP8'!$E$56),'PDP8'!$D$56:$F$70,3,0)),IF(ISNA(MATCH(_xlfn.BITAND(Z64,'PDP8'!$E$71),'PDP8'!$D$71:$D$73,0)),"",CONCATENATE(IF(ISNA(MATCH(_xlfn.BITAND(Z64,'PDP8'!$E$56),'PDP8'!$D$56:$D$70,0)),"",", "),VLOOKUP(_xlfn.BITAND(Z64,'PDP8'!$E$71),'PDP8'!$D$71:$F$73,3,0))),IF(_xlfn.BITAND(Z64,'PDP8'!$E$75)='PDP8'!$D$75,CONCATENATE(IF(LEN(AA64)&gt;4,", ",""),'PDP8'!$F$75,""),IF(_xlfn.BITAND(Z64,'PDP8'!$E$74),"",'PDP8'!$F$74))))</f>
        <v/>
      </c>
      <c r="AC64" s="253" t="str">
        <f t="shared" si="14"/>
        <v/>
      </c>
      <c r="AD64" s="253" t="str">
        <f>IF(OR(LEFT(C64,1)="*",ISNA(MATCH(C64,'PDP8'!$B$90:$B$238,0))),"",VLOOKUP(C64,'PDP8'!$B$90:$C$238,2,0))</f>
        <v/>
      </c>
      <c r="AE64" s="253" t="str">
        <f>IF(LEN(AD64)=0,"",VLOOKUP(C64,'PDP8'!$B$79:$F$238,5,0))</f>
        <v/>
      </c>
      <c r="AF64" s="253" t="str">
        <f>IF(OR(LEFT(C64,1)="*",ISNA(MATCH(C64,'PDP8'!$J$5:$J$389,0))),"",INDEX('PDP8'!$I$5:$I$389,MATCH(C64,'PDP8'!$J$5:$J$389,0)))</f>
        <v/>
      </c>
      <c r="AG64" s="253" t="str">
        <f>IF(LEN(AF64)=0,"",CONCATENATE(VLOOKUP(C64,'PDP8'!$J$5:$M$389,2,0),": ",VLOOKUP(C64,'PDP8'!$J$5:$M$389,4,0)))</f>
        <v/>
      </c>
      <c r="AH64" s="126"/>
    </row>
    <row r="65" spans="1:34" x14ac:dyDescent="0.2">
      <c r="A65" s="126"/>
      <c r="B65" s="246" t="str">
        <f t="shared" si="0"/>
        <v/>
      </c>
      <c r="C65" s="247"/>
      <c r="D65" s="248"/>
      <c r="E65" s="177"/>
      <c r="F65" s="249"/>
      <c r="G65" s="250" t="str">
        <f>IF(LEN(C65)=0,"",IF(LEFT(C65,1)="*",B65,IF(D65="Y",C65,IF(O65&lt;6,INDEX('PDP8'!$C$6:$C$13,MATCH(P65,'PDP8'!$B$6:$B$13)),CONCATENATE(W65,AA65,AD65,AF65)))))</f>
        <v/>
      </c>
      <c r="H65" s="251" t="str">
        <f t="shared" si="1"/>
        <v/>
      </c>
      <c r="I65" s="250" t="str">
        <f t="shared" si="11"/>
        <v/>
      </c>
      <c r="J65" s="179"/>
      <c r="K65" s="188" t="str">
        <f>IF(LEFT(C65,1)="*",CONCATENATE("/Address = ",RIGHT(B65,LEN(B65)-1)),IF(LEN(O65)=0,"",IF(D65="Y",CONCATENATE("/Data initialized to ",C65),IF(O65&lt;6,CONCATENATE("/",VLOOKUP(P65,'PDP8'!$B$6:$F$13,5),IF(_xlfn.BITAND(OCT2DEC(C65),376)=264," [Auto pre-increment]","")),CONCATENATE("/",Y65,AC65,AE65,AG65)))))</f>
        <v/>
      </c>
      <c r="L65" s="257" t="s">
        <v>1496</v>
      </c>
      <c r="M65" s="126"/>
      <c r="N65" s="253" t="str">
        <f t="shared" si="2"/>
        <v/>
      </c>
      <c r="O65" s="253" t="str">
        <f t="shared" si="3"/>
        <v/>
      </c>
      <c r="P65" s="253" t="str">
        <f t="shared" si="4"/>
        <v/>
      </c>
      <c r="Q65" s="253" t="str">
        <f t="shared" si="5"/>
        <v/>
      </c>
      <c r="R65" s="253" t="str">
        <f t="shared" si="6"/>
        <v>NO</v>
      </c>
      <c r="S65" s="254" t="str">
        <f t="shared" si="12"/>
        <v>0040</v>
      </c>
      <c r="T65" s="253" t="str">
        <f t="shared" si="7"/>
        <v/>
      </c>
      <c r="U65" s="253">
        <f t="shared" si="8"/>
        <v>0</v>
      </c>
      <c r="V65" s="253" t="str">
        <f t="shared" si="9"/>
        <v/>
      </c>
      <c r="W65" s="253" t="str">
        <f>IF(LEN(V65)=0,"",IF(_xlfn.BITAND(V65,'PDP8'!$E$17)='PDP8'!$D$17,'PDP8'!$F$17,CONCATENATE(IF(ISNA(MATCH(_xlfn.BITAND(V65,'PDP8'!$E$18),'PDP8'!$D$18:$D$20,0)),"",CONCATENATE(INDEX('PDP8'!$C$18:$C$20,MATCH(_xlfn.BITAND(V65,'PDP8'!$E$18),'PDP8'!$D$18:$D$20,0))," ")),IF(ISNA(MATCH(_xlfn.BITAND(V65,'PDP8'!$E$21),'PDP8'!$D$21:$D$52,0)),"",INDEX('PDP8'!$C$21:$C$52,MATCH(_xlfn.BITAND(V65,'PDP8'!$E$21),'PDP8'!$D$21:$D$52,0))))))</f>
        <v/>
      </c>
      <c r="X65" s="253" t="str">
        <f>IF(LEN(W65)=0,"",IF(B65='PDP8'!$B$17,'PDP8'!$F$17,CONCATENATE(IF(ISNA(MATCH(_xlfn.BITAND(V65,'PDP8'!$E$18),'PDP8'!$D$18:$D$20,0)),"",CONCATENATE(VLOOKUP(_xlfn.BITAND(V65,'PDP8'!$E$18),'PDP8'!$D$18:$F$20,3,0),IF(LEN(W65)&gt;4,", ",""))),IF(ISNA(MATCH(_xlfn.BITAND(V65,'PDP8'!$E$21),'PDP8'!$D$21:$D$52,0)),"",VLOOKUP(_xlfn.BITAND(V65,'PDP8'!$E$21),'PDP8'!$D$21:$F$52,3,0)))))</f>
        <v/>
      </c>
      <c r="Y65" s="253" t="str">
        <f t="shared" si="13"/>
        <v/>
      </c>
      <c r="Z65" s="253" t="str">
        <f t="shared" si="10"/>
        <v/>
      </c>
      <c r="AA65" s="253" t="str">
        <f>IF(LEN(Z65)=0,"",CONCATENATE(IF(ISNA(MATCH(_xlfn.BITAND(Z65,'PDP8'!$E$56),'PDP8'!$D$56:$D$70,0)),"",CONCATENATE(INDEX('PDP8'!$C$56:$C$70,MATCH(_xlfn.BITAND(Z65,'PDP8'!$E$56),'PDP8'!$D$56:$D$70,0))," ")),IF(ISNA(MATCH(_xlfn.BITAND(Z65,'PDP8'!$E$71),'PDP8'!$D$71:$D$73,0)),"",CONCATENATE(INDEX('PDP8'!$C$71:$C$73,MATCH(_xlfn.BITAND(Z65,'PDP8'!$E$71),'PDP8'!$D$71:$D$73,0))," ")),IF(_xlfn.BITAND(Z65,'PDP8'!$E$74),"",'PDP8'!$C$74),IF(_xlfn.BITAND(Z65,'PDP8'!$E$75),'PDP8'!$C$75,"")))</f>
        <v/>
      </c>
      <c r="AB65" s="253" t="str">
        <f>IF(LEN(AA65)=0,"",CONCATENATE(IF(ISNA(MATCH(_xlfn.BITAND(Z65,'PDP8'!$E$56),'PDP8'!$D$56:$D$70,0)),"",VLOOKUP(_xlfn.BITAND(Z65,'PDP8'!$E$56),'PDP8'!$D$56:$F$70,3,0)),IF(ISNA(MATCH(_xlfn.BITAND(Z65,'PDP8'!$E$71),'PDP8'!$D$71:$D$73,0)),"",CONCATENATE(IF(ISNA(MATCH(_xlfn.BITAND(Z65,'PDP8'!$E$56),'PDP8'!$D$56:$D$70,0)),"",", "),VLOOKUP(_xlfn.BITAND(Z65,'PDP8'!$E$71),'PDP8'!$D$71:$F$73,3,0))),IF(_xlfn.BITAND(Z65,'PDP8'!$E$75)='PDP8'!$D$75,CONCATENATE(IF(LEN(AA65)&gt;4,", ",""),'PDP8'!$F$75,""),IF(_xlfn.BITAND(Z65,'PDP8'!$E$74),"",'PDP8'!$F$74))))</f>
        <v/>
      </c>
      <c r="AC65" s="253" t="str">
        <f t="shared" si="14"/>
        <v/>
      </c>
      <c r="AD65" s="253" t="str">
        <f>IF(OR(LEFT(C65,1)="*",ISNA(MATCH(C65,'PDP8'!$B$90:$B$238,0))),"",VLOOKUP(C65,'PDP8'!$B$90:$C$238,2,0))</f>
        <v/>
      </c>
      <c r="AE65" s="253" t="str">
        <f>IF(LEN(AD65)=0,"",VLOOKUP(C65,'PDP8'!$B$79:$F$238,5,0))</f>
        <v/>
      </c>
      <c r="AF65" s="253" t="str">
        <f>IF(OR(LEFT(C65,1)="*",ISNA(MATCH(C65,'PDP8'!$J$5:$J$389,0))),"",INDEX('PDP8'!$I$5:$I$389,MATCH(C65,'PDP8'!$J$5:$J$389,0)))</f>
        <v/>
      </c>
      <c r="AG65" s="253" t="str">
        <f>IF(LEN(AF65)=0,"",CONCATENATE(VLOOKUP(C65,'PDP8'!$J$5:$M$389,2,0),": ",VLOOKUP(C65,'PDP8'!$J$5:$M$389,4,0)))</f>
        <v/>
      </c>
      <c r="AH65" s="126"/>
    </row>
    <row r="66" spans="1:34" x14ac:dyDescent="0.2">
      <c r="A66" s="126"/>
      <c r="B66" s="246" t="str">
        <f t="shared" si="0"/>
        <v/>
      </c>
      <c r="C66" s="247"/>
      <c r="D66" s="248"/>
      <c r="E66" s="177"/>
      <c r="F66" s="249"/>
      <c r="G66" s="250" t="str">
        <f>IF(LEN(C66)=0,"",IF(LEFT(C66,1)="*",B66,IF(D66="Y",C66,IF(O66&lt;6,INDEX('PDP8'!$C$6:$C$13,MATCH(P66,'PDP8'!$B$6:$B$13)),CONCATENATE(W66,AA66,AD66,AF66)))))</f>
        <v/>
      </c>
      <c r="H66" s="251" t="str">
        <f t="shared" si="1"/>
        <v/>
      </c>
      <c r="I66" s="250" t="str">
        <f t="shared" si="11"/>
        <v/>
      </c>
      <c r="J66" s="179"/>
      <c r="K66" s="188" t="str">
        <f>IF(LEFT(C66,1)="*",CONCATENATE("/Address = ",RIGHT(B66,LEN(B66)-1)),IF(LEN(O66)=0,"",IF(D66="Y",CONCATENATE("/Data initialized to ",C66),IF(O66&lt;6,CONCATENATE("/",VLOOKUP(P66,'PDP8'!$B$6:$F$13,5),IF(_xlfn.BITAND(OCT2DEC(C66),376)=264," [Auto pre-increment]","")),CONCATENATE("/",Y66,AC66,AE66,AG66)))))</f>
        <v/>
      </c>
      <c r="L66" s="257" t="s">
        <v>1530</v>
      </c>
      <c r="M66" s="126"/>
      <c r="N66" s="253" t="str">
        <f t="shared" si="2"/>
        <v/>
      </c>
      <c r="O66" s="253" t="str">
        <f t="shared" si="3"/>
        <v/>
      </c>
      <c r="P66" s="253" t="str">
        <f t="shared" si="4"/>
        <v/>
      </c>
      <c r="Q66" s="253" t="str">
        <f t="shared" si="5"/>
        <v/>
      </c>
      <c r="R66" s="253" t="str">
        <f t="shared" si="6"/>
        <v>NO</v>
      </c>
      <c r="S66" s="254" t="str">
        <f t="shared" si="12"/>
        <v>0040</v>
      </c>
      <c r="T66" s="253" t="str">
        <f t="shared" si="7"/>
        <v/>
      </c>
      <c r="U66" s="253">
        <f t="shared" si="8"/>
        <v>0</v>
      </c>
      <c r="V66" s="253" t="str">
        <f t="shared" si="9"/>
        <v/>
      </c>
      <c r="W66" s="253" t="str">
        <f>IF(LEN(V66)=0,"",IF(_xlfn.BITAND(V66,'PDP8'!$E$17)='PDP8'!$D$17,'PDP8'!$F$17,CONCATENATE(IF(ISNA(MATCH(_xlfn.BITAND(V66,'PDP8'!$E$18),'PDP8'!$D$18:$D$20,0)),"",CONCATENATE(INDEX('PDP8'!$C$18:$C$20,MATCH(_xlfn.BITAND(V66,'PDP8'!$E$18),'PDP8'!$D$18:$D$20,0))," ")),IF(ISNA(MATCH(_xlfn.BITAND(V66,'PDP8'!$E$21),'PDP8'!$D$21:$D$52,0)),"",INDEX('PDP8'!$C$21:$C$52,MATCH(_xlfn.BITAND(V66,'PDP8'!$E$21),'PDP8'!$D$21:$D$52,0))))))</f>
        <v/>
      </c>
      <c r="X66" s="253" t="str">
        <f>IF(LEN(W66)=0,"",IF(B66='PDP8'!$B$17,'PDP8'!$F$17,CONCATENATE(IF(ISNA(MATCH(_xlfn.BITAND(V66,'PDP8'!$E$18),'PDP8'!$D$18:$D$20,0)),"",CONCATENATE(VLOOKUP(_xlfn.BITAND(V66,'PDP8'!$E$18),'PDP8'!$D$18:$F$20,3,0),IF(LEN(W66)&gt;4,", ",""))),IF(ISNA(MATCH(_xlfn.BITAND(V66,'PDP8'!$E$21),'PDP8'!$D$21:$D$52,0)),"",VLOOKUP(_xlfn.BITAND(V66,'PDP8'!$E$21),'PDP8'!$D$21:$F$52,3,0)))))</f>
        <v/>
      </c>
      <c r="Y66" s="253" t="str">
        <f t="shared" si="13"/>
        <v/>
      </c>
      <c r="Z66" s="253" t="str">
        <f t="shared" si="10"/>
        <v/>
      </c>
      <c r="AA66" s="253" t="str">
        <f>IF(LEN(Z66)=0,"",CONCATENATE(IF(ISNA(MATCH(_xlfn.BITAND(Z66,'PDP8'!$E$56),'PDP8'!$D$56:$D$70,0)),"",CONCATENATE(INDEX('PDP8'!$C$56:$C$70,MATCH(_xlfn.BITAND(Z66,'PDP8'!$E$56),'PDP8'!$D$56:$D$70,0))," ")),IF(ISNA(MATCH(_xlfn.BITAND(Z66,'PDP8'!$E$71),'PDP8'!$D$71:$D$73,0)),"",CONCATENATE(INDEX('PDP8'!$C$71:$C$73,MATCH(_xlfn.BITAND(Z66,'PDP8'!$E$71),'PDP8'!$D$71:$D$73,0))," ")),IF(_xlfn.BITAND(Z66,'PDP8'!$E$74),"",'PDP8'!$C$74),IF(_xlfn.BITAND(Z66,'PDP8'!$E$75),'PDP8'!$C$75,"")))</f>
        <v/>
      </c>
      <c r="AB66" s="253" t="str">
        <f>IF(LEN(AA66)=0,"",CONCATENATE(IF(ISNA(MATCH(_xlfn.BITAND(Z66,'PDP8'!$E$56),'PDP8'!$D$56:$D$70,0)),"",VLOOKUP(_xlfn.BITAND(Z66,'PDP8'!$E$56),'PDP8'!$D$56:$F$70,3,0)),IF(ISNA(MATCH(_xlfn.BITAND(Z66,'PDP8'!$E$71),'PDP8'!$D$71:$D$73,0)),"",CONCATENATE(IF(ISNA(MATCH(_xlfn.BITAND(Z66,'PDP8'!$E$56),'PDP8'!$D$56:$D$70,0)),"",", "),VLOOKUP(_xlfn.BITAND(Z66,'PDP8'!$E$71),'PDP8'!$D$71:$F$73,3,0))),IF(_xlfn.BITAND(Z66,'PDP8'!$E$75)='PDP8'!$D$75,CONCATENATE(IF(LEN(AA66)&gt;4,", ",""),'PDP8'!$F$75,""),IF(_xlfn.BITAND(Z66,'PDP8'!$E$74),"",'PDP8'!$F$74))))</f>
        <v/>
      </c>
      <c r="AC66" s="253" t="str">
        <f t="shared" si="14"/>
        <v/>
      </c>
      <c r="AD66" s="253" t="str">
        <f>IF(OR(LEFT(C66,1)="*",ISNA(MATCH(C66,'PDP8'!$B$90:$B$238,0))),"",VLOOKUP(C66,'PDP8'!$B$90:$C$238,2,0))</f>
        <v/>
      </c>
      <c r="AE66" s="253" t="str">
        <f>IF(LEN(AD66)=0,"",VLOOKUP(C66,'PDP8'!$B$79:$F$238,5,0))</f>
        <v/>
      </c>
      <c r="AF66" s="253" t="str">
        <f>IF(OR(LEFT(C66,1)="*",ISNA(MATCH(C66,'PDP8'!$J$5:$J$389,0))),"",INDEX('PDP8'!$I$5:$I$389,MATCH(C66,'PDP8'!$J$5:$J$389,0)))</f>
        <v/>
      </c>
      <c r="AG66" s="253" t="str">
        <f>IF(LEN(AF66)=0,"",CONCATENATE(VLOOKUP(C66,'PDP8'!$J$5:$M$389,2,0),": ",VLOOKUP(C66,'PDP8'!$J$5:$M$389,4,0)))</f>
        <v/>
      </c>
      <c r="AH66" s="126"/>
    </row>
    <row r="67" spans="1:34" x14ac:dyDescent="0.2">
      <c r="A67" s="126"/>
      <c r="B67" s="246" t="str">
        <f t="shared" si="0"/>
        <v/>
      </c>
      <c r="C67" s="247"/>
      <c r="D67" s="248"/>
      <c r="E67" s="177"/>
      <c r="F67" s="249"/>
      <c r="G67" s="250" t="str">
        <f>IF(LEN(C67)=0,"",IF(LEFT(C67,1)="*",B67,IF(D67="Y",C67,IF(O67&lt;6,INDEX('PDP8'!$C$6:$C$13,MATCH(P67,'PDP8'!$B$6:$B$13)),CONCATENATE(W67,AA67,AD67,AF67)))))</f>
        <v/>
      </c>
      <c r="H67" s="251" t="str">
        <f t="shared" si="1"/>
        <v/>
      </c>
      <c r="I67" s="250" t="str">
        <f t="shared" si="11"/>
        <v/>
      </c>
      <c r="J67" s="179"/>
      <c r="K67" s="188" t="str">
        <f>IF(LEFT(C67,1)="*",CONCATENATE("/Address = ",RIGHT(B67,LEN(B67)-1)),IF(LEN(O67)=0,"",IF(D67="Y",CONCATENATE("/Data initialized to ",C67),IF(O67&lt;6,CONCATENATE("/",VLOOKUP(P67,'PDP8'!$B$6:$F$13,5),IF(_xlfn.BITAND(OCT2DEC(C67),376)=264," [Auto pre-increment]","")),CONCATENATE("/",Y67,AC67,AE67,AG67)))))</f>
        <v/>
      </c>
      <c r="L67" s="257"/>
      <c r="M67" s="126"/>
      <c r="N67" s="253" t="str">
        <f t="shared" si="2"/>
        <v/>
      </c>
      <c r="O67" s="253" t="str">
        <f t="shared" si="3"/>
        <v/>
      </c>
      <c r="P67" s="253" t="str">
        <f t="shared" si="4"/>
        <v/>
      </c>
      <c r="Q67" s="253" t="str">
        <f t="shared" si="5"/>
        <v/>
      </c>
      <c r="R67" s="253" t="str">
        <f t="shared" si="6"/>
        <v>NO</v>
      </c>
      <c r="S67" s="254" t="str">
        <f t="shared" si="12"/>
        <v>0040</v>
      </c>
      <c r="T67" s="253" t="str">
        <f t="shared" si="7"/>
        <v/>
      </c>
      <c r="U67" s="253">
        <f t="shared" si="8"/>
        <v>0</v>
      </c>
      <c r="V67" s="253" t="str">
        <f t="shared" si="9"/>
        <v/>
      </c>
      <c r="W67" s="253" t="str">
        <f>IF(LEN(V67)=0,"",IF(_xlfn.BITAND(V67,'PDP8'!$E$17)='PDP8'!$D$17,'PDP8'!$F$17,CONCATENATE(IF(ISNA(MATCH(_xlfn.BITAND(V67,'PDP8'!$E$18),'PDP8'!$D$18:$D$20,0)),"",CONCATENATE(INDEX('PDP8'!$C$18:$C$20,MATCH(_xlfn.BITAND(V67,'PDP8'!$E$18),'PDP8'!$D$18:$D$20,0))," ")),IF(ISNA(MATCH(_xlfn.BITAND(V67,'PDP8'!$E$21),'PDP8'!$D$21:$D$52,0)),"",INDEX('PDP8'!$C$21:$C$52,MATCH(_xlfn.BITAND(V67,'PDP8'!$E$21),'PDP8'!$D$21:$D$52,0))))))</f>
        <v/>
      </c>
      <c r="X67" s="253" t="str">
        <f>IF(LEN(W67)=0,"",IF(B67='PDP8'!$B$17,'PDP8'!$F$17,CONCATENATE(IF(ISNA(MATCH(_xlfn.BITAND(V67,'PDP8'!$E$18),'PDP8'!$D$18:$D$20,0)),"",CONCATENATE(VLOOKUP(_xlfn.BITAND(V67,'PDP8'!$E$18),'PDP8'!$D$18:$F$20,3,0),IF(LEN(W67)&gt;4,", ",""))),IF(ISNA(MATCH(_xlfn.BITAND(V67,'PDP8'!$E$21),'PDP8'!$D$21:$D$52,0)),"",VLOOKUP(_xlfn.BITAND(V67,'PDP8'!$E$21),'PDP8'!$D$21:$F$52,3,0)))))</f>
        <v/>
      </c>
      <c r="Y67" s="253" t="str">
        <f t="shared" si="13"/>
        <v/>
      </c>
      <c r="Z67" s="253" t="str">
        <f t="shared" si="10"/>
        <v/>
      </c>
      <c r="AA67" s="253" t="str">
        <f>IF(LEN(Z67)=0,"",CONCATENATE(IF(ISNA(MATCH(_xlfn.BITAND(Z67,'PDP8'!$E$56),'PDP8'!$D$56:$D$70,0)),"",CONCATENATE(INDEX('PDP8'!$C$56:$C$70,MATCH(_xlfn.BITAND(Z67,'PDP8'!$E$56),'PDP8'!$D$56:$D$70,0))," ")),IF(ISNA(MATCH(_xlfn.BITAND(Z67,'PDP8'!$E$71),'PDP8'!$D$71:$D$73,0)),"",CONCATENATE(INDEX('PDP8'!$C$71:$C$73,MATCH(_xlfn.BITAND(Z67,'PDP8'!$E$71),'PDP8'!$D$71:$D$73,0))," ")),IF(_xlfn.BITAND(Z67,'PDP8'!$E$74),"",'PDP8'!$C$74),IF(_xlfn.BITAND(Z67,'PDP8'!$E$75),'PDP8'!$C$75,"")))</f>
        <v/>
      </c>
      <c r="AB67" s="253" t="str">
        <f>IF(LEN(AA67)=0,"",CONCATENATE(IF(ISNA(MATCH(_xlfn.BITAND(Z67,'PDP8'!$E$56),'PDP8'!$D$56:$D$70,0)),"",VLOOKUP(_xlfn.BITAND(Z67,'PDP8'!$E$56),'PDP8'!$D$56:$F$70,3,0)),IF(ISNA(MATCH(_xlfn.BITAND(Z67,'PDP8'!$E$71),'PDP8'!$D$71:$D$73,0)),"",CONCATENATE(IF(ISNA(MATCH(_xlfn.BITAND(Z67,'PDP8'!$E$56),'PDP8'!$D$56:$D$70,0)),"",", "),VLOOKUP(_xlfn.BITAND(Z67,'PDP8'!$E$71),'PDP8'!$D$71:$F$73,3,0))),IF(_xlfn.BITAND(Z67,'PDP8'!$E$75)='PDP8'!$D$75,CONCATENATE(IF(LEN(AA67)&gt;4,", ",""),'PDP8'!$F$75,""),IF(_xlfn.BITAND(Z67,'PDP8'!$E$74),"",'PDP8'!$F$74))))</f>
        <v/>
      </c>
      <c r="AC67" s="253" t="str">
        <f t="shared" si="14"/>
        <v/>
      </c>
      <c r="AD67" s="253" t="str">
        <f>IF(OR(LEFT(C67,1)="*",ISNA(MATCH(C67,'PDP8'!$B$90:$B$238,0))),"",VLOOKUP(C67,'PDP8'!$B$90:$C$238,2,0))</f>
        <v/>
      </c>
      <c r="AE67" s="253" t="str">
        <f>IF(LEN(AD67)=0,"",VLOOKUP(C67,'PDP8'!$B$79:$F$238,5,0))</f>
        <v/>
      </c>
      <c r="AF67" s="253" t="str">
        <f>IF(OR(LEFT(C67,1)="*",ISNA(MATCH(C67,'PDP8'!$J$5:$J$389,0))),"",INDEX('PDP8'!$I$5:$I$389,MATCH(C67,'PDP8'!$J$5:$J$389,0)))</f>
        <v/>
      </c>
      <c r="AG67" s="253" t="str">
        <f>IF(LEN(AF67)=0,"",CONCATENATE(VLOOKUP(C67,'PDP8'!$J$5:$M$389,2,0),": ",VLOOKUP(C67,'PDP8'!$J$5:$M$389,4,0)))</f>
        <v/>
      </c>
      <c r="AH67" s="126"/>
    </row>
    <row r="68" spans="1:34" x14ac:dyDescent="0.2">
      <c r="A68" s="126"/>
      <c r="B68" s="246" t="str">
        <f t="shared" si="0"/>
        <v/>
      </c>
      <c r="C68" s="247"/>
      <c r="D68" s="248"/>
      <c r="E68" s="177"/>
      <c r="F68" s="249"/>
      <c r="G68" s="250" t="str">
        <f>IF(LEN(C68)=0,"",IF(LEFT(C68,1)="*",B68,IF(D68="Y",C68,IF(O68&lt;6,INDEX('PDP8'!$C$6:$C$13,MATCH(P68,'PDP8'!$B$6:$B$13)),CONCATENATE(W68,AA68,AD68,AF68)))))</f>
        <v/>
      </c>
      <c r="H68" s="251" t="str">
        <f t="shared" si="1"/>
        <v/>
      </c>
      <c r="I68" s="250" t="str">
        <f t="shared" si="11"/>
        <v/>
      </c>
      <c r="J68" s="179"/>
      <c r="K68" s="188" t="str">
        <f>IF(LEFT(C68,1)="*",CONCATENATE("/Address = ",RIGHT(B68,LEN(B68)-1)),IF(LEN(O68)=0,"",IF(D68="Y",CONCATENATE("/Data initialized to ",C68),IF(O68&lt;6,CONCATENATE("/",VLOOKUP(P68,'PDP8'!$B$6:$F$13,5),IF(_xlfn.BITAND(OCT2DEC(C68),376)=264," [Auto pre-increment]","")),CONCATENATE("/",Y68,AC68,AE68,AG68)))))</f>
        <v/>
      </c>
      <c r="L68" s="257" t="s">
        <v>1497</v>
      </c>
      <c r="M68" s="126"/>
      <c r="N68" s="253" t="str">
        <f t="shared" si="2"/>
        <v/>
      </c>
      <c r="O68" s="253" t="str">
        <f t="shared" si="3"/>
        <v/>
      </c>
      <c r="P68" s="253" t="str">
        <f t="shared" si="4"/>
        <v/>
      </c>
      <c r="Q68" s="253" t="str">
        <f t="shared" si="5"/>
        <v/>
      </c>
      <c r="R68" s="253" t="str">
        <f t="shared" si="6"/>
        <v>NO</v>
      </c>
      <c r="S68" s="254" t="str">
        <f t="shared" si="12"/>
        <v>0040</v>
      </c>
      <c r="T68" s="253" t="str">
        <f t="shared" si="7"/>
        <v/>
      </c>
      <c r="U68" s="253">
        <f t="shared" si="8"/>
        <v>0</v>
      </c>
      <c r="V68" s="253" t="str">
        <f t="shared" si="9"/>
        <v/>
      </c>
      <c r="W68" s="253" t="str">
        <f>IF(LEN(V68)=0,"",IF(_xlfn.BITAND(V68,'PDP8'!$E$17)='PDP8'!$D$17,'PDP8'!$F$17,CONCATENATE(IF(ISNA(MATCH(_xlfn.BITAND(V68,'PDP8'!$E$18),'PDP8'!$D$18:$D$20,0)),"",CONCATENATE(INDEX('PDP8'!$C$18:$C$20,MATCH(_xlfn.BITAND(V68,'PDP8'!$E$18),'PDP8'!$D$18:$D$20,0))," ")),IF(ISNA(MATCH(_xlfn.BITAND(V68,'PDP8'!$E$21),'PDP8'!$D$21:$D$52,0)),"",INDEX('PDP8'!$C$21:$C$52,MATCH(_xlfn.BITAND(V68,'PDP8'!$E$21),'PDP8'!$D$21:$D$52,0))))))</f>
        <v/>
      </c>
      <c r="X68" s="253" t="str">
        <f>IF(LEN(W68)=0,"",IF(B68='PDP8'!$B$17,'PDP8'!$F$17,CONCATENATE(IF(ISNA(MATCH(_xlfn.BITAND(V68,'PDP8'!$E$18),'PDP8'!$D$18:$D$20,0)),"",CONCATENATE(VLOOKUP(_xlfn.BITAND(V68,'PDP8'!$E$18),'PDP8'!$D$18:$F$20,3,0),IF(LEN(W68)&gt;4,", ",""))),IF(ISNA(MATCH(_xlfn.BITAND(V68,'PDP8'!$E$21),'PDP8'!$D$21:$D$52,0)),"",VLOOKUP(_xlfn.BITAND(V68,'PDP8'!$E$21),'PDP8'!$D$21:$F$52,3,0)))))</f>
        <v/>
      </c>
      <c r="Y68" s="253" t="str">
        <f t="shared" si="13"/>
        <v/>
      </c>
      <c r="Z68" s="253" t="str">
        <f t="shared" si="10"/>
        <v/>
      </c>
      <c r="AA68" s="253" t="str">
        <f>IF(LEN(Z68)=0,"",CONCATENATE(IF(ISNA(MATCH(_xlfn.BITAND(Z68,'PDP8'!$E$56),'PDP8'!$D$56:$D$70,0)),"",CONCATENATE(INDEX('PDP8'!$C$56:$C$70,MATCH(_xlfn.BITAND(Z68,'PDP8'!$E$56),'PDP8'!$D$56:$D$70,0))," ")),IF(ISNA(MATCH(_xlfn.BITAND(Z68,'PDP8'!$E$71),'PDP8'!$D$71:$D$73,0)),"",CONCATENATE(INDEX('PDP8'!$C$71:$C$73,MATCH(_xlfn.BITAND(Z68,'PDP8'!$E$71),'PDP8'!$D$71:$D$73,0))," ")),IF(_xlfn.BITAND(Z68,'PDP8'!$E$74),"",'PDP8'!$C$74),IF(_xlfn.BITAND(Z68,'PDP8'!$E$75),'PDP8'!$C$75,"")))</f>
        <v/>
      </c>
      <c r="AB68" s="253" t="str">
        <f>IF(LEN(AA68)=0,"",CONCATENATE(IF(ISNA(MATCH(_xlfn.BITAND(Z68,'PDP8'!$E$56),'PDP8'!$D$56:$D$70,0)),"",VLOOKUP(_xlfn.BITAND(Z68,'PDP8'!$E$56),'PDP8'!$D$56:$F$70,3,0)),IF(ISNA(MATCH(_xlfn.BITAND(Z68,'PDP8'!$E$71),'PDP8'!$D$71:$D$73,0)),"",CONCATENATE(IF(ISNA(MATCH(_xlfn.BITAND(Z68,'PDP8'!$E$56),'PDP8'!$D$56:$D$70,0)),"",", "),VLOOKUP(_xlfn.BITAND(Z68,'PDP8'!$E$71),'PDP8'!$D$71:$F$73,3,0))),IF(_xlfn.BITAND(Z68,'PDP8'!$E$75)='PDP8'!$D$75,CONCATENATE(IF(LEN(AA68)&gt;4,", ",""),'PDP8'!$F$75,""),IF(_xlfn.BITAND(Z68,'PDP8'!$E$74),"",'PDP8'!$F$74))))</f>
        <v/>
      </c>
      <c r="AC68" s="253" t="str">
        <f t="shared" si="14"/>
        <v/>
      </c>
      <c r="AD68" s="253" t="str">
        <f>IF(OR(LEFT(C68,1)="*",ISNA(MATCH(C68,'PDP8'!$B$90:$B$238,0))),"",VLOOKUP(C68,'PDP8'!$B$90:$C$238,2,0))</f>
        <v/>
      </c>
      <c r="AE68" s="253" t="str">
        <f>IF(LEN(AD68)=0,"",VLOOKUP(C68,'PDP8'!$B$79:$F$238,5,0))</f>
        <v/>
      </c>
      <c r="AF68" s="253" t="str">
        <f>IF(OR(LEFT(C68,1)="*",ISNA(MATCH(C68,'PDP8'!$J$5:$J$389,0))),"",INDEX('PDP8'!$I$5:$I$389,MATCH(C68,'PDP8'!$J$5:$J$389,0)))</f>
        <v/>
      </c>
      <c r="AG68" s="253" t="str">
        <f>IF(LEN(AF68)=0,"",CONCATENATE(VLOOKUP(C68,'PDP8'!$J$5:$M$389,2,0),": ",VLOOKUP(C68,'PDP8'!$J$5:$M$389,4,0)))</f>
        <v/>
      </c>
      <c r="AH68" s="126"/>
    </row>
    <row r="69" spans="1:34" x14ac:dyDescent="0.2">
      <c r="A69" s="126"/>
      <c r="B69" s="246" t="str">
        <f t="shared" si="0"/>
        <v/>
      </c>
      <c r="C69" s="247"/>
      <c r="D69" s="248"/>
      <c r="E69" s="177"/>
      <c r="F69" s="249"/>
      <c r="G69" s="250" t="str">
        <f>IF(LEN(C69)=0,"",IF(LEFT(C69,1)="*",B69,IF(D69="Y",C69,IF(O69&lt;6,INDEX('PDP8'!$C$6:$C$13,MATCH(P69,'PDP8'!$B$6:$B$13)),CONCATENATE(W69,AA69,AD69,AF69)))))</f>
        <v/>
      </c>
      <c r="H69" s="251" t="str">
        <f t="shared" si="1"/>
        <v/>
      </c>
      <c r="I69" s="250" t="str">
        <f t="shared" si="11"/>
        <v/>
      </c>
      <c r="J69" s="179"/>
      <c r="K69" s="188" t="str">
        <f>IF(LEFT(C69,1)="*",CONCATENATE("/Address = ",RIGHT(B69,LEN(B69)-1)),IF(LEN(O69)=0,"",IF(D69="Y",CONCATENATE("/Data initialized to ",C69),IF(O69&lt;6,CONCATENATE("/",VLOOKUP(P69,'PDP8'!$B$6:$F$13,5),IF(_xlfn.BITAND(OCT2DEC(C69),376)=264," [Auto pre-increment]","")),CONCATENATE("/",Y69,AC69,AE69,AG69)))))</f>
        <v/>
      </c>
      <c r="L69" s="257" t="s">
        <v>1463</v>
      </c>
      <c r="M69" s="126"/>
      <c r="N69" s="253" t="str">
        <f t="shared" si="2"/>
        <v/>
      </c>
      <c r="O69" s="253" t="str">
        <f t="shared" si="3"/>
        <v/>
      </c>
      <c r="P69" s="253" t="str">
        <f t="shared" si="4"/>
        <v/>
      </c>
      <c r="Q69" s="253" t="str">
        <f t="shared" si="5"/>
        <v/>
      </c>
      <c r="R69" s="253" t="str">
        <f t="shared" si="6"/>
        <v>NO</v>
      </c>
      <c r="S69" s="254" t="str">
        <f t="shared" si="12"/>
        <v>0040</v>
      </c>
      <c r="T69" s="253" t="str">
        <f t="shared" si="7"/>
        <v/>
      </c>
      <c r="U69" s="253">
        <f t="shared" si="8"/>
        <v>0</v>
      </c>
      <c r="V69" s="253" t="str">
        <f t="shared" si="9"/>
        <v/>
      </c>
      <c r="W69" s="253" t="str">
        <f>IF(LEN(V69)=0,"",IF(_xlfn.BITAND(V69,'PDP8'!$E$17)='PDP8'!$D$17,'PDP8'!$F$17,CONCATENATE(IF(ISNA(MATCH(_xlfn.BITAND(V69,'PDP8'!$E$18),'PDP8'!$D$18:$D$20,0)),"",CONCATENATE(INDEX('PDP8'!$C$18:$C$20,MATCH(_xlfn.BITAND(V69,'PDP8'!$E$18),'PDP8'!$D$18:$D$20,0))," ")),IF(ISNA(MATCH(_xlfn.BITAND(V69,'PDP8'!$E$21),'PDP8'!$D$21:$D$52,0)),"",INDEX('PDP8'!$C$21:$C$52,MATCH(_xlfn.BITAND(V69,'PDP8'!$E$21),'PDP8'!$D$21:$D$52,0))))))</f>
        <v/>
      </c>
      <c r="X69" s="253" t="str">
        <f>IF(LEN(W69)=0,"",IF(B69='PDP8'!$B$17,'PDP8'!$F$17,CONCATENATE(IF(ISNA(MATCH(_xlfn.BITAND(V69,'PDP8'!$E$18),'PDP8'!$D$18:$D$20,0)),"",CONCATENATE(VLOOKUP(_xlfn.BITAND(V69,'PDP8'!$E$18),'PDP8'!$D$18:$F$20,3,0),IF(LEN(W69)&gt;4,", ",""))),IF(ISNA(MATCH(_xlfn.BITAND(V69,'PDP8'!$E$21),'PDP8'!$D$21:$D$52,0)),"",VLOOKUP(_xlfn.BITAND(V69,'PDP8'!$E$21),'PDP8'!$D$21:$F$52,3,0)))))</f>
        <v/>
      </c>
      <c r="Y69" s="253" t="str">
        <f t="shared" si="13"/>
        <v/>
      </c>
      <c r="Z69" s="253" t="str">
        <f t="shared" si="10"/>
        <v/>
      </c>
      <c r="AA69" s="253" t="str">
        <f>IF(LEN(Z69)=0,"",CONCATENATE(IF(ISNA(MATCH(_xlfn.BITAND(Z69,'PDP8'!$E$56),'PDP8'!$D$56:$D$70,0)),"",CONCATENATE(INDEX('PDP8'!$C$56:$C$70,MATCH(_xlfn.BITAND(Z69,'PDP8'!$E$56),'PDP8'!$D$56:$D$70,0))," ")),IF(ISNA(MATCH(_xlfn.BITAND(Z69,'PDP8'!$E$71),'PDP8'!$D$71:$D$73,0)),"",CONCATENATE(INDEX('PDP8'!$C$71:$C$73,MATCH(_xlfn.BITAND(Z69,'PDP8'!$E$71),'PDP8'!$D$71:$D$73,0))," ")),IF(_xlfn.BITAND(Z69,'PDP8'!$E$74),"",'PDP8'!$C$74),IF(_xlfn.BITAND(Z69,'PDP8'!$E$75),'PDP8'!$C$75,"")))</f>
        <v/>
      </c>
      <c r="AB69" s="253" t="str">
        <f>IF(LEN(AA69)=0,"",CONCATENATE(IF(ISNA(MATCH(_xlfn.BITAND(Z69,'PDP8'!$E$56),'PDP8'!$D$56:$D$70,0)),"",VLOOKUP(_xlfn.BITAND(Z69,'PDP8'!$E$56),'PDP8'!$D$56:$F$70,3,0)),IF(ISNA(MATCH(_xlfn.BITAND(Z69,'PDP8'!$E$71),'PDP8'!$D$71:$D$73,0)),"",CONCATENATE(IF(ISNA(MATCH(_xlfn.BITAND(Z69,'PDP8'!$E$56),'PDP8'!$D$56:$D$70,0)),"",", "),VLOOKUP(_xlfn.BITAND(Z69,'PDP8'!$E$71),'PDP8'!$D$71:$F$73,3,0))),IF(_xlfn.BITAND(Z69,'PDP8'!$E$75)='PDP8'!$D$75,CONCATENATE(IF(LEN(AA69)&gt;4,", ",""),'PDP8'!$F$75,""),IF(_xlfn.BITAND(Z69,'PDP8'!$E$74),"",'PDP8'!$F$74))))</f>
        <v/>
      </c>
      <c r="AC69" s="253" t="str">
        <f t="shared" si="14"/>
        <v/>
      </c>
      <c r="AD69" s="253" t="str">
        <f>IF(OR(LEFT(C69,1)="*",ISNA(MATCH(C69,'PDP8'!$B$90:$B$238,0))),"",VLOOKUP(C69,'PDP8'!$B$90:$C$238,2,0))</f>
        <v/>
      </c>
      <c r="AE69" s="253" t="str">
        <f>IF(LEN(AD69)=0,"",VLOOKUP(C69,'PDP8'!$B$79:$F$238,5,0))</f>
        <v/>
      </c>
      <c r="AF69" s="253" t="str">
        <f>IF(OR(LEFT(C69,1)="*",ISNA(MATCH(C69,'PDP8'!$J$5:$J$389,0))),"",INDEX('PDP8'!$I$5:$I$389,MATCH(C69,'PDP8'!$J$5:$J$389,0)))</f>
        <v/>
      </c>
      <c r="AG69" s="253" t="str">
        <f>IF(LEN(AF69)=0,"",CONCATENATE(VLOOKUP(C69,'PDP8'!$J$5:$M$389,2,0),": ",VLOOKUP(C69,'PDP8'!$J$5:$M$389,4,0)))</f>
        <v/>
      </c>
      <c r="AH69" s="126"/>
    </row>
    <row r="70" spans="1:34" x14ac:dyDescent="0.2">
      <c r="A70" s="126"/>
      <c r="B70" s="246" t="str">
        <f t="shared" si="0"/>
        <v/>
      </c>
      <c r="C70" s="247"/>
      <c r="D70" s="248"/>
      <c r="E70" s="177"/>
      <c r="F70" s="249"/>
      <c r="G70" s="250" t="str">
        <f>IF(LEN(C70)=0,"",IF(LEFT(C70,1)="*",B70,IF(D70="Y",C70,IF(O70&lt;6,INDEX('PDP8'!$C$6:$C$13,MATCH(P70,'PDP8'!$B$6:$B$13)),CONCATENATE(W70,AA70,AD70,AF70)))))</f>
        <v/>
      </c>
      <c r="H70" s="251" t="str">
        <f t="shared" si="1"/>
        <v/>
      </c>
      <c r="I70" s="250" t="str">
        <f t="shared" si="11"/>
        <v/>
      </c>
      <c r="J70" s="179"/>
      <c r="K70" s="188" t="str">
        <f>IF(LEFT(C70,1)="*",CONCATENATE("/Address = ",RIGHT(B70,LEN(B70)-1)),IF(LEN(O70)=0,"",IF(D70="Y",CONCATENATE("/Data initialized to ",C70),IF(O70&lt;6,CONCATENATE("/",VLOOKUP(P70,'PDP8'!$B$6:$F$13,5),IF(_xlfn.BITAND(OCT2DEC(C70),376)=264," [Auto pre-increment]","")),CONCATENATE("/",Y70,AC70,AE70,AG70)))))</f>
        <v/>
      </c>
      <c r="L70" s="257" t="s">
        <v>1464</v>
      </c>
      <c r="M70" s="126"/>
      <c r="N70" s="253" t="str">
        <f t="shared" si="2"/>
        <v/>
      </c>
      <c r="O70" s="253" t="str">
        <f t="shared" si="3"/>
        <v/>
      </c>
      <c r="P70" s="253" t="str">
        <f t="shared" si="4"/>
        <v/>
      </c>
      <c r="Q70" s="253" t="str">
        <f t="shared" si="5"/>
        <v/>
      </c>
      <c r="R70" s="253" t="str">
        <f t="shared" si="6"/>
        <v>NO</v>
      </c>
      <c r="S70" s="254" t="str">
        <f t="shared" si="12"/>
        <v>0040</v>
      </c>
      <c r="T70" s="253" t="str">
        <f t="shared" si="7"/>
        <v/>
      </c>
      <c r="U70" s="253">
        <f t="shared" si="8"/>
        <v>0</v>
      </c>
      <c r="V70" s="253" t="str">
        <f t="shared" si="9"/>
        <v/>
      </c>
      <c r="W70" s="253" t="str">
        <f>IF(LEN(V70)=0,"",IF(_xlfn.BITAND(V70,'PDP8'!$E$17)='PDP8'!$D$17,'PDP8'!$F$17,CONCATENATE(IF(ISNA(MATCH(_xlfn.BITAND(V70,'PDP8'!$E$18),'PDP8'!$D$18:$D$20,0)),"",CONCATENATE(INDEX('PDP8'!$C$18:$C$20,MATCH(_xlfn.BITAND(V70,'PDP8'!$E$18),'PDP8'!$D$18:$D$20,0))," ")),IF(ISNA(MATCH(_xlfn.BITAND(V70,'PDP8'!$E$21),'PDP8'!$D$21:$D$52,0)),"",INDEX('PDP8'!$C$21:$C$52,MATCH(_xlfn.BITAND(V70,'PDP8'!$E$21),'PDP8'!$D$21:$D$52,0))))))</f>
        <v/>
      </c>
      <c r="X70" s="253" t="str">
        <f>IF(LEN(W70)=0,"",IF(B70='PDP8'!$B$17,'PDP8'!$F$17,CONCATENATE(IF(ISNA(MATCH(_xlfn.BITAND(V70,'PDP8'!$E$18),'PDP8'!$D$18:$D$20,0)),"",CONCATENATE(VLOOKUP(_xlfn.BITAND(V70,'PDP8'!$E$18),'PDP8'!$D$18:$F$20,3,0),IF(LEN(W70)&gt;4,", ",""))),IF(ISNA(MATCH(_xlfn.BITAND(V70,'PDP8'!$E$21),'PDP8'!$D$21:$D$52,0)),"",VLOOKUP(_xlfn.BITAND(V70,'PDP8'!$E$21),'PDP8'!$D$21:$F$52,3,0)))))</f>
        <v/>
      </c>
      <c r="Y70" s="253" t="str">
        <f t="shared" si="13"/>
        <v/>
      </c>
      <c r="Z70" s="253" t="str">
        <f t="shared" si="10"/>
        <v/>
      </c>
      <c r="AA70" s="253" t="str">
        <f>IF(LEN(Z70)=0,"",CONCATENATE(IF(ISNA(MATCH(_xlfn.BITAND(Z70,'PDP8'!$E$56),'PDP8'!$D$56:$D$70,0)),"",CONCATENATE(INDEX('PDP8'!$C$56:$C$70,MATCH(_xlfn.BITAND(Z70,'PDP8'!$E$56),'PDP8'!$D$56:$D$70,0))," ")),IF(ISNA(MATCH(_xlfn.BITAND(Z70,'PDP8'!$E$71),'PDP8'!$D$71:$D$73,0)),"",CONCATENATE(INDEX('PDP8'!$C$71:$C$73,MATCH(_xlfn.BITAND(Z70,'PDP8'!$E$71),'PDP8'!$D$71:$D$73,0))," ")),IF(_xlfn.BITAND(Z70,'PDP8'!$E$74),"",'PDP8'!$C$74),IF(_xlfn.BITAND(Z70,'PDP8'!$E$75),'PDP8'!$C$75,"")))</f>
        <v/>
      </c>
      <c r="AB70" s="253" t="str">
        <f>IF(LEN(AA70)=0,"",CONCATENATE(IF(ISNA(MATCH(_xlfn.BITAND(Z70,'PDP8'!$E$56),'PDP8'!$D$56:$D$70,0)),"",VLOOKUP(_xlfn.BITAND(Z70,'PDP8'!$E$56),'PDP8'!$D$56:$F$70,3,0)),IF(ISNA(MATCH(_xlfn.BITAND(Z70,'PDP8'!$E$71),'PDP8'!$D$71:$D$73,0)),"",CONCATENATE(IF(ISNA(MATCH(_xlfn.BITAND(Z70,'PDP8'!$E$56),'PDP8'!$D$56:$D$70,0)),"",", "),VLOOKUP(_xlfn.BITAND(Z70,'PDP8'!$E$71),'PDP8'!$D$71:$F$73,3,0))),IF(_xlfn.BITAND(Z70,'PDP8'!$E$75)='PDP8'!$D$75,CONCATENATE(IF(LEN(AA70)&gt;4,", ",""),'PDP8'!$F$75,""),IF(_xlfn.BITAND(Z70,'PDP8'!$E$74),"",'PDP8'!$F$74))))</f>
        <v/>
      </c>
      <c r="AC70" s="253" t="str">
        <f t="shared" si="14"/>
        <v/>
      </c>
      <c r="AD70" s="253" t="str">
        <f>IF(OR(LEFT(C70,1)="*",ISNA(MATCH(C70,'PDP8'!$B$90:$B$238,0))),"",VLOOKUP(C70,'PDP8'!$B$90:$C$238,2,0))</f>
        <v/>
      </c>
      <c r="AE70" s="253" t="str">
        <f>IF(LEN(AD70)=0,"",VLOOKUP(C70,'PDP8'!$B$79:$F$238,5,0))</f>
        <v/>
      </c>
      <c r="AF70" s="253" t="str">
        <f>IF(OR(LEFT(C70,1)="*",ISNA(MATCH(C70,'PDP8'!$J$5:$J$389,0))),"",INDEX('PDP8'!$I$5:$I$389,MATCH(C70,'PDP8'!$J$5:$J$389,0)))</f>
        <v/>
      </c>
      <c r="AG70" s="253" t="str">
        <f>IF(LEN(AF70)=0,"",CONCATENATE(VLOOKUP(C70,'PDP8'!$J$5:$M$389,2,0),": ",VLOOKUP(C70,'PDP8'!$J$5:$M$389,4,0)))</f>
        <v/>
      </c>
      <c r="AH70" s="126"/>
    </row>
    <row r="71" spans="1:34" x14ac:dyDescent="0.2">
      <c r="A71" s="126"/>
      <c r="B71" s="246" t="str">
        <f t="shared" si="0"/>
        <v>*0007</v>
      </c>
      <c r="C71" s="247" t="s">
        <v>1452</v>
      </c>
      <c r="D71" s="248"/>
      <c r="E71" s="177"/>
      <c r="F71" s="249"/>
      <c r="G71" s="250" t="str">
        <f>IF(LEN(C71)=0,"",IF(LEFT(C71,1)="*",B71,IF(D71="Y",C71,IF(O71&lt;6,INDEX('PDP8'!$C$6:$C$13,MATCH(P71,'PDP8'!$B$6:$B$13)),CONCATENATE(W71,AA71,AD71,AF71)))))</f>
        <v>*0007</v>
      </c>
      <c r="H71" s="251" t="str">
        <f t="shared" si="1"/>
        <v/>
      </c>
      <c r="I71" s="250" t="str">
        <f t="shared" si="11"/>
        <v/>
      </c>
      <c r="J71" s="179"/>
      <c r="K71" s="188" t="str">
        <f>IF(LEFT(C71,1)="*",CONCATENATE("/Address = ",RIGHT(B71,LEN(B71)-1)),IF(LEN(O71)=0,"",IF(D71="Y",CONCATENATE("/Data initialized to ",C71),IF(O71&lt;6,CONCATENATE("/",VLOOKUP(P71,'PDP8'!$B$6:$F$13,5),IF(_xlfn.BITAND(OCT2DEC(C71),376)=264," [Auto pre-increment]","")),CONCATENATE("/",Y71,AC71,AE71,AG71)))))</f>
        <v>/Address = 0007</v>
      </c>
      <c r="L71" s="257" t="s">
        <v>1480</v>
      </c>
      <c r="M71" s="126"/>
      <c r="N71" s="253" t="str">
        <f t="shared" si="2"/>
        <v/>
      </c>
      <c r="O71" s="253" t="str">
        <f t="shared" si="3"/>
        <v/>
      </c>
      <c r="P71" s="253" t="str">
        <f t="shared" si="4"/>
        <v/>
      </c>
      <c r="Q71" s="253" t="str">
        <f t="shared" si="5"/>
        <v/>
      </c>
      <c r="R71" s="253" t="str">
        <f t="shared" si="6"/>
        <v>NO</v>
      </c>
      <c r="S71" s="254" t="str">
        <f t="shared" si="12"/>
        <v>0006</v>
      </c>
      <c r="T71" s="253" t="str">
        <f t="shared" si="7"/>
        <v/>
      </c>
      <c r="U71" s="253">
        <f t="shared" si="8"/>
        <v>0</v>
      </c>
      <c r="V71" s="253" t="str">
        <f t="shared" si="9"/>
        <v/>
      </c>
      <c r="W71" s="253" t="str">
        <f>IF(LEN(V71)=0,"",IF(_xlfn.BITAND(V71,'PDP8'!$E$17)='PDP8'!$D$17,'PDP8'!$F$17,CONCATENATE(IF(ISNA(MATCH(_xlfn.BITAND(V71,'PDP8'!$E$18),'PDP8'!$D$18:$D$20,0)),"",CONCATENATE(INDEX('PDP8'!$C$18:$C$20,MATCH(_xlfn.BITAND(V71,'PDP8'!$E$18),'PDP8'!$D$18:$D$20,0))," ")),IF(ISNA(MATCH(_xlfn.BITAND(V71,'PDP8'!$E$21),'PDP8'!$D$21:$D$52,0)),"",INDEX('PDP8'!$C$21:$C$52,MATCH(_xlfn.BITAND(V71,'PDP8'!$E$21),'PDP8'!$D$21:$D$52,0))))))</f>
        <v/>
      </c>
      <c r="X71" s="253" t="str">
        <f>IF(LEN(W71)=0,"",IF(B71='PDP8'!$B$17,'PDP8'!$F$17,CONCATENATE(IF(ISNA(MATCH(_xlfn.BITAND(V71,'PDP8'!$E$18),'PDP8'!$D$18:$D$20,0)),"",CONCATENATE(VLOOKUP(_xlfn.BITAND(V71,'PDP8'!$E$18),'PDP8'!$D$18:$F$20,3,0),IF(LEN(W71)&gt;4,", ",""))),IF(ISNA(MATCH(_xlfn.BITAND(V71,'PDP8'!$E$21),'PDP8'!$D$21:$D$52,0)),"",VLOOKUP(_xlfn.BITAND(V71,'PDP8'!$E$21),'PDP8'!$D$21:$F$52,3,0)))))</f>
        <v/>
      </c>
      <c r="Y71" s="253" t="str">
        <f t="shared" si="13"/>
        <v/>
      </c>
      <c r="Z71" s="253" t="str">
        <f t="shared" si="10"/>
        <v/>
      </c>
      <c r="AA71" s="253" t="str">
        <f>IF(LEN(Z71)=0,"",CONCATENATE(IF(ISNA(MATCH(_xlfn.BITAND(Z71,'PDP8'!$E$56),'PDP8'!$D$56:$D$70,0)),"",CONCATENATE(INDEX('PDP8'!$C$56:$C$70,MATCH(_xlfn.BITAND(Z71,'PDP8'!$E$56),'PDP8'!$D$56:$D$70,0))," ")),IF(ISNA(MATCH(_xlfn.BITAND(Z71,'PDP8'!$E$71),'PDP8'!$D$71:$D$73,0)),"",CONCATENATE(INDEX('PDP8'!$C$71:$C$73,MATCH(_xlfn.BITAND(Z71,'PDP8'!$E$71),'PDP8'!$D$71:$D$73,0))," ")),IF(_xlfn.BITAND(Z71,'PDP8'!$E$74),"",'PDP8'!$C$74),IF(_xlfn.BITAND(Z71,'PDP8'!$E$75),'PDP8'!$C$75,"")))</f>
        <v/>
      </c>
      <c r="AB71" s="253" t="str">
        <f>IF(LEN(AA71)=0,"",CONCATENATE(IF(ISNA(MATCH(_xlfn.BITAND(Z71,'PDP8'!$E$56),'PDP8'!$D$56:$D$70,0)),"",VLOOKUP(_xlfn.BITAND(Z71,'PDP8'!$E$56),'PDP8'!$D$56:$F$70,3,0)),IF(ISNA(MATCH(_xlfn.BITAND(Z71,'PDP8'!$E$71),'PDP8'!$D$71:$D$73,0)),"",CONCATENATE(IF(ISNA(MATCH(_xlfn.BITAND(Z71,'PDP8'!$E$56),'PDP8'!$D$56:$D$70,0)),"",", "),VLOOKUP(_xlfn.BITAND(Z71,'PDP8'!$E$71),'PDP8'!$D$71:$F$73,3,0))),IF(_xlfn.BITAND(Z71,'PDP8'!$E$75)='PDP8'!$D$75,CONCATENATE(IF(LEN(AA71)&gt;4,", ",""),'PDP8'!$F$75,""),IF(_xlfn.BITAND(Z71,'PDP8'!$E$74),"",'PDP8'!$F$74))))</f>
        <v/>
      </c>
      <c r="AC71" s="253" t="str">
        <f t="shared" si="14"/>
        <v/>
      </c>
      <c r="AD71" s="253" t="str">
        <f>IF(OR(LEFT(C71,1)="*",ISNA(MATCH(C71,'PDP8'!$B$90:$B$238,0))),"",VLOOKUP(C71,'PDP8'!$B$90:$C$238,2,0))</f>
        <v/>
      </c>
      <c r="AE71" s="253" t="str">
        <f>IF(LEN(AD71)=0,"",VLOOKUP(C71,'PDP8'!$B$79:$F$238,5,0))</f>
        <v/>
      </c>
      <c r="AF71" s="253" t="str">
        <f>IF(OR(LEFT(C71,1)="*",ISNA(MATCH(C71,'PDP8'!$J$5:$J$389,0))),"",INDEX('PDP8'!$I$5:$I$389,MATCH(C71,'PDP8'!$J$5:$J$389,0)))</f>
        <v/>
      </c>
      <c r="AG71" s="253" t="str">
        <f>IF(LEN(AF71)=0,"",CONCATENATE(VLOOKUP(C71,'PDP8'!$J$5:$M$389,2,0),": ",VLOOKUP(C71,'PDP8'!$J$5:$M$389,4,0)))</f>
        <v/>
      </c>
      <c r="AH71" s="126"/>
    </row>
    <row r="72" spans="1:34" x14ac:dyDescent="0.2">
      <c r="A72" s="126"/>
      <c r="B72" s="246" t="str">
        <f t="shared" si="0"/>
        <v/>
      </c>
      <c r="C72" s="247"/>
      <c r="D72" s="248"/>
      <c r="E72" s="177"/>
      <c r="F72" s="249"/>
      <c r="G72" s="250" t="str">
        <f>IF(LEN(C72)=0,"",IF(LEFT(C72,1)="*",B72,IF(D72="Y",C72,IF(O72&lt;6,INDEX('PDP8'!$C$6:$C$13,MATCH(P72,'PDP8'!$B$6:$B$13)),CONCATENATE(W72,AA72,AD72,AF72)))))</f>
        <v/>
      </c>
      <c r="H72" s="251" t="str">
        <f t="shared" si="1"/>
        <v/>
      </c>
      <c r="I72" s="250" t="str">
        <f t="shared" si="11"/>
        <v/>
      </c>
      <c r="J72" s="179"/>
      <c r="K72" s="188" t="str">
        <f>IF(LEFT(C72,1)="*",CONCATENATE("/Address = ",RIGHT(B72,LEN(B72)-1)),IF(LEN(O72)=0,"",IF(D72="Y",CONCATENATE("/Data initialized to ",C72),IF(O72&lt;6,CONCATENATE("/",VLOOKUP(P72,'PDP8'!$B$6:$F$13,5),IF(_xlfn.BITAND(OCT2DEC(C72),376)=264," [Auto pre-increment]","")),CONCATENATE("/",Y72,AC72,AE72,AG72)))))</f>
        <v/>
      </c>
      <c r="L72" s="257"/>
      <c r="M72" s="126"/>
      <c r="N72" s="253" t="str">
        <f t="shared" si="2"/>
        <v/>
      </c>
      <c r="O72" s="253" t="str">
        <f t="shared" si="3"/>
        <v/>
      </c>
      <c r="P72" s="253" t="str">
        <f t="shared" si="4"/>
        <v/>
      </c>
      <c r="Q72" s="253" t="str">
        <f t="shared" si="5"/>
        <v/>
      </c>
      <c r="R72" s="253" t="str">
        <f t="shared" si="6"/>
        <v>NO</v>
      </c>
      <c r="S72" s="254" t="str">
        <f t="shared" si="12"/>
        <v>0006</v>
      </c>
      <c r="T72" s="253" t="str">
        <f t="shared" si="7"/>
        <v/>
      </c>
      <c r="U72" s="253">
        <f t="shared" si="8"/>
        <v>0</v>
      </c>
      <c r="V72" s="253" t="str">
        <f t="shared" si="9"/>
        <v/>
      </c>
      <c r="W72" s="253" t="str">
        <f>IF(LEN(V72)=0,"",IF(_xlfn.BITAND(V72,'PDP8'!$E$17)='PDP8'!$D$17,'PDP8'!$F$17,CONCATENATE(IF(ISNA(MATCH(_xlfn.BITAND(V72,'PDP8'!$E$18),'PDP8'!$D$18:$D$20,0)),"",CONCATENATE(INDEX('PDP8'!$C$18:$C$20,MATCH(_xlfn.BITAND(V72,'PDP8'!$E$18),'PDP8'!$D$18:$D$20,0))," ")),IF(ISNA(MATCH(_xlfn.BITAND(V72,'PDP8'!$E$21),'PDP8'!$D$21:$D$52,0)),"",INDEX('PDP8'!$C$21:$C$52,MATCH(_xlfn.BITAND(V72,'PDP8'!$E$21),'PDP8'!$D$21:$D$52,0))))))</f>
        <v/>
      </c>
      <c r="X72" s="253" t="str">
        <f>IF(LEN(W72)=0,"",IF(B72='PDP8'!$B$17,'PDP8'!$F$17,CONCATENATE(IF(ISNA(MATCH(_xlfn.BITAND(V72,'PDP8'!$E$18),'PDP8'!$D$18:$D$20,0)),"",CONCATENATE(VLOOKUP(_xlfn.BITAND(V72,'PDP8'!$E$18),'PDP8'!$D$18:$F$20,3,0),IF(LEN(W72)&gt;4,", ",""))),IF(ISNA(MATCH(_xlfn.BITAND(V72,'PDP8'!$E$21),'PDP8'!$D$21:$D$52,0)),"",VLOOKUP(_xlfn.BITAND(V72,'PDP8'!$E$21),'PDP8'!$D$21:$F$52,3,0)))))</f>
        <v/>
      </c>
      <c r="Y72" s="253" t="str">
        <f t="shared" si="13"/>
        <v/>
      </c>
      <c r="Z72" s="253" t="str">
        <f t="shared" si="10"/>
        <v/>
      </c>
      <c r="AA72" s="253" t="str">
        <f>IF(LEN(Z72)=0,"",CONCATENATE(IF(ISNA(MATCH(_xlfn.BITAND(Z72,'PDP8'!$E$56),'PDP8'!$D$56:$D$70,0)),"",CONCATENATE(INDEX('PDP8'!$C$56:$C$70,MATCH(_xlfn.BITAND(Z72,'PDP8'!$E$56),'PDP8'!$D$56:$D$70,0))," ")),IF(ISNA(MATCH(_xlfn.BITAND(Z72,'PDP8'!$E$71),'PDP8'!$D$71:$D$73,0)),"",CONCATENATE(INDEX('PDP8'!$C$71:$C$73,MATCH(_xlfn.BITAND(Z72,'PDP8'!$E$71),'PDP8'!$D$71:$D$73,0))," ")),IF(_xlfn.BITAND(Z72,'PDP8'!$E$74),"",'PDP8'!$C$74),IF(_xlfn.BITAND(Z72,'PDP8'!$E$75),'PDP8'!$C$75,"")))</f>
        <v/>
      </c>
      <c r="AB72" s="253" t="str">
        <f>IF(LEN(AA72)=0,"",CONCATENATE(IF(ISNA(MATCH(_xlfn.BITAND(Z72,'PDP8'!$E$56),'PDP8'!$D$56:$D$70,0)),"",VLOOKUP(_xlfn.BITAND(Z72,'PDP8'!$E$56),'PDP8'!$D$56:$F$70,3,0)),IF(ISNA(MATCH(_xlfn.BITAND(Z72,'PDP8'!$E$71),'PDP8'!$D$71:$D$73,0)),"",CONCATENATE(IF(ISNA(MATCH(_xlfn.BITAND(Z72,'PDP8'!$E$56),'PDP8'!$D$56:$D$70,0)),"",", "),VLOOKUP(_xlfn.BITAND(Z72,'PDP8'!$E$71),'PDP8'!$D$71:$F$73,3,0))),IF(_xlfn.BITAND(Z72,'PDP8'!$E$75)='PDP8'!$D$75,CONCATENATE(IF(LEN(AA72)&gt;4,", ",""),'PDP8'!$F$75,""),IF(_xlfn.BITAND(Z72,'PDP8'!$E$74),"",'PDP8'!$F$74))))</f>
        <v/>
      </c>
      <c r="AC72" s="253" t="str">
        <f t="shared" si="14"/>
        <v/>
      </c>
      <c r="AD72" s="253" t="str">
        <f>IF(OR(LEFT(C72,1)="*",ISNA(MATCH(C72,'PDP8'!$B$90:$B$238,0))),"",VLOOKUP(C72,'PDP8'!$B$90:$C$238,2,0))</f>
        <v/>
      </c>
      <c r="AE72" s="253" t="str">
        <f>IF(LEN(AD72)=0,"",VLOOKUP(C72,'PDP8'!$B$79:$F$238,5,0))</f>
        <v/>
      </c>
      <c r="AF72" s="253" t="str">
        <f>IF(OR(LEFT(C72,1)="*",ISNA(MATCH(C72,'PDP8'!$J$5:$J$389,0))),"",INDEX('PDP8'!$I$5:$I$389,MATCH(C72,'PDP8'!$J$5:$J$389,0)))</f>
        <v/>
      </c>
      <c r="AG72" s="253" t="str">
        <f>IF(LEN(AF72)=0,"",CONCATENATE(VLOOKUP(C72,'PDP8'!$J$5:$M$389,2,0),": ",VLOOKUP(C72,'PDP8'!$J$5:$M$389,4,0)))</f>
        <v/>
      </c>
      <c r="AH72" s="126"/>
    </row>
    <row r="73" spans="1:34" x14ac:dyDescent="0.2">
      <c r="A73" s="126"/>
      <c r="B73" s="246" t="str">
        <f t="shared" si="0"/>
        <v>0007</v>
      </c>
      <c r="C73" s="247" t="s">
        <v>1453</v>
      </c>
      <c r="D73" s="248" t="s">
        <v>1088</v>
      </c>
      <c r="E73" s="177"/>
      <c r="F73" s="249" t="s">
        <v>1506</v>
      </c>
      <c r="G73" s="250" t="str">
        <f>IF(LEN(C73)=0,"",IF(LEFT(C73,1)="*",B73,IF(D73="Y",C73,IF(O73&lt;6,INDEX('PDP8'!$C$6:$C$13,MATCH(P73,'PDP8'!$B$6:$B$13)),CONCATENATE(W73,AA73,AD73,AF73)))))</f>
        <v>0005</v>
      </c>
      <c r="H73" s="251" t="str">
        <f t="shared" si="1"/>
        <v/>
      </c>
      <c r="I73" s="250" t="str">
        <f t="shared" si="11"/>
        <v/>
      </c>
      <c r="J73" s="179"/>
      <c r="K73" s="188" t="str">
        <f>IF(LEFT(C73,1)="*",CONCATENATE("/Address = ",RIGHT(B73,LEN(B73)-1)),IF(LEN(O73)=0,"",IF(D73="Y",CONCATENATE("/Data initialized to ",C73),IF(O73&lt;6,CONCATENATE("/",VLOOKUP(P73,'PDP8'!$B$6:$F$13,5),IF(_xlfn.BITAND(OCT2DEC(C73),376)=264," [Auto pre-increment]","")),CONCATENATE("/",Y73,AC73,AE73,AG73)))))</f>
        <v>/Data initialized to 0005</v>
      </c>
      <c r="L73" s="257" t="s">
        <v>1465</v>
      </c>
      <c r="M73" s="126"/>
      <c r="N73" s="253" t="str">
        <f t="shared" si="2"/>
        <v/>
      </c>
      <c r="O73" s="253">
        <f t="shared" si="3"/>
        <v>0</v>
      </c>
      <c r="P73" s="253" t="str">
        <f t="shared" si="4"/>
        <v>0000</v>
      </c>
      <c r="Q73" s="253" t="str">
        <f t="shared" si="5"/>
        <v>APOINTR</v>
      </c>
      <c r="R73" s="253" t="str">
        <f t="shared" si="6"/>
        <v>YES</v>
      </c>
      <c r="S73" s="254" t="str">
        <f t="shared" si="12"/>
        <v>0007</v>
      </c>
      <c r="T73" s="253" t="str">
        <f t="shared" si="7"/>
        <v>0005</v>
      </c>
      <c r="U73" s="253">
        <f t="shared" si="8"/>
        <v>0</v>
      </c>
      <c r="V73" s="253" t="str">
        <f t="shared" si="9"/>
        <v/>
      </c>
      <c r="W73" s="253" t="str">
        <f>IF(LEN(V73)=0,"",IF(_xlfn.BITAND(V73,'PDP8'!$E$17)='PDP8'!$D$17,'PDP8'!$F$17,CONCATENATE(IF(ISNA(MATCH(_xlfn.BITAND(V73,'PDP8'!$E$18),'PDP8'!$D$18:$D$20,0)),"",CONCATENATE(INDEX('PDP8'!$C$18:$C$20,MATCH(_xlfn.BITAND(V73,'PDP8'!$E$18),'PDP8'!$D$18:$D$20,0))," ")),IF(ISNA(MATCH(_xlfn.BITAND(V73,'PDP8'!$E$21),'PDP8'!$D$21:$D$52,0)),"",INDEX('PDP8'!$C$21:$C$52,MATCH(_xlfn.BITAND(V73,'PDP8'!$E$21),'PDP8'!$D$21:$D$52,0))))))</f>
        <v/>
      </c>
      <c r="X73" s="253" t="str">
        <f>IF(LEN(W73)=0,"",IF(B73='PDP8'!$B$17,'PDP8'!$F$17,CONCATENATE(IF(ISNA(MATCH(_xlfn.BITAND(V73,'PDP8'!$E$18),'PDP8'!$D$18:$D$20,0)),"",CONCATENATE(VLOOKUP(_xlfn.BITAND(V73,'PDP8'!$E$18),'PDP8'!$D$18:$F$20,3,0),IF(LEN(W73)&gt;4,", ",""))),IF(ISNA(MATCH(_xlfn.BITAND(V73,'PDP8'!$E$21),'PDP8'!$D$21:$D$52,0)),"",VLOOKUP(_xlfn.BITAND(V73,'PDP8'!$E$21),'PDP8'!$D$21:$F$52,3,0)))))</f>
        <v/>
      </c>
      <c r="Y73" s="253" t="str">
        <f t="shared" si="13"/>
        <v/>
      </c>
      <c r="Z73" s="253" t="str">
        <f t="shared" si="10"/>
        <v/>
      </c>
      <c r="AA73" s="253" t="str">
        <f>IF(LEN(Z73)=0,"",CONCATENATE(IF(ISNA(MATCH(_xlfn.BITAND(Z73,'PDP8'!$E$56),'PDP8'!$D$56:$D$70,0)),"",CONCATENATE(INDEX('PDP8'!$C$56:$C$70,MATCH(_xlfn.BITAND(Z73,'PDP8'!$E$56),'PDP8'!$D$56:$D$70,0))," ")),IF(ISNA(MATCH(_xlfn.BITAND(Z73,'PDP8'!$E$71),'PDP8'!$D$71:$D$73,0)),"",CONCATENATE(INDEX('PDP8'!$C$71:$C$73,MATCH(_xlfn.BITAND(Z73,'PDP8'!$E$71),'PDP8'!$D$71:$D$73,0))," ")),IF(_xlfn.BITAND(Z73,'PDP8'!$E$74),"",'PDP8'!$C$74),IF(_xlfn.BITAND(Z73,'PDP8'!$E$75),'PDP8'!$C$75,"")))</f>
        <v/>
      </c>
      <c r="AB73" s="253" t="str">
        <f>IF(LEN(AA73)=0,"",CONCATENATE(IF(ISNA(MATCH(_xlfn.BITAND(Z73,'PDP8'!$E$56),'PDP8'!$D$56:$D$70,0)),"",VLOOKUP(_xlfn.BITAND(Z73,'PDP8'!$E$56),'PDP8'!$D$56:$F$70,3,0)),IF(ISNA(MATCH(_xlfn.BITAND(Z73,'PDP8'!$E$71),'PDP8'!$D$71:$D$73,0)),"",CONCATENATE(IF(ISNA(MATCH(_xlfn.BITAND(Z73,'PDP8'!$E$56),'PDP8'!$D$56:$D$70,0)),"",", "),VLOOKUP(_xlfn.BITAND(Z73,'PDP8'!$E$71),'PDP8'!$D$71:$F$73,3,0))),IF(_xlfn.BITAND(Z73,'PDP8'!$E$75)='PDP8'!$D$75,CONCATENATE(IF(LEN(AA73)&gt;4,", ",""),'PDP8'!$F$75,""),IF(_xlfn.BITAND(Z73,'PDP8'!$E$74),"",'PDP8'!$F$74))))</f>
        <v/>
      </c>
      <c r="AC73" s="253" t="str">
        <f t="shared" si="14"/>
        <v/>
      </c>
      <c r="AD73" s="253" t="str">
        <f>IF(OR(LEFT(C73,1)="*",ISNA(MATCH(C73,'PDP8'!$B$90:$B$238,0))),"",VLOOKUP(C73,'PDP8'!$B$90:$C$238,2,0))</f>
        <v/>
      </c>
      <c r="AE73" s="253" t="str">
        <f>IF(LEN(AD73)=0,"",VLOOKUP(C73,'PDP8'!$B$79:$F$238,5,0))</f>
        <v/>
      </c>
      <c r="AF73" s="253" t="str">
        <f>IF(OR(LEFT(C73,1)="*",ISNA(MATCH(C73,'PDP8'!$J$5:$J$389,0))),"",INDEX('PDP8'!$I$5:$I$389,MATCH(C73,'PDP8'!$J$5:$J$389,0)))</f>
        <v/>
      </c>
      <c r="AG73" s="253" t="str">
        <f>IF(LEN(AF73)=0,"",CONCATENATE(VLOOKUP(C73,'PDP8'!$J$5:$M$389,2,0),": ",VLOOKUP(C73,'PDP8'!$J$5:$M$389,4,0)))</f>
        <v/>
      </c>
      <c r="AH73" s="126"/>
    </row>
    <row r="74" spans="1:34" x14ac:dyDescent="0.2">
      <c r="A74" s="126"/>
      <c r="B74" s="246" t="str">
        <f t="shared" ref="B74:B137" si="15">IF(LEN(C74)=0,"",IF(LEFT(C74,1)="*",C74,S74))</f>
        <v/>
      </c>
      <c r="C74" s="247"/>
      <c r="D74" s="248"/>
      <c r="E74" s="177"/>
      <c r="F74" s="249"/>
      <c r="G74" s="250" t="str">
        <f>IF(LEN(C74)=0,"",IF(LEFT(C74,1)="*",B74,IF(D74="Y",C74,IF(O74&lt;6,INDEX('PDP8'!$C$6:$C$13,MATCH(P74,'PDP8'!$B$6:$B$13)),CONCATENATE(W74,AA74,AD74,AF74)))))</f>
        <v/>
      </c>
      <c r="H74" s="251" t="str">
        <f t="shared" ref="H74:H137" si="16">IF(OR(LEN(O74)=0,O74&gt;5,D74="Y"),"",IF(_xlfn.BITAND(OCT2DEC(C74),256),"I",""))</f>
        <v/>
      </c>
      <c r="I74" s="250" t="str">
        <f t="shared" si="11"/>
        <v/>
      </c>
      <c r="J74" s="179"/>
      <c r="K74" s="188" t="str">
        <f>IF(LEFT(C74,1)="*",CONCATENATE("/Address = ",RIGHT(B74,LEN(B74)-1)),IF(LEN(O74)=0,"",IF(D74="Y",CONCATENATE("/Data initialized to ",C74),IF(O74&lt;6,CONCATENATE("/",VLOOKUP(P74,'PDP8'!$B$6:$F$13,5),IF(_xlfn.BITAND(OCT2DEC(C74),376)=264," [Auto pre-increment]","")),CONCATENATE("/",Y74,AC74,AE74,AG74)))))</f>
        <v/>
      </c>
      <c r="L74" s="257"/>
      <c r="M74" s="126"/>
      <c r="N74" s="253" t="str">
        <f t="shared" ref="N74:N137" si="17">IF(OR(LEN(O74)=0,O74&gt;5,D74="Y"),"",_xlfn.BITAND(OCT2DEC(C74),128)/128)</f>
        <v/>
      </c>
      <c r="O74" s="253" t="str">
        <f t="shared" ref="O74:O137" si="18">IF(LEN(C74)=0,"",IF(LEFT(C74,1)="*","",VALUE(LEFT(C74,1))))</f>
        <v/>
      </c>
      <c r="P74" s="253" t="str">
        <f t="shared" ref="P74:P137" si="19">IF(LEN(C74)=0,"",IF(LEFT(C74,1)="*","",CONCATENATE(O74,"000")))</f>
        <v/>
      </c>
      <c r="Q74" s="253" t="str">
        <f t="shared" ref="Q74:Q137" si="20">IF(LEN(F74)=0,"",IF(RIGHT(F74,1)=",",LEFT(F74,LEN(F74)-1),F74))</f>
        <v/>
      </c>
      <c r="R74" s="253" t="str">
        <f t="shared" ref="R74:R137" si="21">IF(OR(LEN(C74)=0,LEFT(C74,1)="*",ISNA(MATCH(S74,$T$10:$T$522,0))),"NO","YES")</f>
        <v>NO</v>
      </c>
      <c r="S74" s="254" t="str">
        <f t="shared" si="12"/>
        <v>0007</v>
      </c>
      <c r="T74" s="253" t="str">
        <f t="shared" ref="T74:T137" si="22">IF(OR(LEN(O74)=0,O74&gt;5),"",DEC2OCT(_xlfn.BITAND(OCT2DEC(C74),127)+IF(N74=1,_xlfn.BITAND(OCT2DEC(B74),3968),0),4))</f>
        <v/>
      </c>
      <c r="U74" s="253">
        <f t="shared" ref="U74:U137" si="23">IF(LEN(O74)=0,0,IF(O74=7,INT((LEN(G74)+1)/4),0))</f>
        <v>0</v>
      </c>
      <c r="V74" s="253" t="str">
        <f t="shared" ref="V74:V137" si="24">IF(O74=7,IF(_xlfn.BITAND(OCT2DEC(C74),256)=0,_xlfn.BITAND(OCT2DEC(C74),255),""),"")</f>
        <v/>
      </c>
      <c r="W74" s="253" t="str">
        <f>IF(LEN(V74)=0,"",IF(_xlfn.BITAND(V74,'PDP8'!$E$17)='PDP8'!$D$17,'PDP8'!$F$17,CONCATENATE(IF(ISNA(MATCH(_xlfn.BITAND(V74,'PDP8'!$E$18),'PDP8'!$D$18:$D$20,0)),"",CONCATENATE(INDEX('PDP8'!$C$18:$C$20,MATCH(_xlfn.BITAND(V74,'PDP8'!$E$18),'PDP8'!$D$18:$D$20,0))," ")),IF(ISNA(MATCH(_xlfn.BITAND(V74,'PDP8'!$E$21),'PDP8'!$D$21:$D$52,0)),"",INDEX('PDP8'!$C$21:$C$52,MATCH(_xlfn.BITAND(V74,'PDP8'!$E$21),'PDP8'!$D$21:$D$52,0))))))</f>
        <v/>
      </c>
      <c r="X74" s="253" t="str">
        <f>IF(LEN(W74)=0,"",IF(B74='PDP8'!$B$17,'PDP8'!$F$17,CONCATENATE(IF(ISNA(MATCH(_xlfn.BITAND(V74,'PDP8'!$E$18),'PDP8'!$D$18:$D$20,0)),"",CONCATENATE(VLOOKUP(_xlfn.BITAND(V74,'PDP8'!$E$18),'PDP8'!$D$18:$F$20,3,0),IF(LEN(W74)&gt;4,", ",""))),IF(ISNA(MATCH(_xlfn.BITAND(V74,'PDP8'!$E$21),'PDP8'!$D$21:$D$52,0)),"",VLOOKUP(_xlfn.BITAND(V74,'PDP8'!$E$21),'PDP8'!$D$21:$F$52,3,0)))))</f>
        <v/>
      </c>
      <c r="Y74" s="253" t="str">
        <f t="shared" si="13"/>
        <v/>
      </c>
      <c r="Z74" s="253" t="str">
        <f t="shared" ref="Z74:Z137" si="25">IF(O74=7,IF(_xlfn.BITAND(OCT2DEC(C74),257)=256,_xlfn.BITAND(OCT2DEC(C74),254),""),"")</f>
        <v/>
      </c>
      <c r="AA74" s="253" t="str">
        <f>IF(LEN(Z74)=0,"",CONCATENATE(IF(ISNA(MATCH(_xlfn.BITAND(Z74,'PDP8'!$E$56),'PDP8'!$D$56:$D$70,0)),"",CONCATENATE(INDEX('PDP8'!$C$56:$C$70,MATCH(_xlfn.BITAND(Z74,'PDP8'!$E$56),'PDP8'!$D$56:$D$70,0))," ")),IF(ISNA(MATCH(_xlfn.BITAND(Z74,'PDP8'!$E$71),'PDP8'!$D$71:$D$73,0)),"",CONCATENATE(INDEX('PDP8'!$C$71:$C$73,MATCH(_xlfn.BITAND(Z74,'PDP8'!$E$71),'PDP8'!$D$71:$D$73,0))," ")),IF(_xlfn.BITAND(Z74,'PDP8'!$E$74),"",'PDP8'!$C$74),IF(_xlfn.BITAND(Z74,'PDP8'!$E$75),'PDP8'!$C$75,"")))</f>
        <v/>
      </c>
      <c r="AB74" s="253" t="str">
        <f>IF(LEN(AA74)=0,"",CONCATENATE(IF(ISNA(MATCH(_xlfn.BITAND(Z74,'PDP8'!$E$56),'PDP8'!$D$56:$D$70,0)),"",VLOOKUP(_xlfn.BITAND(Z74,'PDP8'!$E$56),'PDP8'!$D$56:$F$70,3,0)),IF(ISNA(MATCH(_xlfn.BITAND(Z74,'PDP8'!$E$71),'PDP8'!$D$71:$D$73,0)),"",CONCATENATE(IF(ISNA(MATCH(_xlfn.BITAND(Z74,'PDP8'!$E$56),'PDP8'!$D$56:$D$70,0)),"",", "),VLOOKUP(_xlfn.BITAND(Z74,'PDP8'!$E$71),'PDP8'!$D$71:$F$73,3,0))),IF(_xlfn.BITAND(Z74,'PDP8'!$E$75)='PDP8'!$D$75,CONCATENATE(IF(LEN(AA74)&gt;4,", ",""),'PDP8'!$F$75,""),IF(_xlfn.BITAND(Z74,'PDP8'!$E$74),"",'PDP8'!$F$74))))</f>
        <v/>
      </c>
      <c r="AC74" s="253" t="str">
        <f t="shared" si="14"/>
        <v/>
      </c>
      <c r="AD74" s="253" t="str">
        <f>IF(OR(LEFT(C74,1)="*",ISNA(MATCH(C74,'PDP8'!$B$90:$B$238,0))),"",VLOOKUP(C74,'PDP8'!$B$90:$C$238,2,0))</f>
        <v/>
      </c>
      <c r="AE74" s="253" t="str">
        <f>IF(LEN(AD74)=0,"",VLOOKUP(C74,'PDP8'!$B$79:$F$238,5,0))</f>
        <v/>
      </c>
      <c r="AF74" s="253" t="str">
        <f>IF(OR(LEFT(C74,1)="*",ISNA(MATCH(C74,'PDP8'!$J$5:$J$389,0))),"",INDEX('PDP8'!$I$5:$I$389,MATCH(C74,'PDP8'!$J$5:$J$389,0)))</f>
        <v/>
      </c>
      <c r="AG74" s="253" t="str">
        <f>IF(LEN(AF74)=0,"",CONCATENATE(VLOOKUP(C74,'PDP8'!$J$5:$M$389,2,0),": ",VLOOKUP(C74,'PDP8'!$J$5:$M$389,4,0)))</f>
        <v/>
      </c>
      <c r="AH74" s="126"/>
    </row>
    <row r="75" spans="1:34" x14ac:dyDescent="0.2">
      <c r="A75" s="126"/>
      <c r="B75" s="246" t="str">
        <f t="shared" si="15"/>
        <v>0010</v>
      </c>
      <c r="C75" s="247" t="s">
        <v>1061</v>
      </c>
      <c r="D75" s="248"/>
      <c r="E75" s="177"/>
      <c r="F75" s="249" t="s">
        <v>1472</v>
      </c>
      <c r="G75" s="250" t="str">
        <f>IF(LEN(C75)=0,"",IF(LEFT(C75,1)="*",B75,IF(D75="Y",C75,IF(O75&lt;6,INDEX('PDP8'!$C$6:$C$13,MATCH(P75,'PDP8'!$B$6:$B$13)),CONCATENATE(W75,AA75,AD75,AF75)))))</f>
        <v>KSF</v>
      </c>
      <c r="H75" s="251" t="str">
        <f t="shared" si="16"/>
        <v/>
      </c>
      <c r="I75" s="250" t="str">
        <f t="shared" ref="I75:I138" si="26">IF(OR(LEN(T75)=0,D75="Y"),"",IF(ISNA(MATCH(T75,$B$10:$B$522,0)),T75,IF(LEN(VLOOKUP(T75,$B$10:$Q$522,16,0))=0,T75,VLOOKUP(T75,$B$10:$Q$522,16,0))))</f>
        <v/>
      </c>
      <c r="J75" s="179"/>
      <c r="K75" s="188" t="str">
        <f>IF(LEFT(C75,1)="*",CONCATENATE("/Address = ",RIGHT(B75,LEN(B75)-1)),IF(LEN(O75)=0,"",IF(D75="Y",CONCATENATE("/Data initialized to ",C75),IF(O75&lt;6,CONCATENATE("/",VLOOKUP(P75,'PDP8'!$B$6:$F$13,5),IF(_xlfn.BITAND(OCT2DEC(C75),376)=264," [Auto pre-increment]","")),CONCATENATE("/",Y75,AC75,AE75,AG75)))))</f>
        <v>/KL8-E: Skip on Keyboard Flag</v>
      </c>
      <c r="L75" s="257" t="s">
        <v>1473</v>
      </c>
      <c r="M75" s="126"/>
      <c r="N75" s="253" t="str">
        <f t="shared" si="17"/>
        <v/>
      </c>
      <c r="O75" s="253">
        <f t="shared" si="18"/>
        <v>6</v>
      </c>
      <c r="P75" s="253" t="str">
        <f t="shared" si="19"/>
        <v>6000</v>
      </c>
      <c r="Q75" s="253" t="str">
        <f t="shared" si="20"/>
        <v>LODRIM</v>
      </c>
      <c r="R75" s="253" t="str">
        <f t="shared" si="21"/>
        <v>YES</v>
      </c>
      <c r="S75" s="254" t="str">
        <f t="shared" ref="S75:S138" si="27">IF(LEN(C75)=0,S74,IF(LEFT(C75,1)="*",DEC2OCT(OCT2DEC(RIGHT(C75,LEN(C75)-1))-1,4),DEC2OCT(IF(S74="7777",0,OCT2DEC(S74)+1),4)))</f>
        <v>0010</v>
      </c>
      <c r="T75" s="253" t="str">
        <f t="shared" si="22"/>
        <v/>
      </c>
      <c r="U75" s="253">
        <f t="shared" si="23"/>
        <v>0</v>
      </c>
      <c r="V75" s="253" t="str">
        <f t="shared" si="24"/>
        <v/>
      </c>
      <c r="W75" s="253" t="str">
        <f>IF(LEN(V75)=0,"",IF(_xlfn.BITAND(V75,'PDP8'!$E$17)='PDP8'!$D$17,'PDP8'!$F$17,CONCATENATE(IF(ISNA(MATCH(_xlfn.BITAND(V75,'PDP8'!$E$18),'PDP8'!$D$18:$D$20,0)),"",CONCATENATE(INDEX('PDP8'!$C$18:$C$20,MATCH(_xlfn.BITAND(V75,'PDP8'!$E$18),'PDP8'!$D$18:$D$20,0))," ")),IF(ISNA(MATCH(_xlfn.BITAND(V75,'PDP8'!$E$21),'PDP8'!$D$21:$D$52,0)),"",INDEX('PDP8'!$C$21:$C$52,MATCH(_xlfn.BITAND(V75,'PDP8'!$E$21),'PDP8'!$D$21:$D$52,0))))))</f>
        <v/>
      </c>
      <c r="X75" s="253" t="str">
        <f>IF(LEN(W75)=0,"",IF(B75='PDP8'!$B$17,'PDP8'!$F$17,CONCATENATE(IF(ISNA(MATCH(_xlfn.BITAND(V75,'PDP8'!$E$18),'PDP8'!$D$18:$D$20,0)),"",CONCATENATE(VLOOKUP(_xlfn.BITAND(V75,'PDP8'!$E$18),'PDP8'!$D$18:$F$20,3,0),IF(LEN(W75)&gt;4,", ",""))),IF(ISNA(MATCH(_xlfn.BITAND(V75,'PDP8'!$E$21),'PDP8'!$D$21:$D$52,0)),"",VLOOKUP(_xlfn.BITAND(V75,'PDP8'!$E$21),'PDP8'!$D$21:$F$52,3,0)))))</f>
        <v/>
      </c>
      <c r="Y75" s="253" t="str">
        <f t="shared" ref="Y75:Y138" si="28">IF(RIGHT(X75)=" ",LEFT(X75,LEN(X75)-1),X75)</f>
        <v/>
      </c>
      <c r="Z75" s="253" t="str">
        <f t="shared" si="25"/>
        <v/>
      </c>
      <c r="AA75" s="253" t="str">
        <f>IF(LEN(Z75)=0,"",CONCATENATE(IF(ISNA(MATCH(_xlfn.BITAND(Z75,'PDP8'!$E$56),'PDP8'!$D$56:$D$70,0)),"",CONCATENATE(INDEX('PDP8'!$C$56:$C$70,MATCH(_xlfn.BITAND(Z75,'PDP8'!$E$56),'PDP8'!$D$56:$D$70,0))," ")),IF(ISNA(MATCH(_xlfn.BITAND(Z75,'PDP8'!$E$71),'PDP8'!$D$71:$D$73,0)),"",CONCATENATE(INDEX('PDP8'!$C$71:$C$73,MATCH(_xlfn.BITAND(Z75,'PDP8'!$E$71),'PDP8'!$D$71:$D$73,0))," ")),IF(_xlfn.BITAND(Z75,'PDP8'!$E$74),"",'PDP8'!$C$74),IF(_xlfn.BITAND(Z75,'PDP8'!$E$75),'PDP8'!$C$75,"")))</f>
        <v/>
      </c>
      <c r="AB75" s="253" t="str">
        <f>IF(LEN(AA75)=0,"",CONCATENATE(IF(ISNA(MATCH(_xlfn.BITAND(Z75,'PDP8'!$E$56),'PDP8'!$D$56:$D$70,0)),"",VLOOKUP(_xlfn.BITAND(Z75,'PDP8'!$E$56),'PDP8'!$D$56:$F$70,3,0)),IF(ISNA(MATCH(_xlfn.BITAND(Z75,'PDP8'!$E$71),'PDP8'!$D$71:$D$73,0)),"",CONCATENATE(IF(ISNA(MATCH(_xlfn.BITAND(Z75,'PDP8'!$E$56),'PDP8'!$D$56:$D$70,0)),"",", "),VLOOKUP(_xlfn.BITAND(Z75,'PDP8'!$E$71),'PDP8'!$D$71:$F$73,3,0))),IF(_xlfn.BITAND(Z75,'PDP8'!$E$75)='PDP8'!$D$75,CONCATENATE(IF(LEN(AA75)&gt;4,", ",""),'PDP8'!$F$75,""),IF(_xlfn.BITAND(Z75,'PDP8'!$E$74),"",'PDP8'!$F$74))))</f>
        <v/>
      </c>
      <c r="AC75" s="253" t="str">
        <f t="shared" ref="AC75:AC138" si="29">IF(RIGHT(AB75)=" ",LEFT(AB75,LEN(AB75)-1),AB75)</f>
        <v/>
      </c>
      <c r="AD75" s="253" t="str">
        <f>IF(OR(LEFT(C75,1)="*",ISNA(MATCH(C75,'PDP8'!$B$90:$B$238,0))),"",VLOOKUP(C75,'PDP8'!$B$90:$C$238,2,0))</f>
        <v/>
      </c>
      <c r="AE75" s="253" t="str">
        <f>IF(LEN(AD75)=0,"",VLOOKUP(C75,'PDP8'!$B$79:$F$238,5,0))</f>
        <v/>
      </c>
      <c r="AF75" s="253" t="str">
        <f>IF(OR(LEFT(C75,1)="*",ISNA(MATCH(C75,'PDP8'!$J$5:$J$389,0))),"",INDEX('PDP8'!$I$5:$I$389,MATCH(C75,'PDP8'!$J$5:$J$389,0)))</f>
        <v>KSF</v>
      </c>
      <c r="AG75" s="253" t="str">
        <f>IF(LEN(AF75)=0,"",CONCATENATE(VLOOKUP(C75,'PDP8'!$J$5:$M$389,2,0),": ",VLOOKUP(C75,'PDP8'!$J$5:$M$389,4,0)))</f>
        <v>KL8-E: Skip on Keyboard Flag</v>
      </c>
      <c r="AH75" s="126"/>
    </row>
    <row r="76" spans="1:34" x14ac:dyDescent="0.2">
      <c r="A76" s="126"/>
      <c r="B76" s="246" t="str">
        <f t="shared" si="15"/>
        <v>0011</v>
      </c>
      <c r="C76" s="247" t="s">
        <v>1457</v>
      </c>
      <c r="D76" s="248"/>
      <c r="E76" s="177"/>
      <c r="F76" s="249"/>
      <c r="G76" s="250" t="str">
        <f>IF(LEN(C76)=0,"",IF(LEFT(C76,1)="*",B76,IF(D76="Y",C76,IF(O76&lt;6,INDEX('PDP8'!$C$6:$C$13,MATCH(P76,'PDP8'!$B$6:$B$13)),CONCATENATE(W76,AA76,AD76,AF76)))))</f>
        <v>JMP</v>
      </c>
      <c r="H76" s="251" t="str">
        <f t="shared" si="16"/>
        <v/>
      </c>
      <c r="I76" s="250" t="str">
        <f t="shared" si="26"/>
        <v>LODRIM</v>
      </c>
      <c r="J76" s="179"/>
      <c r="K76" s="188" t="str">
        <f>IF(LEFT(C76,1)="*",CONCATENATE("/Address = ",RIGHT(B76,LEN(B76)-1)),IF(LEN(O76)=0,"",IF(D76="Y",CONCATENATE("/Data initialized to ",C76),IF(O76&lt;6,CONCATENATE("/",VLOOKUP(P76,'PDP8'!$B$6:$F$13,5),IF(_xlfn.BITAND(OCT2DEC(C76),376)=264," [Auto pre-increment]","")),CONCATENATE("/",Y76,AC76,AE76,AG76)))))</f>
        <v>/Jump</v>
      </c>
      <c r="L76" s="257" t="s">
        <v>1467</v>
      </c>
      <c r="M76" s="126"/>
      <c r="N76" s="253">
        <f t="shared" si="17"/>
        <v>0</v>
      </c>
      <c r="O76" s="253">
        <f t="shared" si="18"/>
        <v>5</v>
      </c>
      <c r="P76" s="253" t="str">
        <f t="shared" si="19"/>
        <v>5000</v>
      </c>
      <c r="Q76" s="253" t="str">
        <f t="shared" si="20"/>
        <v/>
      </c>
      <c r="R76" s="253" t="str">
        <f t="shared" si="21"/>
        <v>NO</v>
      </c>
      <c r="S76" s="254" t="str">
        <f t="shared" si="27"/>
        <v>0011</v>
      </c>
      <c r="T76" s="253" t="str">
        <f t="shared" si="22"/>
        <v>0010</v>
      </c>
      <c r="U76" s="253">
        <f t="shared" si="23"/>
        <v>0</v>
      </c>
      <c r="V76" s="253" t="str">
        <f t="shared" si="24"/>
        <v/>
      </c>
      <c r="W76" s="253" t="str">
        <f>IF(LEN(V76)=0,"",IF(_xlfn.BITAND(V76,'PDP8'!$E$17)='PDP8'!$D$17,'PDP8'!$F$17,CONCATENATE(IF(ISNA(MATCH(_xlfn.BITAND(V76,'PDP8'!$E$18),'PDP8'!$D$18:$D$20,0)),"",CONCATENATE(INDEX('PDP8'!$C$18:$C$20,MATCH(_xlfn.BITAND(V76,'PDP8'!$E$18),'PDP8'!$D$18:$D$20,0))," ")),IF(ISNA(MATCH(_xlfn.BITAND(V76,'PDP8'!$E$21),'PDP8'!$D$21:$D$52,0)),"",INDEX('PDP8'!$C$21:$C$52,MATCH(_xlfn.BITAND(V76,'PDP8'!$E$21),'PDP8'!$D$21:$D$52,0))))))</f>
        <v/>
      </c>
      <c r="X76" s="253" t="str">
        <f>IF(LEN(W76)=0,"",IF(B76='PDP8'!$B$17,'PDP8'!$F$17,CONCATENATE(IF(ISNA(MATCH(_xlfn.BITAND(V76,'PDP8'!$E$18),'PDP8'!$D$18:$D$20,0)),"",CONCATENATE(VLOOKUP(_xlfn.BITAND(V76,'PDP8'!$E$18),'PDP8'!$D$18:$F$20,3,0),IF(LEN(W76)&gt;4,", ",""))),IF(ISNA(MATCH(_xlfn.BITAND(V76,'PDP8'!$E$21),'PDP8'!$D$21:$D$52,0)),"",VLOOKUP(_xlfn.BITAND(V76,'PDP8'!$E$21),'PDP8'!$D$21:$F$52,3,0)))))</f>
        <v/>
      </c>
      <c r="Y76" s="253" t="str">
        <f t="shared" si="28"/>
        <v/>
      </c>
      <c r="Z76" s="253" t="str">
        <f t="shared" si="25"/>
        <v/>
      </c>
      <c r="AA76" s="253" t="str">
        <f>IF(LEN(Z76)=0,"",CONCATENATE(IF(ISNA(MATCH(_xlfn.BITAND(Z76,'PDP8'!$E$56),'PDP8'!$D$56:$D$70,0)),"",CONCATENATE(INDEX('PDP8'!$C$56:$C$70,MATCH(_xlfn.BITAND(Z76,'PDP8'!$E$56),'PDP8'!$D$56:$D$70,0))," ")),IF(ISNA(MATCH(_xlfn.BITAND(Z76,'PDP8'!$E$71),'PDP8'!$D$71:$D$73,0)),"",CONCATENATE(INDEX('PDP8'!$C$71:$C$73,MATCH(_xlfn.BITAND(Z76,'PDP8'!$E$71),'PDP8'!$D$71:$D$73,0))," ")),IF(_xlfn.BITAND(Z76,'PDP8'!$E$74),"",'PDP8'!$C$74),IF(_xlfn.BITAND(Z76,'PDP8'!$E$75),'PDP8'!$C$75,"")))</f>
        <v/>
      </c>
      <c r="AB76" s="253" t="str">
        <f>IF(LEN(AA76)=0,"",CONCATENATE(IF(ISNA(MATCH(_xlfn.BITAND(Z76,'PDP8'!$E$56),'PDP8'!$D$56:$D$70,0)),"",VLOOKUP(_xlfn.BITAND(Z76,'PDP8'!$E$56),'PDP8'!$D$56:$F$70,3,0)),IF(ISNA(MATCH(_xlfn.BITAND(Z76,'PDP8'!$E$71),'PDP8'!$D$71:$D$73,0)),"",CONCATENATE(IF(ISNA(MATCH(_xlfn.BITAND(Z76,'PDP8'!$E$56),'PDP8'!$D$56:$D$70,0)),"",", "),VLOOKUP(_xlfn.BITAND(Z76,'PDP8'!$E$71),'PDP8'!$D$71:$F$73,3,0))),IF(_xlfn.BITAND(Z76,'PDP8'!$E$75)='PDP8'!$D$75,CONCATENATE(IF(LEN(AA76)&gt;4,", ",""),'PDP8'!$F$75,""),IF(_xlfn.BITAND(Z76,'PDP8'!$E$74),"",'PDP8'!$F$74))))</f>
        <v/>
      </c>
      <c r="AC76" s="253" t="str">
        <f t="shared" si="29"/>
        <v/>
      </c>
      <c r="AD76" s="253" t="str">
        <f>IF(OR(LEFT(C76,1)="*",ISNA(MATCH(C76,'PDP8'!$B$90:$B$238,0))),"",VLOOKUP(C76,'PDP8'!$B$90:$C$238,2,0))</f>
        <v/>
      </c>
      <c r="AE76" s="253" t="str">
        <f>IF(LEN(AD76)=0,"",VLOOKUP(C76,'PDP8'!$B$79:$F$238,5,0))</f>
        <v/>
      </c>
      <c r="AF76" s="253" t="str">
        <f>IF(OR(LEFT(C76,1)="*",ISNA(MATCH(C76,'PDP8'!$J$5:$J$389,0))),"",INDEX('PDP8'!$I$5:$I$389,MATCH(C76,'PDP8'!$J$5:$J$389,0)))</f>
        <v/>
      </c>
      <c r="AG76" s="253" t="str">
        <f>IF(LEN(AF76)=0,"",CONCATENATE(VLOOKUP(C76,'PDP8'!$J$5:$M$389,2,0),": ",VLOOKUP(C76,'PDP8'!$J$5:$M$389,4,0)))</f>
        <v/>
      </c>
      <c r="AH76" s="126"/>
    </row>
    <row r="77" spans="1:34" x14ac:dyDescent="0.2">
      <c r="A77" s="126"/>
      <c r="B77" s="246" t="str">
        <f t="shared" si="15"/>
        <v/>
      </c>
      <c r="C77" s="247"/>
      <c r="D77" s="248"/>
      <c r="E77" s="177"/>
      <c r="F77" s="249"/>
      <c r="G77" s="250" t="str">
        <f>IF(LEN(C77)=0,"",IF(LEFT(C77,1)="*",B77,IF(D77="Y",C77,IF(O77&lt;6,INDEX('PDP8'!$C$6:$C$13,MATCH(P77,'PDP8'!$B$6:$B$13)),CONCATENATE(W77,AA77,AD77,AF77)))))</f>
        <v/>
      </c>
      <c r="H77" s="251" t="str">
        <f t="shared" si="16"/>
        <v/>
      </c>
      <c r="I77" s="250" t="str">
        <f t="shared" si="26"/>
        <v/>
      </c>
      <c r="J77" s="179"/>
      <c r="K77" s="188" t="str">
        <f>IF(LEFT(C77,1)="*",CONCATENATE("/Address = ",RIGHT(B77,LEN(B77)-1)),IF(LEN(O77)=0,"",IF(D77="Y",CONCATENATE("/Data initialized to ",C77),IF(O77&lt;6,CONCATENATE("/",VLOOKUP(P77,'PDP8'!$B$6:$F$13,5),IF(_xlfn.BITAND(OCT2DEC(C77),376)=264," [Auto pre-increment]","")),CONCATENATE("/",Y77,AC77,AE77,AG77)))))</f>
        <v/>
      </c>
      <c r="L77" s="257"/>
      <c r="M77" s="126"/>
      <c r="N77" s="253" t="str">
        <f t="shared" si="17"/>
        <v/>
      </c>
      <c r="O77" s="253" t="str">
        <f t="shared" si="18"/>
        <v/>
      </c>
      <c r="P77" s="253" t="str">
        <f t="shared" si="19"/>
        <v/>
      </c>
      <c r="Q77" s="253" t="str">
        <f t="shared" si="20"/>
        <v/>
      </c>
      <c r="R77" s="253" t="str">
        <f t="shared" si="21"/>
        <v>NO</v>
      </c>
      <c r="S77" s="254" t="str">
        <f t="shared" si="27"/>
        <v>0011</v>
      </c>
      <c r="T77" s="253" t="str">
        <f t="shared" si="22"/>
        <v/>
      </c>
      <c r="U77" s="253">
        <f t="shared" si="23"/>
        <v>0</v>
      </c>
      <c r="V77" s="253" t="str">
        <f t="shared" si="24"/>
        <v/>
      </c>
      <c r="W77" s="253" t="str">
        <f>IF(LEN(V77)=0,"",IF(_xlfn.BITAND(V77,'PDP8'!$E$17)='PDP8'!$D$17,'PDP8'!$F$17,CONCATENATE(IF(ISNA(MATCH(_xlfn.BITAND(V77,'PDP8'!$E$18),'PDP8'!$D$18:$D$20,0)),"",CONCATENATE(INDEX('PDP8'!$C$18:$C$20,MATCH(_xlfn.BITAND(V77,'PDP8'!$E$18),'PDP8'!$D$18:$D$20,0))," ")),IF(ISNA(MATCH(_xlfn.BITAND(V77,'PDP8'!$E$21),'PDP8'!$D$21:$D$52,0)),"",INDEX('PDP8'!$C$21:$C$52,MATCH(_xlfn.BITAND(V77,'PDP8'!$E$21),'PDP8'!$D$21:$D$52,0))))))</f>
        <v/>
      </c>
      <c r="X77" s="253" t="str">
        <f>IF(LEN(W77)=0,"",IF(B77='PDP8'!$B$17,'PDP8'!$F$17,CONCATENATE(IF(ISNA(MATCH(_xlfn.BITAND(V77,'PDP8'!$E$18),'PDP8'!$D$18:$D$20,0)),"",CONCATENATE(VLOOKUP(_xlfn.BITAND(V77,'PDP8'!$E$18),'PDP8'!$D$18:$F$20,3,0),IF(LEN(W77)&gt;4,", ",""))),IF(ISNA(MATCH(_xlfn.BITAND(V77,'PDP8'!$E$21),'PDP8'!$D$21:$D$52,0)),"",VLOOKUP(_xlfn.BITAND(V77,'PDP8'!$E$21),'PDP8'!$D$21:$F$52,3,0)))))</f>
        <v/>
      </c>
      <c r="Y77" s="253" t="str">
        <f t="shared" si="28"/>
        <v/>
      </c>
      <c r="Z77" s="253" t="str">
        <f t="shared" si="25"/>
        <v/>
      </c>
      <c r="AA77" s="253" t="str">
        <f>IF(LEN(Z77)=0,"",CONCATENATE(IF(ISNA(MATCH(_xlfn.BITAND(Z77,'PDP8'!$E$56),'PDP8'!$D$56:$D$70,0)),"",CONCATENATE(INDEX('PDP8'!$C$56:$C$70,MATCH(_xlfn.BITAND(Z77,'PDP8'!$E$56),'PDP8'!$D$56:$D$70,0))," ")),IF(ISNA(MATCH(_xlfn.BITAND(Z77,'PDP8'!$E$71),'PDP8'!$D$71:$D$73,0)),"",CONCATENATE(INDEX('PDP8'!$C$71:$C$73,MATCH(_xlfn.BITAND(Z77,'PDP8'!$E$71),'PDP8'!$D$71:$D$73,0))," ")),IF(_xlfn.BITAND(Z77,'PDP8'!$E$74),"",'PDP8'!$C$74),IF(_xlfn.BITAND(Z77,'PDP8'!$E$75),'PDP8'!$C$75,"")))</f>
        <v/>
      </c>
      <c r="AB77" s="253" t="str">
        <f>IF(LEN(AA77)=0,"",CONCATENATE(IF(ISNA(MATCH(_xlfn.BITAND(Z77,'PDP8'!$E$56),'PDP8'!$D$56:$D$70,0)),"",VLOOKUP(_xlfn.BITAND(Z77,'PDP8'!$E$56),'PDP8'!$D$56:$F$70,3,0)),IF(ISNA(MATCH(_xlfn.BITAND(Z77,'PDP8'!$E$71),'PDP8'!$D$71:$D$73,0)),"",CONCATENATE(IF(ISNA(MATCH(_xlfn.BITAND(Z77,'PDP8'!$E$56),'PDP8'!$D$56:$D$70,0)),"",", "),VLOOKUP(_xlfn.BITAND(Z77,'PDP8'!$E$71),'PDP8'!$D$71:$F$73,3,0))),IF(_xlfn.BITAND(Z77,'PDP8'!$E$75)='PDP8'!$D$75,CONCATENATE(IF(LEN(AA77)&gt;4,", ",""),'PDP8'!$F$75,""),IF(_xlfn.BITAND(Z77,'PDP8'!$E$74),"",'PDP8'!$F$74))))</f>
        <v/>
      </c>
      <c r="AC77" s="253" t="str">
        <f t="shared" si="29"/>
        <v/>
      </c>
      <c r="AD77" s="253" t="str">
        <f>IF(OR(LEFT(C77,1)="*",ISNA(MATCH(C77,'PDP8'!$B$90:$B$238,0))),"",VLOOKUP(C77,'PDP8'!$B$90:$C$238,2,0))</f>
        <v/>
      </c>
      <c r="AE77" s="253" t="str">
        <f>IF(LEN(AD77)=0,"",VLOOKUP(C77,'PDP8'!$B$79:$F$238,5,0))</f>
        <v/>
      </c>
      <c r="AF77" s="253" t="str">
        <f>IF(OR(LEFT(C77,1)="*",ISNA(MATCH(C77,'PDP8'!$J$5:$J$389,0))),"",INDEX('PDP8'!$I$5:$I$389,MATCH(C77,'PDP8'!$J$5:$J$389,0)))</f>
        <v/>
      </c>
      <c r="AG77" s="253" t="str">
        <f>IF(LEN(AF77)=0,"",CONCATENATE(VLOOKUP(C77,'PDP8'!$J$5:$M$389,2,0),": ",VLOOKUP(C77,'PDP8'!$J$5:$M$389,4,0)))</f>
        <v/>
      </c>
      <c r="AH77" s="126"/>
    </row>
    <row r="78" spans="1:34" x14ac:dyDescent="0.2">
      <c r="A78" s="126"/>
      <c r="B78" s="246" t="str">
        <f t="shared" si="15"/>
        <v>0012</v>
      </c>
      <c r="C78" s="247" t="s">
        <v>1066</v>
      </c>
      <c r="D78" s="248"/>
      <c r="E78" s="177"/>
      <c r="F78" s="249"/>
      <c r="G78" s="250" t="str">
        <f>IF(LEN(C78)=0,"",IF(LEFT(C78,1)="*",B78,IF(D78="Y",C78,IF(O78&lt;6,INDEX('PDP8'!$C$6:$C$13,MATCH(P78,'PDP8'!$B$6:$B$13)),CONCATENATE(W78,AA78,AD78,AF78)))))</f>
        <v>KRB</v>
      </c>
      <c r="H78" s="251" t="str">
        <f t="shared" si="16"/>
        <v/>
      </c>
      <c r="I78" s="250" t="str">
        <f t="shared" si="26"/>
        <v/>
      </c>
      <c r="J78" s="179"/>
      <c r="K78" s="188" t="str">
        <f>IF(LEFT(C78,1)="*",CONCATENATE("/Address = ",RIGHT(B78,LEN(B78)-1)),IF(LEN(O78)=0,"",IF(D78="Y",CONCATENATE("/Data initialized to ",C78),IF(O78&lt;6,CONCATENATE("/",VLOOKUP(P78,'PDP8'!$B$6:$F$13,5),IF(_xlfn.BITAND(OCT2DEC(C78),376)=264," [Auto pre-increment]","")),CONCATENATE("/",Y78,AC78,AE78,AG78)))))</f>
        <v>/KL8-E: Read Keyboard Buffer Dynamic</v>
      </c>
      <c r="L78" s="257" t="s">
        <v>1477</v>
      </c>
      <c r="M78" s="126"/>
      <c r="N78" s="253" t="str">
        <f t="shared" si="17"/>
        <v/>
      </c>
      <c r="O78" s="253">
        <f t="shared" si="18"/>
        <v>6</v>
      </c>
      <c r="P78" s="253" t="str">
        <f t="shared" si="19"/>
        <v>6000</v>
      </c>
      <c r="Q78" s="253" t="str">
        <f t="shared" si="20"/>
        <v/>
      </c>
      <c r="R78" s="253" t="str">
        <f t="shared" si="21"/>
        <v>NO</v>
      </c>
      <c r="S78" s="254" t="str">
        <f t="shared" si="27"/>
        <v>0012</v>
      </c>
      <c r="T78" s="253" t="str">
        <f t="shared" si="22"/>
        <v/>
      </c>
      <c r="U78" s="253">
        <f t="shared" si="23"/>
        <v>0</v>
      </c>
      <c r="V78" s="253" t="str">
        <f t="shared" si="24"/>
        <v/>
      </c>
      <c r="W78" s="253" t="str">
        <f>IF(LEN(V78)=0,"",IF(_xlfn.BITAND(V78,'PDP8'!$E$17)='PDP8'!$D$17,'PDP8'!$F$17,CONCATENATE(IF(ISNA(MATCH(_xlfn.BITAND(V78,'PDP8'!$E$18),'PDP8'!$D$18:$D$20,0)),"",CONCATENATE(INDEX('PDP8'!$C$18:$C$20,MATCH(_xlfn.BITAND(V78,'PDP8'!$E$18),'PDP8'!$D$18:$D$20,0))," ")),IF(ISNA(MATCH(_xlfn.BITAND(V78,'PDP8'!$E$21),'PDP8'!$D$21:$D$52,0)),"",INDEX('PDP8'!$C$21:$C$52,MATCH(_xlfn.BITAND(V78,'PDP8'!$E$21),'PDP8'!$D$21:$D$52,0))))))</f>
        <v/>
      </c>
      <c r="X78" s="253" t="str">
        <f>IF(LEN(W78)=0,"",IF(B78='PDP8'!$B$17,'PDP8'!$F$17,CONCATENATE(IF(ISNA(MATCH(_xlfn.BITAND(V78,'PDP8'!$E$18),'PDP8'!$D$18:$D$20,0)),"",CONCATENATE(VLOOKUP(_xlfn.BITAND(V78,'PDP8'!$E$18),'PDP8'!$D$18:$F$20,3,0),IF(LEN(W78)&gt;4,", ",""))),IF(ISNA(MATCH(_xlfn.BITAND(V78,'PDP8'!$E$21),'PDP8'!$D$21:$D$52,0)),"",VLOOKUP(_xlfn.BITAND(V78,'PDP8'!$E$21),'PDP8'!$D$21:$F$52,3,0)))))</f>
        <v/>
      </c>
      <c r="Y78" s="253" t="str">
        <f t="shared" si="28"/>
        <v/>
      </c>
      <c r="Z78" s="253" t="str">
        <f t="shared" si="25"/>
        <v/>
      </c>
      <c r="AA78" s="253" t="str">
        <f>IF(LEN(Z78)=0,"",CONCATENATE(IF(ISNA(MATCH(_xlfn.BITAND(Z78,'PDP8'!$E$56),'PDP8'!$D$56:$D$70,0)),"",CONCATENATE(INDEX('PDP8'!$C$56:$C$70,MATCH(_xlfn.BITAND(Z78,'PDP8'!$E$56),'PDP8'!$D$56:$D$70,0))," ")),IF(ISNA(MATCH(_xlfn.BITAND(Z78,'PDP8'!$E$71),'PDP8'!$D$71:$D$73,0)),"",CONCATENATE(INDEX('PDP8'!$C$71:$C$73,MATCH(_xlfn.BITAND(Z78,'PDP8'!$E$71),'PDP8'!$D$71:$D$73,0))," ")),IF(_xlfn.BITAND(Z78,'PDP8'!$E$74),"",'PDP8'!$C$74),IF(_xlfn.BITAND(Z78,'PDP8'!$E$75),'PDP8'!$C$75,"")))</f>
        <v/>
      </c>
      <c r="AB78" s="253" t="str">
        <f>IF(LEN(AA78)=0,"",CONCATENATE(IF(ISNA(MATCH(_xlfn.BITAND(Z78,'PDP8'!$E$56),'PDP8'!$D$56:$D$70,0)),"",VLOOKUP(_xlfn.BITAND(Z78,'PDP8'!$E$56),'PDP8'!$D$56:$F$70,3,0)),IF(ISNA(MATCH(_xlfn.BITAND(Z78,'PDP8'!$E$71),'PDP8'!$D$71:$D$73,0)),"",CONCATENATE(IF(ISNA(MATCH(_xlfn.BITAND(Z78,'PDP8'!$E$56),'PDP8'!$D$56:$D$70,0)),"",", "),VLOOKUP(_xlfn.BITAND(Z78,'PDP8'!$E$71),'PDP8'!$D$71:$F$73,3,0))),IF(_xlfn.BITAND(Z78,'PDP8'!$E$75)='PDP8'!$D$75,CONCATENATE(IF(LEN(AA78)&gt;4,", ",""),'PDP8'!$F$75,""),IF(_xlfn.BITAND(Z78,'PDP8'!$E$74),"",'PDP8'!$F$74))))</f>
        <v/>
      </c>
      <c r="AC78" s="253" t="str">
        <f t="shared" si="29"/>
        <v/>
      </c>
      <c r="AD78" s="253" t="str">
        <f>IF(OR(LEFT(C78,1)="*",ISNA(MATCH(C78,'PDP8'!$B$90:$B$238,0))),"",VLOOKUP(C78,'PDP8'!$B$90:$C$238,2,0))</f>
        <v/>
      </c>
      <c r="AE78" s="253" t="str">
        <f>IF(LEN(AD78)=0,"",VLOOKUP(C78,'PDP8'!$B$79:$F$238,5,0))</f>
        <v/>
      </c>
      <c r="AF78" s="253" t="str">
        <f>IF(OR(LEFT(C78,1)="*",ISNA(MATCH(C78,'PDP8'!$J$5:$J$389,0))),"",INDEX('PDP8'!$I$5:$I$389,MATCH(C78,'PDP8'!$J$5:$J$389,0)))</f>
        <v>KRB</v>
      </c>
      <c r="AG78" s="253" t="str">
        <f>IF(LEN(AF78)=0,"",CONCATENATE(VLOOKUP(C78,'PDP8'!$J$5:$M$389,2,0),": ",VLOOKUP(C78,'PDP8'!$J$5:$M$389,4,0)))</f>
        <v>KL8-E: Read Keyboard Buffer Dynamic</v>
      </c>
      <c r="AH78" s="126"/>
    </row>
    <row r="79" spans="1:34" x14ac:dyDescent="0.2">
      <c r="A79" s="126"/>
      <c r="B79" s="246" t="str">
        <f t="shared" si="15"/>
        <v>0013</v>
      </c>
      <c r="C79" s="247" t="s">
        <v>978</v>
      </c>
      <c r="D79" s="248"/>
      <c r="E79" s="177"/>
      <c r="F79" s="249"/>
      <c r="G79" s="250" t="str">
        <f>IF(LEN(C79)=0,"",IF(LEFT(C79,1)="*",B79,IF(D79="Y",C79,IF(O79&lt;6,INDEX('PDP8'!$C$6:$C$13,MATCH(P79,'PDP8'!$B$6:$B$13)),CONCATENATE(W79,AA79,AD79,AF79)))))</f>
        <v>RTL</v>
      </c>
      <c r="H79" s="251" t="str">
        <f t="shared" si="16"/>
        <v/>
      </c>
      <c r="I79" s="250" t="str">
        <f t="shared" si="26"/>
        <v/>
      </c>
      <c r="J79" s="179"/>
      <c r="K79" s="188" t="str">
        <f>IF(LEFT(C79,1)="*",CONCATENATE("/Address = ",RIGHT(B79,LEN(B79)-1)),IF(LEN(O79)=0,"",IF(D79="Y",CONCATENATE("/Data initialized to ",C79),IF(O79&lt;6,CONCATENATE("/",VLOOKUP(P79,'PDP8'!$B$6:$F$13,5),IF(_xlfn.BITAND(OCT2DEC(C79),376)=264," [Auto pre-increment]","")),CONCATENATE("/",Y79,AC79,AE79,AG79)))))</f>
        <v>/Rotate  AC &amp; L left twice</v>
      </c>
      <c r="L79" s="257" t="s">
        <v>1474</v>
      </c>
      <c r="M79" s="126"/>
      <c r="N79" s="253" t="str">
        <f t="shared" si="17"/>
        <v/>
      </c>
      <c r="O79" s="253">
        <f t="shared" si="18"/>
        <v>7</v>
      </c>
      <c r="P79" s="253" t="str">
        <f t="shared" si="19"/>
        <v>7000</v>
      </c>
      <c r="Q79" s="253" t="str">
        <f t="shared" si="20"/>
        <v/>
      </c>
      <c r="R79" s="253" t="str">
        <f t="shared" si="21"/>
        <v>NO</v>
      </c>
      <c r="S79" s="254" t="str">
        <f t="shared" si="27"/>
        <v>0013</v>
      </c>
      <c r="T79" s="253" t="str">
        <f t="shared" si="22"/>
        <v/>
      </c>
      <c r="U79" s="253">
        <f t="shared" si="23"/>
        <v>1</v>
      </c>
      <c r="V79" s="253">
        <f t="shared" si="24"/>
        <v>6</v>
      </c>
      <c r="W79" s="253" t="str">
        <f>IF(LEN(V79)=0,"",IF(_xlfn.BITAND(V79,'PDP8'!$E$17)='PDP8'!$D$17,'PDP8'!$F$17,CONCATENATE(IF(ISNA(MATCH(_xlfn.BITAND(V79,'PDP8'!$E$18),'PDP8'!$D$18:$D$20,0)),"",CONCATENATE(INDEX('PDP8'!$C$18:$C$20,MATCH(_xlfn.BITAND(V79,'PDP8'!$E$18),'PDP8'!$D$18:$D$20,0))," ")),IF(ISNA(MATCH(_xlfn.BITAND(V79,'PDP8'!$E$21),'PDP8'!$D$21:$D$52,0)),"",INDEX('PDP8'!$C$21:$C$52,MATCH(_xlfn.BITAND(V79,'PDP8'!$E$21),'PDP8'!$D$21:$D$52,0))))))</f>
        <v>RTL</v>
      </c>
      <c r="X79" s="253" t="str">
        <f>IF(LEN(W79)=0,"",IF(B79='PDP8'!$B$17,'PDP8'!$F$17,CONCATENATE(IF(ISNA(MATCH(_xlfn.BITAND(V79,'PDP8'!$E$18),'PDP8'!$D$18:$D$20,0)),"",CONCATENATE(VLOOKUP(_xlfn.BITAND(V79,'PDP8'!$E$18),'PDP8'!$D$18:$F$20,3,0),IF(LEN(W79)&gt;4,", ",""))),IF(ISNA(MATCH(_xlfn.BITAND(V79,'PDP8'!$E$21),'PDP8'!$D$21:$D$52,0)),"",VLOOKUP(_xlfn.BITAND(V79,'PDP8'!$E$21),'PDP8'!$D$21:$F$52,3,0)))))</f>
        <v>Rotate  AC &amp; L left twice</v>
      </c>
      <c r="Y79" s="253" t="str">
        <f t="shared" si="28"/>
        <v>Rotate  AC &amp; L left twice</v>
      </c>
      <c r="Z79" s="253" t="str">
        <f t="shared" si="25"/>
        <v/>
      </c>
      <c r="AA79" s="253" t="str">
        <f>IF(LEN(Z79)=0,"",CONCATENATE(IF(ISNA(MATCH(_xlfn.BITAND(Z79,'PDP8'!$E$56),'PDP8'!$D$56:$D$70,0)),"",CONCATENATE(INDEX('PDP8'!$C$56:$C$70,MATCH(_xlfn.BITAND(Z79,'PDP8'!$E$56),'PDP8'!$D$56:$D$70,0))," ")),IF(ISNA(MATCH(_xlfn.BITAND(Z79,'PDP8'!$E$71),'PDP8'!$D$71:$D$73,0)),"",CONCATENATE(INDEX('PDP8'!$C$71:$C$73,MATCH(_xlfn.BITAND(Z79,'PDP8'!$E$71),'PDP8'!$D$71:$D$73,0))," ")),IF(_xlfn.BITAND(Z79,'PDP8'!$E$74),"",'PDP8'!$C$74),IF(_xlfn.BITAND(Z79,'PDP8'!$E$75),'PDP8'!$C$75,"")))</f>
        <v/>
      </c>
      <c r="AB79" s="253" t="str">
        <f>IF(LEN(AA79)=0,"",CONCATENATE(IF(ISNA(MATCH(_xlfn.BITAND(Z79,'PDP8'!$E$56),'PDP8'!$D$56:$D$70,0)),"",VLOOKUP(_xlfn.BITAND(Z79,'PDP8'!$E$56),'PDP8'!$D$56:$F$70,3,0)),IF(ISNA(MATCH(_xlfn.BITAND(Z79,'PDP8'!$E$71),'PDP8'!$D$71:$D$73,0)),"",CONCATENATE(IF(ISNA(MATCH(_xlfn.BITAND(Z79,'PDP8'!$E$56),'PDP8'!$D$56:$D$70,0)),"",", "),VLOOKUP(_xlfn.BITAND(Z79,'PDP8'!$E$71),'PDP8'!$D$71:$F$73,3,0))),IF(_xlfn.BITAND(Z79,'PDP8'!$E$75)='PDP8'!$D$75,CONCATENATE(IF(LEN(AA79)&gt;4,", ",""),'PDP8'!$F$75,""),IF(_xlfn.BITAND(Z79,'PDP8'!$E$74),"",'PDP8'!$F$74))))</f>
        <v/>
      </c>
      <c r="AC79" s="253" t="str">
        <f t="shared" si="29"/>
        <v/>
      </c>
      <c r="AD79" s="253" t="str">
        <f>IF(OR(LEFT(C79,1)="*",ISNA(MATCH(C79,'PDP8'!$B$90:$B$238,0))),"",VLOOKUP(C79,'PDP8'!$B$90:$C$238,2,0))</f>
        <v/>
      </c>
      <c r="AE79" s="253" t="str">
        <f>IF(LEN(AD79)=0,"",VLOOKUP(C79,'PDP8'!$B$79:$F$238,5,0))</f>
        <v/>
      </c>
      <c r="AF79" s="253" t="str">
        <f>IF(OR(LEFT(C79,1)="*",ISNA(MATCH(C79,'PDP8'!$J$5:$J$389,0))),"",INDEX('PDP8'!$I$5:$I$389,MATCH(C79,'PDP8'!$J$5:$J$389,0)))</f>
        <v/>
      </c>
      <c r="AG79" s="253" t="str">
        <f>IF(LEN(AF79)=0,"",CONCATENATE(VLOOKUP(C79,'PDP8'!$J$5:$M$389,2,0),": ",VLOOKUP(C79,'PDP8'!$J$5:$M$389,4,0)))</f>
        <v/>
      </c>
      <c r="AH79" s="126"/>
    </row>
    <row r="80" spans="1:34" x14ac:dyDescent="0.2">
      <c r="A80" s="126"/>
      <c r="B80" s="246" t="str">
        <f t="shared" si="15"/>
        <v>0014</v>
      </c>
      <c r="C80" s="247" t="s">
        <v>978</v>
      </c>
      <c r="D80" s="248"/>
      <c r="E80" s="177"/>
      <c r="F80" s="249"/>
      <c r="G80" s="250" t="str">
        <f>IF(LEN(C80)=0,"",IF(LEFT(C80,1)="*",B80,IF(D80="Y",C80,IF(O80&lt;6,INDEX('PDP8'!$C$6:$C$13,MATCH(P80,'PDP8'!$B$6:$B$13)),CONCATENATE(W80,AA80,AD80,AF80)))))</f>
        <v>RTL</v>
      </c>
      <c r="H80" s="251" t="str">
        <f t="shared" si="16"/>
        <v/>
      </c>
      <c r="I80" s="250" t="str">
        <f t="shared" si="26"/>
        <v/>
      </c>
      <c r="J80" s="179"/>
      <c r="K80" s="188" t="str">
        <f>IF(LEFT(C80,1)="*",CONCATENATE("/Address = ",RIGHT(B80,LEN(B80)-1)),IF(LEN(O80)=0,"",IF(D80="Y",CONCATENATE("/Data initialized to ",C80),IF(O80&lt;6,CONCATENATE("/",VLOOKUP(P80,'PDP8'!$B$6:$F$13,5),IF(_xlfn.BITAND(OCT2DEC(C80),376)=264," [Auto pre-increment]","")),CONCATENATE("/",Y80,AC80,AE80,AG80)))))</f>
        <v>/Rotate  AC &amp; L left twice</v>
      </c>
      <c r="L80" s="257" t="s">
        <v>1468</v>
      </c>
      <c r="M80" s="126"/>
      <c r="N80" s="253" t="str">
        <f t="shared" si="17"/>
        <v/>
      </c>
      <c r="O80" s="253">
        <f t="shared" si="18"/>
        <v>7</v>
      </c>
      <c r="P80" s="253" t="str">
        <f t="shared" si="19"/>
        <v>7000</v>
      </c>
      <c r="Q80" s="253" t="str">
        <f t="shared" si="20"/>
        <v/>
      </c>
      <c r="R80" s="253" t="str">
        <f t="shared" si="21"/>
        <v>NO</v>
      </c>
      <c r="S80" s="254" t="str">
        <f t="shared" si="27"/>
        <v>0014</v>
      </c>
      <c r="T80" s="253" t="str">
        <f t="shared" si="22"/>
        <v/>
      </c>
      <c r="U80" s="253">
        <f t="shared" si="23"/>
        <v>1</v>
      </c>
      <c r="V80" s="253">
        <f t="shared" si="24"/>
        <v>6</v>
      </c>
      <c r="W80" s="253" t="str">
        <f>IF(LEN(V80)=0,"",IF(_xlfn.BITAND(V80,'PDP8'!$E$17)='PDP8'!$D$17,'PDP8'!$F$17,CONCATENATE(IF(ISNA(MATCH(_xlfn.BITAND(V80,'PDP8'!$E$18),'PDP8'!$D$18:$D$20,0)),"",CONCATENATE(INDEX('PDP8'!$C$18:$C$20,MATCH(_xlfn.BITAND(V80,'PDP8'!$E$18),'PDP8'!$D$18:$D$20,0))," ")),IF(ISNA(MATCH(_xlfn.BITAND(V80,'PDP8'!$E$21),'PDP8'!$D$21:$D$52,0)),"",INDEX('PDP8'!$C$21:$C$52,MATCH(_xlfn.BITAND(V80,'PDP8'!$E$21),'PDP8'!$D$21:$D$52,0))))))</f>
        <v>RTL</v>
      </c>
      <c r="X80" s="253" t="str">
        <f>IF(LEN(W80)=0,"",IF(B80='PDP8'!$B$17,'PDP8'!$F$17,CONCATENATE(IF(ISNA(MATCH(_xlfn.BITAND(V80,'PDP8'!$E$18),'PDP8'!$D$18:$D$20,0)),"",CONCATENATE(VLOOKUP(_xlfn.BITAND(V80,'PDP8'!$E$18),'PDP8'!$D$18:$F$20,3,0),IF(LEN(W80)&gt;4,", ",""))),IF(ISNA(MATCH(_xlfn.BITAND(V80,'PDP8'!$E$21),'PDP8'!$D$21:$D$52,0)),"",VLOOKUP(_xlfn.BITAND(V80,'PDP8'!$E$21),'PDP8'!$D$21:$F$52,3,0)))))</f>
        <v>Rotate  AC &amp; L left twice</v>
      </c>
      <c r="Y80" s="253" t="str">
        <f t="shared" si="28"/>
        <v>Rotate  AC &amp; L left twice</v>
      </c>
      <c r="Z80" s="253" t="str">
        <f t="shared" si="25"/>
        <v/>
      </c>
      <c r="AA80" s="253" t="str">
        <f>IF(LEN(Z80)=0,"",CONCATENATE(IF(ISNA(MATCH(_xlfn.BITAND(Z80,'PDP8'!$E$56),'PDP8'!$D$56:$D$70,0)),"",CONCATENATE(INDEX('PDP8'!$C$56:$C$70,MATCH(_xlfn.BITAND(Z80,'PDP8'!$E$56),'PDP8'!$D$56:$D$70,0))," ")),IF(ISNA(MATCH(_xlfn.BITAND(Z80,'PDP8'!$E$71),'PDP8'!$D$71:$D$73,0)),"",CONCATENATE(INDEX('PDP8'!$C$71:$C$73,MATCH(_xlfn.BITAND(Z80,'PDP8'!$E$71),'PDP8'!$D$71:$D$73,0))," ")),IF(_xlfn.BITAND(Z80,'PDP8'!$E$74),"",'PDP8'!$C$74),IF(_xlfn.BITAND(Z80,'PDP8'!$E$75),'PDP8'!$C$75,"")))</f>
        <v/>
      </c>
      <c r="AB80" s="253" t="str">
        <f>IF(LEN(AA80)=0,"",CONCATENATE(IF(ISNA(MATCH(_xlfn.BITAND(Z80,'PDP8'!$E$56),'PDP8'!$D$56:$D$70,0)),"",VLOOKUP(_xlfn.BITAND(Z80,'PDP8'!$E$56),'PDP8'!$D$56:$F$70,3,0)),IF(ISNA(MATCH(_xlfn.BITAND(Z80,'PDP8'!$E$71),'PDP8'!$D$71:$D$73,0)),"",CONCATENATE(IF(ISNA(MATCH(_xlfn.BITAND(Z80,'PDP8'!$E$56),'PDP8'!$D$56:$D$70,0)),"",", "),VLOOKUP(_xlfn.BITAND(Z80,'PDP8'!$E$71),'PDP8'!$D$71:$F$73,3,0))),IF(_xlfn.BITAND(Z80,'PDP8'!$E$75)='PDP8'!$D$75,CONCATENATE(IF(LEN(AA80)&gt;4,", ",""),'PDP8'!$F$75,""),IF(_xlfn.BITAND(Z80,'PDP8'!$E$74),"",'PDP8'!$F$74))))</f>
        <v/>
      </c>
      <c r="AC80" s="253" t="str">
        <f t="shared" si="29"/>
        <v/>
      </c>
      <c r="AD80" s="253" t="str">
        <f>IF(OR(LEFT(C80,1)="*",ISNA(MATCH(C80,'PDP8'!$B$90:$B$238,0))),"",VLOOKUP(C80,'PDP8'!$B$90:$C$238,2,0))</f>
        <v/>
      </c>
      <c r="AE80" s="253" t="str">
        <f>IF(LEN(AD80)=0,"",VLOOKUP(C80,'PDP8'!$B$79:$F$238,5,0))</f>
        <v/>
      </c>
      <c r="AF80" s="253" t="str">
        <f>IF(OR(LEFT(C80,1)="*",ISNA(MATCH(C80,'PDP8'!$J$5:$J$389,0))),"",INDEX('PDP8'!$I$5:$I$389,MATCH(C80,'PDP8'!$J$5:$J$389,0)))</f>
        <v/>
      </c>
      <c r="AG80" s="253" t="str">
        <f>IF(LEN(AF80)=0,"",CONCATENATE(VLOOKUP(C80,'PDP8'!$J$5:$M$389,2,0),": ",VLOOKUP(C80,'PDP8'!$J$5:$M$389,4,0)))</f>
        <v/>
      </c>
      <c r="AH80" s="126"/>
    </row>
    <row r="81" spans="1:34" x14ac:dyDescent="0.2">
      <c r="A81" s="126"/>
      <c r="B81" s="246" t="str">
        <f t="shared" si="15"/>
        <v>0015</v>
      </c>
      <c r="C81" s="247" t="s">
        <v>978</v>
      </c>
      <c r="D81" s="248"/>
      <c r="E81" s="177"/>
      <c r="F81" s="249"/>
      <c r="G81" s="250" t="str">
        <f>IF(LEN(C81)=0,"",IF(LEFT(C81,1)="*",B81,IF(D81="Y",C81,IF(O81&lt;6,INDEX('PDP8'!$C$6:$C$13,MATCH(P81,'PDP8'!$B$6:$B$13)),CONCATENATE(W81,AA81,AD81,AF81)))))</f>
        <v>RTL</v>
      </c>
      <c r="H81" s="251" t="str">
        <f t="shared" si="16"/>
        <v/>
      </c>
      <c r="I81" s="250" t="str">
        <f t="shared" si="26"/>
        <v/>
      </c>
      <c r="J81" s="179"/>
      <c r="K81" s="188" t="str">
        <f>IF(LEFT(C81,1)="*",CONCATENATE("/Address = ",RIGHT(B81,LEN(B81)-1)),IF(LEN(O81)=0,"",IF(D81="Y",CONCATENATE("/Data initialized to ",C81),IF(O81&lt;6,CONCATENATE("/",VLOOKUP(P81,'PDP8'!$B$6:$F$13,5),IF(_xlfn.BITAND(OCT2DEC(C81),376)=264," [Auto pre-increment]","")),CONCATENATE("/",Y81,AC81,AE81,AG81)))))</f>
        <v>/Rotate  AC &amp; L left twice</v>
      </c>
      <c r="L81" s="252" t="s">
        <v>1468</v>
      </c>
      <c r="M81" s="126"/>
      <c r="N81" s="253" t="str">
        <f t="shared" si="17"/>
        <v/>
      </c>
      <c r="O81" s="253">
        <f t="shared" si="18"/>
        <v>7</v>
      </c>
      <c r="P81" s="253" t="str">
        <f t="shared" si="19"/>
        <v>7000</v>
      </c>
      <c r="Q81" s="253" t="str">
        <f t="shared" si="20"/>
        <v/>
      </c>
      <c r="R81" s="253" t="str">
        <f t="shared" si="21"/>
        <v>NO</v>
      </c>
      <c r="S81" s="254" t="str">
        <f t="shared" si="27"/>
        <v>0015</v>
      </c>
      <c r="T81" s="253" t="str">
        <f t="shared" si="22"/>
        <v/>
      </c>
      <c r="U81" s="253">
        <f t="shared" si="23"/>
        <v>1</v>
      </c>
      <c r="V81" s="253">
        <f t="shared" si="24"/>
        <v>6</v>
      </c>
      <c r="W81" s="253" t="str">
        <f>IF(LEN(V81)=0,"",IF(_xlfn.BITAND(V81,'PDP8'!$E$17)='PDP8'!$D$17,'PDP8'!$F$17,CONCATENATE(IF(ISNA(MATCH(_xlfn.BITAND(V81,'PDP8'!$E$18),'PDP8'!$D$18:$D$20,0)),"",CONCATENATE(INDEX('PDP8'!$C$18:$C$20,MATCH(_xlfn.BITAND(V81,'PDP8'!$E$18),'PDP8'!$D$18:$D$20,0))," ")),IF(ISNA(MATCH(_xlfn.BITAND(V81,'PDP8'!$E$21),'PDP8'!$D$21:$D$52,0)),"",INDEX('PDP8'!$C$21:$C$52,MATCH(_xlfn.BITAND(V81,'PDP8'!$E$21),'PDP8'!$D$21:$D$52,0))))))</f>
        <v>RTL</v>
      </c>
      <c r="X81" s="253" t="str">
        <f>IF(LEN(W81)=0,"",IF(B81='PDP8'!$B$17,'PDP8'!$F$17,CONCATENATE(IF(ISNA(MATCH(_xlfn.BITAND(V81,'PDP8'!$E$18),'PDP8'!$D$18:$D$20,0)),"",CONCATENATE(VLOOKUP(_xlfn.BITAND(V81,'PDP8'!$E$18),'PDP8'!$D$18:$F$20,3,0),IF(LEN(W81)&gt;4,", ",""))),IF(ISNA(MATCH(_xlfn.BITAND(V81,'PDP8'!$E$21),'PDP8'!$D$21:$D$52,0)),"",VLOOKUP(_xlfn.BITAND(V81,'PDP8'!$E$21),'PDP8'!$D$21:$F$52,3,0)))))</f>
        <v>Rotate  AC &amp; L left twice</v>
      </c>
      <c r="Y81" s="253" t="str">
        <f t="shared" si="28"/>
        <v>Rotate  AC &amp; L left twice</v>
      </c>
      <c r="Z81" s="253" t="str">
        <f t="shared" si="25"/>
        <v/>
      </c>
      <c r="AA81" s="253" t="str">
        <f>IF(LEN(Z81)=0,"",CONCATENATE(IF(ISNA(MATCH(_xlfn.BITAND(Z81,'PDP8'!$E$56),'PDP8'!$D$56:$D$70,0)),"",CONCATENATE(INDEX('PDP8'!$C$56:$C$70,MATCH(_xlfn.BITAND(Z81,'PDP8'!$E$56),'PDP8'!$D$56:$D$70,0))," ")),IF(ISNA(MATCH(_xlfn.BITAND(Z81,'PDP8'!$E$71),'PDP8'!$D$71:$D$73,0)),"",CONCATENATE(INDEX('PDP8'!$C$71:$C$73,MATCH(_xlfn.BITAND(Z81,'PDP8'!$E$71),'PDP8'!$D$71:$D$73,0))," ")),IF(_xlfn.BITAND(Z81,'PDP8'!$E$74),"",'PDP8'!$C$74),IF(_xlfn.BITAND(Z81,'PDP8'!$E$75),'PDP8'!$C$75,"")))</f>
        <v/>
      </c>
      <c r="AB81" s="253" t="str">
        <f>IF(LEN(AA81)=0,"",CONCATENATE(IF(ISNA(MATCH(_xlfn.BITAND(Z81,'PDP8'!$E$56),'PDP8'!$D$56:$D$70,0)),"",VLOOKUP(_xlfn.BITAND(Z81,'PDP8'!$E$56),'PDP8'!$D$56:$F$70,3,0)),IF(ISNA(MATCH(_xlfn.BITAND(Z81,'PDP8'!$E$71),'PDP8'!$D$71:$D$73,0)),"",CONCATENATE(IF(ISNA(MATCH(_xlfn.BITAND(Z81,'PDP8'!$E$56),'PDP8'!$D$56:$D$70,0)),"",", "),VLOOKUP(_xlfn.BITAND(Z81,'PDP8'!$E$71),'PDP8'!$D$71:$F$73,3,0))),IF(_xlfn.BITAND(Z81,'PDP8'!$E$75)='PDP8'!$D$75,CONCATENATE(IF(LEN(AA81)&gt;4,", ",""),'PDP8'!$F$75,""),IF(_xlfn.BITAND(Z81,'PDP8'!$E$74),"",'PDP8'!$F$74))))</f>
        <v/>
      </c>
      <c r="AC81" s="253" t="str">
        <f t="shared" si="29"/>
        <v/>
      </c>
      <c r="AD81" s="253" t="str">
        <f>IF(OR(LEFT(C81,1)="*",ISNA(MATCH(C81,'PDP8'!$B$90:$B$238,0))),"",VLOOKUP(C81,'PDP8'!$B$90:$C$238,2,0))</f>
        <v/>
      </c>
      <c r="AE81" s="253" t="str">
        <f>IF(LEN(AD81)=0,"",VLOOKUP(C81,'PDP8'!$B$79:$F$238,5,0))</f>
        <v/>
      </c>
      <c r="AF81" s="253" t="str">
        <f>IF(OR(LEFT(C81,1)="*",ISNA(MATCH(C81,'PDP8'!$J$5:$J$389,0))),"",INDEX('PDP8'!$I$5:$I$389,MATCH(C81,'PDP8'!$J$5:$J$389,0)))</f>
        <v/>
      </c>
      <c r="AG81" s="253" t="str">
        <f>IF(LEN(AF81)=0,"",CONCATENATE(VLOOKUP(C81,'PDP8'!$J$5:$M$389,2,0),": ",VLOOKUP(C81,'PDP8'!$J$5:$M$389,4,0)))</f>
        <v/>
      </c>
      <c r="AH81" s="126"/>
    </row>
    <row r="82" spans="1:34" x14ac:dyDescent="0.2">
      <c r="A82" s="126"/>
      <c r="B82" s="246" t="str">
        <f t="shared" si="15"/>
        <v>0016</v>
      </c>
      <c r="C82" s="247" t="s">
        <v>1458</v>
      </c>
      <c r="D82" s="248"/>
      <c r="E82" s="177"/>
      <c r="F82" s="249"/>
      <c r="G82" s="250" t="str">
        <f>IF(LEN(C82)=0,"",IF(LEFT(C82,1)="*",B82,IF(D82="Y",C82,IF(O82&lt;6,INDEX('PDP8'!$C$6:$C$13,MATCH(P82,'PDP8'!$B$6:$B$13)),CONCATENATE(W82,AA82,AD82,AF82)))))</f>
        <v>DCA</v>
      </c>
      <c r="H82" s="251" t="str">
        <f t="shared" si="16"/>
        <v/>
      </c>
      <c r="I82" s="250" t="str">
        <f t="shared" si="26"/>
        <v>0005</v>
      </c>
      <c r="J82" s="179"/>
      <c r="K82" s="188" t="str">
        <f>IF(LEFT(C82,1)="*",CONCATENATE("/Address = ",RIGHT(B82,LEN(B82)-1)),IF(LEN(O82)=0,"",IF(D82="Y",CONCATENATE("/Data initialized to ",C82),IF(O82&lt;6,CONCATENATE("/",VLOOKUP(P82,'PDP8'!$B$6:$F$13,5),IF(_xlfn.BITAND(OCT2DEC(C82),376)=264," [Auto pre-increment]","")),CONCATENATE("/",Y82,AC82,AE82,AG82)))))</f>
        <v>/Deposit AC in memory then clear AC</v>
      </c>
      <c r="L82" s="252" t="s">
        <v>1475</v>
      </c>
      <c r="M82" s="126"/>
      <c r="N82" s="253">
        <f t="shared" si="17"/>
        <v>0</v>
      </c>
      <c r="O82" s="253">
        <f t="shared" si="18"/>
        <v>3</v>
      </c>
      <c r="P82" s="253" t="str">
        <f t="shared" si="19"/>
        <v>3000</v>
      </c>
      <c r="Q82" s="253" t="str">
        <f t="shared" si="20"/>
        <v/>
      </c>
      <c r="R82" s="253" t="str">
        <f t="shared" si="21"/>
        <v>NO</v>
      </c>
      <c r="S82" s="254" t="str">
        <f t="shared" si="27"/>
        <v>0016</v>
      </c>
      <c r="T82" s="253" t="str">
        <f t="shared" si="22"/>
        <v>0005</v>
      </c>
      <c r="U82" s="253">
        <f t="shared" si="23"/>
        <v>0</v>
      </c>
      <c r="V82" s="253" t="str">
        <f t="shared" si="24"/>
        <v/>
      </c>
      <c r="W82" s="253" t="str">
        <f>IF(LEN(V82)=0,"",IF(_xlfn.BITAND(V82,'PDP8'!$E$17)='PDP8'!$D$17,'PDP8'!$F$17,CONCATENATE(IF(ISNA(MATCH(_xlfn.BITAND(V82,'PDP8'!$E$18),'PDP8'!$D$18:$D$20,0)),"",CONCATENATE(INDEX('PDP8'!$C$18:$C$20,MATCH(_xlfn.BITAND(V82,'PDP8'!$E$18),'PDP8'!$D$18:$D$20,0))," ")),IF(ISNA(MATCH(_xlfn.BITAND(V82,'PDP8'!$E$21),'PDP8'!$D$21:$D$52,0)),"",INDEX('PDP8'!$C$21:$C$52,MATCH(_xlfn.BITAND(V82,'PDP8'!$E$21),'PDP8'!$D$21:$D$52,0))))))</f>
        <v/>
      </c>
      <c r="X82" s="253" t="str">
        <f>IF(LEN(W82)=0,"",IF(B82='PDP8'!$B$17,'PDP8'!$F$17,CONCATENATE(IF(ISNA(MATCH(_xlfn.BITAND(V82,'PDP8'!$E$18),'PDP8'!$D$18:$D$20,0)),"",CONCATENATE(VLOOKUP(_xlfn.BITAND(V82,'PDP8'!$E$18),'PDP8'!$D$18:$F$20,3,0),IF(LEN(W82)&gt;4,", ",""))),IF(ISNA(MATCH(_xlfn.BITAND(V82,'PDP8'!$E$21),'PDP8'!$D$21:$D$52,0)),"",VLOOKUP(_xlfn.BITAND(V82,'PDP8'!$E$21),'PDP8'!$D$21:$F$52,3,0)))))</f>
        <v/>
      </c>
      <c r="Y82" s="253" t="str">
        <f t="shared" si="28"/>
        <v/>
      </c>
      <c r="Z82" s="253" t="str">
        <f t="shared" si="25"/>
        <v/>
      </c>
      <c r="AA82" s="253" t="str">
        <f>IF(LEN(Z82)=0,"",CONCATENATE(IF(ISNA(MATCH(_xlfn.BITAND(Z82,'PDP8'!$E$56),'PDP8'!$D$56:$D$70,0)),"",CONCATENATE(INDEX('PDP8'!$C$56:$C$70,MATCH(_xlfn.BITAND(Z82,'PDP8'!$E$56),'PDP8'!$D$56:$D$70,0))," ")),IF(ISNA(MATCH(_xlfn.BITAND(Z82,'PDP8'!$E$71),'PDP8'!$D$71:$D$73,0)),"",CONCATENATE(INDEX('PDP8'!$C$71:$C$73,MATCH(_xlfn.BITAND(Z82,'PDP8'!$E$71),'PDP8'!$D$71:$D$73,0))," ")),IF(_xlfn.BITAND(Z82,'PDP8'!$E$74),"",'PDP8'!$C$74),IF(_xlfn.BITAND(Z82,'PDP8'!$E$75),'PDP8'!$C$75,"")))</f>
        <v/>
      </c>
      <c r="AB82" s="253" t="str">
        <f>IF(LEN(AA82)=0,"",CONCATENATE(IF(ISNA(MATCH(_xlfn.BITAND(Z82,'PDP8'!$E$56),'PDP8'!$D$56:$D$70,0)),"",VLOOKUP(_xlfn.BITAND(Z82,'PDP8'!$E$56),'PDP8'!$D$56:$F$70,3,0)),IF(ISNA(MATCH(_xlfn.BITAND(Z82,'PDP8'!$E$71),'PDP8'!$D$71:$D$73,0)),"",CONCATENATE(IF(ISNA(MATCH(_xlfn.BITAND(Z82,'PDP8'!$E$56),'PDP8'!$D$56:$D$70,0)),"",", "),VLOOKUP(_xlfn.BITAND(Z82,'PDP8'!$E$71),'PDP8'!$D$71:$F$73,3,0))),IF(_xlfn.BITAND(Z82,'PDP8'!$E$75)='PDP8'!$D$75,CONCATENATE(IF(LEN(AA82)&gt;4,", ",""),'PDP8'!$F$75,""),IF(_xlfn.BITAND(Z82,'PDP8'!$E$74),"",'PDP8'!$F$74))))</f>
        <v/>
      </c>
      <c r="AC82" s="253" t="str">
        <f t="shared" si="29"/>
        <v/>
      </c>
      <c r="AD82" s="253" t="str">
        <f>IF(OR(LEFT(C82,1)="*",ISNA(MATCH(C82,'PDP8'!$B$90:$B$238,0))),"",VLOOKUP(C82,'PDP8'!$B$90:$C$238,2,0))</f>
        <v/>
      </c>
      <c r="AE82" s="253" t="str">
        <f>IF(LEN(AD82)=0,"",VLOOKUP(C82,'PDP8'!$B$79:$F$238,5,0))</f>
        <v/>
      </c>
      <c r="AF82" s="253" t="str">
        <f>IF(OR(LEFT(C82,1)="*",ISNA(MATCH(C82,'PDP8'!$J$5:$J$389,0))),"",INDEX('PDP8'!$I$5:$I$389,MATCH(C82,'PDP8'!$J$5:$J$389,0)))</f>
        <v/>
      </c>
      <c r="AG82" s="253" t="str">
        <f>IF(LEN(AF82)=0,"",CONCATENATE(VLOOKUP(C82,'PDP8'!$J$5:$M$389,2,0),": ",VLOOKUP(C82,'PDP8'!$J$5:$M$389,4,0)))</f>
        <v/>
      </c>
      <c r="AH82" s="126"/>
    </row>
    <row r="83" spans="1:34" x14ac:dyDescent="0.2">
      <c r="A83" s="126"/>
      <c r="B83" s="246" t="str">
        <f t="shared" si="15"/>
        <v/>
      </c>
      <c r="C83" s="247"/>
      <c r="D83" s="248"/>
      <c r="E83" s="177"/>
      <c r="F83" s="249"/>
      <c r="G83" s="250" t="str">
        <f>IF(LEN(C83)=0,"",IF(LEFT(C83,1)="*",B83,IF(D83="Y",C83,IF(O83&lt;6,INDEX('PDP8'!$C$6:$C$13,MATCH(P83,'PDP8'!$B$6:$B$13)),CONCATENATE(W83,AA83,AD83,AF83)))))</f>
        <v/>
      </c>
      <c r="H83" s="251" t="str">
        <f t="shared" si="16"/>
        <v/>
      </c>
      <c r="I83" s="250" t="str">
        <f t="shared" si="26"/>
        <v/>
      </c>
      <c r="J83" s="179"/>
      <c r="K83" s="188" t="str">
        <f>IF(LEFT(C83,1)="*",CONCATENATE("/Address = ",RIGHT(B83,LEN(B83)-1)),IF(LEN(O83)=0,"",IF(D83="Y",CONCATENATE("/Data initialized to ",C83),IF(O83&lt;6,CONCATENATE("/",VLOOKUP(P83,'PDP8'!$B$6:$F$13,5),IF(_xlfn.BITAND(OCT2DEC(C83),376)=264," [Auto pre-increment]","")),CONCATENATE("/",Y83,AC83,AE83,AG83)))))</f>
        <v/>
      </c>
      <c r="L83" s="252"/>
      <c r="M83" s="126"/>
      <c r="N83" s="253" t="str">
        <f t="shared" si="17"/>
        <v/>
      </c>
      <c r="O83" s="253" t="str">
        <f t="shared" si="18"/>
        <v/>
      </c>
      <c r="P83" s="253" t="str">
        <f t="shared" si="19"/>
        <v/>
      </c>
      <c r="Q83" s="253" t="str">
        <f t="shared" si="20"/>
        <v/>
      </c>
      <c r="R83" s="253" t="str">
        <f t="shared" si="21"/>
        <v>NO</v>
      </c>
      <c r="S83" s="254" t="str">
        <f t="shared" si="27"/>
        <v>0016</v>
      </c>
      <c r="T83" s="253" t="str">
        <f t="shared" si="22"/>
        <v/>
      </c>
      <c r="U83" s="253">
        <f t="shared" si="23"/>
        <v>0</v>
      </c>
      <c r="V83" s="253" t="str">
        <f t="shared" si="24"/>
        <v/>
      </c>
      <c r="W83" s="253" t="str">
        <f>IF(LEN(V83)=0,"",IF(_xlfn.BITAND(V83,'PDP8'!$E$17)='PDP8'!$D$17,'PDP8'!$F$17,CONCATENATE(IF(ISNA(MATCH(_xlfn.BITAND(V83,'PDP8'!$E$18),'PDP8'!$D$18:$D$20,0)),"",CONCATENATE(INDEX('PDP8'!$C$18:$C$20,MATCH(_xlfn.BITAND(V83,'PDP8'!$E$18),'PDP8'!$D$18:$D$20,0))," ")),IF(ISNA(MATCH(_xlfn.BITAND(V83,'PDP8'!$E$21),'PDP8'!$D$21:$D$52,0)),"",INDEX('PDP8'!$C$21:$C$52,MATCH(_xlfn.BITAND(V83,'PDP8'!$E$21),'PDP8'!$D$21:$D$52,0))))))</f>
        <v/>
      </c>
      <c r="X83" s="253" t="str">
        <f>IF(LEN(W83)=0,"",IF(B83='PDP8'!$B$17,'PDP8'!$F$17,CONCATENATE(IF(ISNA(MATCH(_xlfn.BITAND(V83,'PDP8'!$E$18),'PDP8'!$D$18:$D$20,0)),"",CONCATENATE(VLOOKUP(_xlfn.BITAND(V83,'PDP8'!$E$18),'PDP8'!$D$18:$F$20,3,0),IF(LEN(W83)&gt;4,", ",""))),IF(ISNA(MATCH(_xlfn.BITAND(V83,'PDP8'!$E$21),'PDP8'!$D$21:$D$52,0)),"",VLOOKUP(_xlfn.BITAND(V83,'PDP8'!$E$21),'PDP8'!$D$21:$F$52,3,0)))))</f>
        <v/>
      </c>
      <c r="Y83" s="253" t="str">
        <f t="shared" si="28"/>
        <v/>
      </c>
      <c r="Z83" s="253" t="str">
        <f t="shared" si="25"/>
        <v/>
      </c>
      <c r="AA83" s="253" t="str">
        <f>IF(LEN(Z83)=0,"",CONCATENATE(IF(ISNA(MATCH(_xlfn.BITAND(Z83,'PDP8'!$E$56),'PDP8'!$D$56:$D$70,0)),"",CONCATENATE(INDEX('PDP8'!$C$56:$C$70,MATCH(_xlfn.BITAND(Z83,'PDP8'!$E$56),'PDP8'!$D$56:$D$70,0))," ")),IF(ISNA(MATCH(_xlfn.BITAND(Z83,'PDP8'!$E$71),'PDP8'!$D$71:$D$73,0)),"",CONCATENATE(INDEX('PDP8'!$C$71:$C$73,MATCH(_xlfn.BITAND(Z83,'PDP8'!$E$71),'PDP8'!$D$71:$D$73,0))," ")),IF(_xlfn.BITAND(Z83,'PDP8'!$E$74),"",'PDP8'!$C$74),IF(_xlfn.BITAND(Z83,'PDP8'!$E$75),'PDP8'!$C$75,"")))</f>
        <v/>
      </c>
      <c r="AB83" s="253" t="str">
        <f>IF(LEN(AA83)=0,"",CONCATENATE(IF(ISNA(MATCH(_xlfn.BITAND(Z83,'PDP8'!$E$56),'PDP8'!$D$56:$D$70,0)),"",VLOOKUP(_xlfn.BITAND(Z83,'PDP8'!$E$56),'PDP8'!$D$56:$F$70,3,0)),IF(ISNA(MATCH(_xlfn.BITAND(Z83,'PDP8'!$E$71),'PDP8'!$D$71:$D$73,0)),"",CONCATENATE(IF(ISNA(MATCH(_xlfn.BITAND(Z83,'PDP8'!$E$56),'PDP8'!$D$56:$D$70,0)),"",", "),VLOOKUP(_xlfn.BITAND(Z83,'PDP8'!$E$71),'PDP8'!$D$71:$F$73,3,0))),IF(_xlfn.BITAND(Z83,'PDP8'!$E$75)='PDP8'!$D$75,CONCATENATE(IF(LEN(AA83)&gt;4,", ",""),'PDP8'!$F$75,""),IF(_xlfn.BITAND(Z83,'PDP8'!$E$74),"",'PDP8'!$F$74))))</f>
        <v/>
      </c>
      <c r="AC83" s="253" t="str">
        <f t="shared" si="29"/>
        <v/>
      </c>
      <c r="AD83" s="253" t="str">
        <f>IF(OR(LEFT(C83,1)="*",ISNA(MATCH(C83,'PDP8'!$B$90:$B$238,0))),"",VLOOKUP(C83,'PDP8'!$B$90:$C$238,2,0))</f>
        <v/>
      </c>
      <c r="AE83" s="253" t="str">
        <f>IF(LEN(AD83)=0,"",VLOOKUP(C83,'PDP8'!$B$79:$F$238,5,0))</f>
        <v/>
      </c>
      <c r="AF83" s="253" t="str">
        <f>IF(OR(LEFT(C83,1)="*",ISNA(MATCH(C83,'PDP8'!$J$5:$J$389,0))),"",INDEX('PDP8'!$I$5:$I$389,MATCH(C83,'PDP8'!$J$5:$J$389,0)))</f>
        <v/>
      </c>
      <c r="AG83" s="253" t="str">
        <f>IF(LEN(AF83)=0,"",CONCATENATE(VLOOKUP(C83,'PDP8'!$J$5:$M$389,2,0),": ",VLOOKUP(C83,'PDP8'!$J$5:$M$389,4,0)))</f>
        <v/>
      </c>
      <c r="AH83" s="126"/>
    </row>
    <row r="84" spans="1:34" x14ac:dyDescent="0.2">
      <c r="A84" s="126"/>
      <c r="B84" s="246" t="str">
        <f t="shared" si="15"/>
        <v>0017</v>
      </c>
      <c r="C84" s="247" t="s">
        <v>1061</v>
      </c>
      <c r="D84" s="248"/>
      <c r="E84" s="177"/>
      <c r="F84" s="249" t="s">
        <v>1476</v>
      </c>
      <c r="G84" s="250" t="str">
        <f>IF(LEN(C84)=0,"",IF(LEFT(C84,1)="*",B84,IF(D84="Y",C84,IF(O84&lt;6,INDEX('PDP8'!$C$6:$C$13,MATCH(P84,'PDP8'!$B$6:$B$13)),CONCATENATE(W84,AA84,AD84,AF84)))))</f>
        <v>KSF</v>
      </c>
      <c r="H84" s="251" t="str">
        <f t="shared" si="16"/>
        <v/>
      </c>
      <c r="I84" s="250" t="str">
        <f t="shared" si="26"/>
        <v/>
      </c>
      <c r="J84" s="179"/>
      <c r="K84" s="188" t="str">
        <f>IF(LEFT(C84,1)="*",CONCATENATE("/Address = ",RIGHT(B84,LEN(B84)-1)),IF(LEN(O84)=0,"",IF(D84="Y",CONCATENATE("/Data initialized to ",C84),IF(O84&lt;6,CONCATENATE("/",VLOOKUP(P84,'PDP8'!$B$6:$F$13,5),IF(_xlfn.BITAND(OCT2DEC(C84),376)=264," [Auto pre-increment]","")),CONCATENATE("/",Y84,AC84,AE84,AG84)))))</f>
        <v>/KL8-E: Skip on Keyboard Flag</v>
      </c>
      <c r="L84" s="252" t="s">
        <v>1466</v>
      </c>
      <c r="M84" s="126"/>
      <c r="N84" s="253" t="str">
        <f t="shared" si="17"/>
        <v/>
      </c>
      <c r="O84" s="253">
        <f t="shared" si="18"/>
        <v>6</v>
      </c>
      <c r="P84" s="253" t="str">
        <f t="shared" si="19"/>
        <v>6000</v>
      </c>
      <c r="Q84" s="253" t="str">
        <f t="shared" si="20"/>
        <v>LOWAIT</v>
      </c>
      <c r="R84" s="253" t="str">
        <f t="shared" si="21"/>
        <v>YES</v>
      </c>
      <c r="S84" s="254" t="str">
        <f t="shared" si="27"/>
        <v>0017</v>
      </c>
      <c r="T84" s="253" t="str">
        <f t="shared" si="22"/>
        <v/>
      </c>
      <c r="U84" s="253">
        <f t="shared" si="23"/>
        <v>0</v>
      </c>
      <c r="V84" s="253" t="str">
        <f t="shared" si="24"/>
        <v/>
      </c>
      <c r="W84" s="253" t="str">
        <f>IF(LEN(V84)=0,"",IF(_xlfn.BITAND(V84,'PDP8'!$E$17)='PDP8'!$D$17,'PDP8'!$F$17,CONCATENATE(IF(ISNA(MATCH(_xlfn.BITAND(V84,'PDP8'!$E$18),'PDP8'!$D$18:$D$20,0)),"",CONCATENATE(INDEX('PDP8'!$C$18:$C$20,MATCH(_xlfn.BITAND(V84,'PDP8'!$E$18),'PDP8'!$D$18:$D$20,0))," ")),IF(ISNA(MATCH(_xlfn.BITAND(V84,'PDP8'!$E$21),'PDP8'!$D$21:$D$52,0)),"",INDEX('PDP8'!$C$21:$C$52,MATCH(_xlfn.BITAND(V84,'PDP8'!$E$21),'PDP8'!$D$21:$D$52,0))))))</f>
        <v/>
      </c>
      <c r="X84" s="253" t="str">
        <f>IF(LEN(W84)=0,"",IF(B84='PDP8'!$B$17,'PDP8'!$F$17,CONCATENATE(IF(ISNA(MATCH(_xlfn.BITAND(V84,'PDP8'!$E$18),'PDP8'!$D$18:$D$20,0)),"",CONCATENATE(VLOOKUP(_xlfn.BITAND(V84,'PDP8'!$E$18),'PDP8'!$D$18:$F$20,3,0),IF(LEN(W84)&gt;4,", ",""))),IF(ISNA(MATCH(_xlfn.BITAND(V84,'PDP8'!$E$21),'PDP8'!$D$21:$D$52,0)),"",VLOOKUP(_xlfn.BITAND(V84,'PDP8'!$E$21),'PDP8'!$D$21:$F$52,3,0)))))</f>
        <v/>
      </c>
      <c r="Y84" s="253" t="str">
        <f t="shared" si="28"/>
        <v/>
      </c>
      <c r="Z84" s="253" t="str">
        <f t="shared" si="25"/>
        <v/>
      </c>
      <c r="AA84" s="253" t="str">
        <f>IF(LEN(Z84)=0,"",CONCATENATE(IF(ISNA(MATCH(_xlfn.BITAND(Z84,'PDP8'!$E$56),'PDP8'!$D$56:$D$70,0)),"",CONCATENATE(INDEX('PDP8'!$C$56:$C$70,MATCH(_xlfn.BITAND(Z84,'PDP8'!$E$56),'PDP8'!$D$56:$D$70,0))," ")),IF(ISNA(MATCH(_xlfn.BITAND(Z84,'PDP8'!$E$71),'PDP8'!$D$71:$D$73,0)),"",CONCATENATE(INDEX('PDP8'!$C$71:$C$73,MATCH(_xlfn.BITAND(Z84,'PDP8'!$E$71),'PDP8'!$D$71:$D$73,0))," ")),IF(_xlfn.BITAND(Z84,'PDP8'!$E$74),"",'PDP8'!$C$74),IF(_xlfn.BITAND(Z84,'PDP8'!$E$75),'PDP8'!$C$75,"")))</f>
        <v/>
      </c>
      <c r="AB84" s="253" t="str">
        <f>IF(LEN(AA84)=0,"",CONCATENATE(IF(ISNA(MATCH(_xlfn.BITAND(Z84,'PDP8'!$E$56),'PDP8'!$D$56:$D$70,0)),"",VLOOKUP(_xlfn.BITAND(Z84,'PDP8'!$E$56),'PDP8'!$D$56:$F$70,3,0)),IF(ISNA(MATCH(_xlfn.BITAND(Z84,'PDP8'!$E$71),'PDP8'!$D$71:$D$73,0)),"",CONCATENATE(IF(ISNA(MATCH(_xlfn.BITAND(Z84,'PDP8'!$E$56),'PDP8'!$D$56:$D$70,0)),"",", "),VLOOKUP(_xlfn.BITAND(Z84,'PDP8'!$E$71),'PDP8'!$D$71:$F$73,3,0))),IF(_xlfn.BITAND(Z84,'PDP8'!$E$75)='PDP8'!$D$75,CONCATENATE(IF(LEN(AA84)&gt;4,", ",""),'PDP8'!$F$75,""),IF(_xlfn.BITAND(Z84,'PDP8'!$E$74),"",'PDP8'!$F$74))))</f>
        <v/>
      </c>
      <c r="AC84" s="253" t="str">
        <f t="shared" si="29"/>
        <v/>
      </c>
      <c r="AD84" s="253" t="str">
        <f>IF(OR(LEFT(C84,1)="*",ISNA(MATCH(C84,'PDP8'!$B$90:$B$238,0))),"",VLOOKUP(C84,'PDP8'!$B$90:$C$238,2,0))</f>
        <v/>
      </c>
      <c r="AE84" s="253" t="str">
        <f>IF(LEN(AD84)=0,"",VLOOKUP(C84,'PDP8'!$B$79:$F$238,5,0))</f>
        <v/>
      </c>
      <c r="AF84" s="253" t="str">
        <f>IF(OR(LEFT(C84,1)="*",ISNA(MATCH(C84,'PDP8'!$J$5:$J$389,0))),"",INDEX('PDP8'!$I$5:$I$389,MATCH(C84,'PDP8'!$J$5:$J$389,0)))</f>
        <v>KSF</v>
      </c>
      <c r="AG84" s="253" t="str">
        <f>IF(LEN(AF84)=0,"",CONCATENATE(VLOOKUP(C84,'PDP8'!$J$5:$M$389,2,0),": ",VLOOKUP(C84,'PDP8'!$J$5:$M$389,4,0)))</f>
        <v>KL8-E: Skip on Keyboard Flag</v>
      </c>
      <c r="AH84" s="126"/>
    </row>
    <row r="85" spans="1:34" x14ac:dyDescent="0.2">
      <c r="A85" s="126"/>
      <c r="B85" s="246" t="str">
        <f t="shared" si="15"/>
        <v>0020</v>
      </c>
      <c r="C85" s="247" t="s">
        <v>1459</v>
      </c>
      <c r="D85" s="248"/>
      <c r="E85" s="177"/>
      <c r="F85" s="249"/>
      <c r="G85" s="250" t="str">
        <f>IF(LEN(C85)=0,"",IF(LEFT(C85,1)="*",B85,IF(D85="Y",C85,IF(O85&lt;6,INDEX('PDP8'!$C$6:$C$13,MATCH(P85,'PDP8'!$B$6:$B$13)),CONCATENATE(W85,AA85,AD85,AF85)))))</f>
        <v>JMP</v>
      </c>
      <c r="H85" s="251" t="str">
        <f t="shared" si="16"/>
        <v/>
      </c>
      <c r="I85" s="250" t="str">
        <f t="shared" si="26"/>
        <v>LOWAIT</v>
      </c>
      <c r="J85" s="179"/>
      <c r="K85" s="188" t="str">
        <f>IF(LEFT(C85,1)="*",CONCATENATE("/Address = ",RIGHT(B85,LEN(B85)-1)),IF(LEN(O85)=0,"",IF(D85="Y",CONCATENATE("/Data initialized to ",C85),IF(O85&lt;6,CONCATENATE("/",VLOOKUP(P85,'PDP8'!$B$6:$F$13,5),IF(_xlfn.BITAND(OCT2DEC(C85),376)=264," [Auto pre-increment]","")),CONCATENATE("/",Y85,AC85,AE85,AG85)))))</f>
        <v>/Jump</v>
      </c>
      <c r="L85" s="252" t="s">
        <v>1469</v>
      </c>
      <c r="M85" s="126"/>
      <c r="N85" s="253">
        <f t="shared" si="17"/>
        <v>0</v>
      </c>
      <c r="O85" s="253">
        <f t="shared" si="18"/>
        <v>5</v>
      </c>
      <c r="P85" s="253" t="str">
        <f t="shared" si="19"/>
        <v>5000</v>
      </c>
      <c r="Q85" s="253" t="str">
        <f t="shared" si="20"/>
        <v/>
      </c>
      <c r="R85" s="253" t="str">
        <f t="shared" si="21"/>
        <v>NO</v>
      </c>
      <c r="S85" s="254" t="str">
        <f t="shared" si="27"/>
        <v>0020</v>
      </c>
      <c r="T85" s="253" t="str">
        <f t="shared" si="22"/>
        <v>0017</v>
      </c>
      <c r="U85" s="253">
        <f t="shared" si="23"/>
        <v>0</v>
      </c>
      <c r="V85" s="253" t="str">
        <f t="shared" si="24"/>
        <v/>
      </c>
      <c r="W85" s="253" t="str">
        <f>IF(LEN(V85)=0,"",IF(_xlfn.BITAND(V85,'PDP8'!$E$17)='PDP8'!$D$17,'PDP8'!$F$17,CONCATENATE(IF(ISNA(MATCH(_xlfn.BITAND(V85,'PDP8'!$E$18),'PDP8'!$D$18:$D$20,0)),"",CONCATENATE(INDEX('PDP8'!$C$18:$C$20,MATCH(_xlfn.BITAND(V85,'PDP8'!$E$18),'PDP8'!$D$18:$D$20,0))," ")),IF(ISNA(MATCH(_xlfn.BITAND(V85,'PDP8'!$E$21),'PDP8'!$D$21:$D$52,0)),"",INDEX('PDP8'!$C$21:$C$52,MATCH(_xlfn.BITAND(V85,'PDP8'!$E$21),'PDP8'!$D$21:$D$52,0))))))</f>
        <v/>
      </c>
      <c r="X85" s="253" t="str">
        <f>IF(LEN(W85)=0,"",IF(B85='PDP8'!$B$17,'PDP8'!$F$17,CONCATENATE(IF(ISNA(MATCH(_xlfn.BITAND(V85,'PDP8'!$E$18),'PDP8'!$D$18:$D$20,0)),"",CONCATENATE(VLOOKUP(_xlfn.BITAND(V85,'PDP8'!$E$18),'PDP8'!$D$18:$F$20,3,0),IF(LEN(W85)&gt;4,", ",""))),IF(ISNA(MATCH(_xlfn.BITAND(V85,'PDP8'!$E$21),'PDP8'!$D$21:$D$52,0)),"",VLOOKUP(_xlfn.BITAND(V85,'PDP8'!$E$21),'PDP8'!$D$21:$F$52,3,0)))))</f>
        <v/>
      </c>
      <c r="Y85" s="253" t="str">
        <f t="shared" si="28"/>
        <v/>
      </c>
      <c r="Z85" s="253" t="str">
        <f t="shared" si="25"/>
        <v/>
      </c>
      <c r="AA85" s="253" t="str">
        <f>IF(LEN(Z85)=0,"",CONCATENATE(IF(ISNA(MATCH(_xlfn.BITAND(Z85,'PDP8'!$E$56),'PDP8'!$D$56:$D$70,0)),"",CONCATENATE(INDEX('PDP8'!$C$56:$C$70,MATCH(_xlfn.BITAND(Z85,'PDP8'!$E$56),'PDP8'!$D$56:$D$70,0))," ")),IF(ISNA(MATCH(_xlfn.BITAND(Z85,'PDP8'!$E$71),'PDP8'!$D$71:$D$73,0)),"",CONCATENATE(INDEX('PDP8'!$C$71:$C$73,MATCH(_xlfn.BITAND(Z85,'PDP8'!$E$71),'PDP8'!$D$71:$D$73,0))," ")),IF(_xlfn.BITAND(Z85,'PDP8'!$E$74),"",'PDP8'!$C$74),IF(_xlfn.BITAND(Z85,'PDP8'!$E$75),'PDP8'!$C$75,"")))</f>
        <v/>
      </c>
      <c r="AB85" s="253" t="str">
        <f>IF(LEN(AA85)=0,"",CONCATENATE(IF(ISNA(MATCH(_xlfn.BITAND(Z85,'PDP8'!$E$56),'PDP8'!$D$56:$D$70,0)),"",VLOOKUP(_xlfn.BITAND(Z85,'PDP8'!$E$56),'PDP8'!$D$56:$F$70,3,0)),IF(ISNA(MATCH(_xlfn.BITAND(Z85,'PDP8'!$E$71),'PDP8'!$D$71:$D$73,0)),"",CONCATENATE(IF(ISNA(MATCH(_xlfn.BITAND(Z85,'PDP8'!$E$56),'PDP8'!$D$56:$D$70,0)),"",", "),VLOOKUP(_xlfn.BITAND(Z85,'PDP8'!$E$71),'PDP8'!$D$71:$F$73,3,0))),IF(_xlfn.BITAND(Z85,'PDP8'!$E$75)='PDP8'!$D$75,CONCATENATE(IF(LEN(AA85)&gt;4,", ",""),'PDP8'!$F$75,""),IF(_xlfn.BITAND(Z85,'PDP8'!$E$74),"",'PDP8'!$F$74))))</f>
        <v/>
      </c>
      <c r="AC85" s="253" t="str">
        <f t="shared" si="29"/>
        <v/>
      </c>
      <c r="AD85" s="253" t="str">
        <f>IF(OR(LEFT(C85,1)="*",ISNA(MATCH(C85,'PDP8'!$B$90:$B$238,0))),"",VLOOKUP(C85,'PDP8'!$B$90:$C$238,2,0))</f>
        <v/>
      </c>
      <c r="AE85" s="253" t="str">
        <f>IF(LEN(AD85)=0,"",VLOOKUP(C85,'PDP8'!$B$79:$F$238,5,0))</f>
        <v/>
      </c>
      <c r="AF85" s="253" t="str">
        <f>IF(OR(LEFT(C85,1)="*",ISNA(MATCH(C85,'PDP8'!$J$5:$J$389,0))),"",INDEX('PDP8'!$I$5:$I$389,MATCH(C85,'PDP8'!$J$5:$J$389,0)))</f>
        <v/>
      </c>
      <c r="AG85" s="253" t="str">
        <f>IF(LEN(AF85)=0,"",CONCATENATE(VLOOKUP(C85,'PDP8'!$J$5:$M$389,2,0),": ",VLOOKUP(C85,'PDP8'!$J$5:$M$389,4,0)))</f>
        <v/>
      </c>
      <c r="AH85" s="126"/>
    </row>
    <row r="86" spans="1:34" x14ac:dyDescent="0.2">
      <c r="A86" s="126"/>
      <c r="B86" s="246" t="str">
        <f t="shared" si="15"/>
        <v/>
      </c>
      <c r="C86" s="247"/>
      <c r="D86" s="248"/>
      <c r="E86" s="177"/>
      <c r="F86" s="249"/>
      <c r="G86" s="250" t="str">
        <f>IF(LEN(C86)=0,"",IF(LEFT(C86,1)="*",B86,IF(D86="Y",C86,IF(O86&lt;6,INDEX('PDP8'!$C$6:$C$13,MATCH(P86,'PDP8'!$B$6:$B$13)),CONCATENATE(W86,AA86,AD86,AF86)))))</f>
        <v/>
      </c>
      <c r="H86" s="251" t="str">
        <f t="shared" si="16"/>
        <v/>
      </c>
      <c r="I86" s="250" t="str">
        <f t="shared" si="26"/>
        <v/>
      </c>
      <c r="J86" s="179"/>
      <c r="K86" s="188" t="str">
        <f>IF(LEFT(C86,1)="*",CONCATENATE("/Address = ",RIGHT(B86,LEN(B86)-1)),IF(LEN(O86)=0,"",IF(D86="Y",CONCATENATE("/Data initialized to ",C86),IF(O86&lt;6,CONCATENATE("/",VLOOKUP(P86,'PDP8'!$B$6:$F$13,5),IF(_xlfn.BITAND(OCT2DEC(C86),376)=264," [Auto pre-increment]","")),CONCATENATE("/",Y86,AC86,AE86,AG86)))))</f>
        <v/>
      </c>
      <c r="L86" s="252"/>
      <c r="M86" s="126"/>
      <c r="N86" s="253" t="str">
        <f t="shared" si="17"/>
        <v/>
      </c>
      <c r="O86" s="253" t="str">
        <f t="shared" si="18"/>
        <v/>
      </c>
      <c r="P86" s="253" t="str">
        <f t="shared" si="19"/>
        <v/>
      </c>
      <c r="Q86" s="253" t="str">
        <f t="shared" si="20"/>
        <v/>
      </c>
      <c r="R86" s="253" t="str">
        <f t="shared" si="21"/>
        <v>NO</v>
      </c>
      <c r="S86" s="254" t="str">
        <f t="shared" si="27"/>
        <v>0020</v>
      </c>
      <c r="T86" s="253" t="str">
        <f t="shared" si="22"/>
        <v/>
      </c>
      <c r="U86" s="253">
        <f t="shared" si="23"/>
        <v>0</v>
      </c>
      <c r="V86" s="253" t="str">
        <f t="shared" si="24"/>
        <v/>
      </c>
      <c r="W86" s="253" t="str">
        <f>IF(LEN(V86)=0,"",IF(_xlfn.BITAND(V86,'PDP8'!$E$17)='PDP8'!$D$17,'PDP8'!$F$17,CONCATENATE(IF(ISNA(MATCH(_xlfn.BITAND(V86,'PDP8'!$E$18),'PDP8'!$D$18:$D$20,0)),"",CONCATENATE(INDEX('PDP8'!$C$18:$C$20,MATCH(_xlfn.BITAND(V86,'PDP8'!$E$18),'PDP8'!$D$18:$D$20,0))," ")),IF(ISNA(MATCH(_xlfn.BITAND(V86,'PDP8'!$E$21),'PDP8'!$D$21:$D$52,0)),"",INDEX('PDP8'!$C$21:$C$52,MATCH(_xlfn.BITAND(V86,'PDP8'!$E$21),'PDP8'!$D$21:$D$52,0))))))</f>
        <v/>
      </c>
      <c r="X86" s="253" t="str">
        <f>IF(LEN(W86)=0,"",IF(B86='PDP8'!$B$17,'PDP8'!$F$17,CONCATENATE(IF(ISNA(MATCH(_xlfn.BITAND(V86,'PDP8'!$E$18),'PDP8'!$D$18:$D$20,0)),"",CONCATENATE(VLOOKUP(_xlfn.BITAND(V86,'PDP8'!$E$18),'PDP8'!$D$18:$F$20,3,0),IF(LEN(W86)&gt;4,", ",""))),IF(ISNA(MATCH(_xlfn.BITAND(V86,'PDP8'!$E$21),'PDP8'!$D$21:$D$52,0)),"",VLOOKUP(_xlfn.BITAND(V86,'PDP8'!$E$21),'PDP8'!$D$21:$F$52,3,0)))))</f>
        <v/>
      </c>
      <c r="Y86" s="253" t="str">
        <f t="shared" si="28"/>
        <v/>
      </c>
      <c r="Z86" s="253" t="str">
        <f t="shared" si="25"/>
        <v/>
      </c>
      <c r="AA86" s="253" t="str">
        <f>IF(LEN(Z86)=0,"",CONCATENATE(IF(ISNA(MATCH(_xlfn.BITAND(Z86,'PDP8'!$E$56),'PDP8'!$D$56:$D$70,0)),"",CONCATENATE(INDEX('PDP8'!$C$56:$C$70,MATCH(_xlfn.BITAND(Z86,'PDP8'!$E$56),'PDP8'!$D$56:$D$70,0))," ")),IF(ISNA(MATCH(_xlfn.BITAND(Z86,'PDP8'!$E$71),'PDP8'!$D$71:$D$73,0)),"",CONCATENATE(INDEX('PDP8'!$C$71:$C$73,MATCH(_xlfn.BITAND(Z86,'PDP8'!$E$71),'PDP8'!$D$71:$D$73,0))," ")),IF(_xlfn.BITAND(Z86,'PDP8'!$E$74),"",'PDP8'!$C$74),IF(_xlfn.BITAND(Z86,'PDP8'!$E$75),'PDP8'!$C$75,"")))</f>
        <v/>
      </c>
      <c r="AB86" s="253" t="str">
        <f>IF(LEN(AA86)=0,"",CONCATENATE(IF(ISNA(MATCH(_xlfn.BITAND(Z86,'PDP8'!$E$56),'PDP8'!$D$56:$D$70,0)),"",VLOOKUP(_xlfn.BITAND(Z86,'PDP8'!$E$56),'PDP8'!$D$56:$F$70,3,0)),IF(ISNA(MATCH(_xlfn.BITAND(Z86,'PDP8'!$E$71),'PDP8'!$D$71:$D$73,0)),"",CONCATENATE(IF(ISNA(MATCH(_xlfn.BITAND(Z86,'PDP8'!$E$56),'PDP8'!$D$56:$D$70,0)),"",", "),VLOOKUP(_xlfn.BITAND(Z86,'PDP8'!$E$71),'PDP8'!$D$71:$F$73,3,0))),IF(_xlfn.BITAND(Z86,'PDP8'!$E$75)='PDP8'!$D$75,CONCATENATE(IF(LEN(AA86)&gt;4,", ",""),'PDP8'!$F$75,""),IF(_xlfn.BITAND(Z86,'PDP8'!$E$74),"",'PDP8'!$F$74))))</f>
        <v/>
      </c>
      <c r="AC86" s="253" t="str">
        <f t="shared" si="29"/>
        <v/>
      </c>
      <c r="AD86" s="253" t="str">
        <f>IF(OR(LEFT(C86,1)="*",ISNA(MATCH(C86,'PDP8'!$B$90:$B$238,0))),"",VLOOKUP(C86,'PDP8'!$B$90:$C$238,2,0))</f>
        <v/>
      </c>
      <c r="AE86" s="253" t="str">
        <f>IF(LEN(AD86)=0,"",VLOOKUP(C86,'PDP8'!$B$79:$F$238,5,0))</f>
        <v/>
      </c>
      <c r="AF86" s="253" t="str">
        <f>IF(OR(LEFT(C86,1)="*",ISNA(MATCH(C86,'PDP8'!$J$5:$J$389,0))),"",INDEX('PDP8'!$I$5:$I$389,MATCH(C86,'PDP8'!$J$5:$J$389,0)))</f>
        <v/>
      </c>
      <c r="AG86" s="253" t="str">
        <f>IF(LEN(AF86)=0,"",CONCATENATE(VLOOKUP(C86,'PDP8'!$J$5:$M$389,2,0),": ",VLOOKUP(C86,'PDP8'!$J$5:$M$389,4,0)))</f>
        <v/>
      </c>
      <c r="AH86" s="126"/>
    </row>
    <row r="87" spans="1:34" x14ac:dyDescent="0.2">
      <c r="A87" s="126"/>
      <c r="B87" s="246" t="str">
        <f t="shared" si="15"/>
        <v>0021</v>
      </c>
      <c r="C87" s="247" t="s">
        <v>1066</v>
      </c>
      <c r="D87" s="248"/>
      <c r="E87" s="177"/>
      <c r="F87" s="249"/>
      <c r="G87" s="250" t="str">
        <f>IF(LEN(C87)=0,"",IF(LEFT(C87,1)="*",B87,IF(D87="Y",C87,IF(O87&lt;6,INDEX('PDP8'!$C$6:$C$13,MATCH(P87,'PDP8'!$B$6:$B$13)),CONCATENATE(W87,AA87,AD87,AF87)))))</f>
        <v>KRB</v>
      </c>
      <c r="H87" s="251" t="str">
        <f t="shared" si="16"/>
        <v/>
      </c>
      <c r="I87" s="250" t="str">
        <f t="shared" si="26"/>
        <v/>
      </c>
      <c r="J87" s="179"/>
      <c r="K87" s="188" t="str">
        <f>IF(LEFT(C87,1)="*",CONCATENATE("/Address = ",RIGHT(B87,LEN(B87)-1)),IF(LEN(O87)=0,"",IF(D87="Y",CONCATENATE("/Data initialized to ",C87),IF(O87&lt;6,CONCATENATE("/",VLOOKUP(P87,'PDP8'!$B$6:$F$13,5),IF(_xlfn.BITAND(OCT2DEC(C87),376)=264," [Auto pre-increment]","")),CONCATENATE("/",Y87,AC87,AE87,AG87)))))</f>
        <v>/KL8-E: Read Keyboard Buffer Dynamic</v>
      </c>
      <c r="L87" s="252" t="s">
        <v>1478</v>
      </c>
      <c r="M87" s="126"/>
      <c r="N87" s="253" t="str">
        <f t="shared" si="17"/>
        <v/>
      </c>
      <c r="O87" s="253">
        <f t="shared" si="18"/>
        <v>6</v>
      </c>
      <c r="P87" s="253" t="str">
        <f t="shared" si="19"/>
        <v>6000</v>
      </c>
      <c r="Q87" s="253" t="str">
        <f t="shared" si="20"/>
        <v/>
      </c>
      <c r="R87" s="253" t="str">
        <f t="shared" si="21"/>
        <v>NO</v>
      </c>
      <c r="S87" s="254" t="str">
        <f t="shared" si="27"/>
        <v>0021</v>
      </c>
      <c r="T87" s="253" t="str">
        <f t="shared" si="22"/>
        <v/>
      </c>
      <c r="U87" s="253">
        <f t="shared" si="23"/>
        <v>0</v>
      </c>
      <c r="V87" s="253" t="str">
        <f t="shared" si="24"/>
        <v/>
      </c>
      <c r="W87" s="253" t="str">
        <f>IF(LEN(V87)=0,"",IF(_xlfn.BITAND(V87,'PDP8'!$E$17)='PDP8'!$D$17,'PDP8'!$F$17,CONCATENATE(IF(ISNA(MATCH(_xlfn.BITAND(V87,'PDP8'!$E$18),'PDP8'!$D$18:$D$20,0)),"",CONCATENATE(INDEX('PDP8'!$C$18:$C$20,MATCH(_xlfn.BITAND(V87,'PDP8'!$E$18),'PDP8'!$D$18:$D$20,0))," ")),IF(ISNA(MATCH(_xlfn.BITAND(V87,'PDP8'!$E$21),'PDP8'!$D$21:$D$52,0)),"",INDEX('PDP8'!$C$21:$C$52,MATCH(_xlfn.BITAND(V87,'PDP8'!$E$21),'PDP8'!$D$21:$D$52,0))))))</f>
        <v/>
      </c>
      <c r="X87" s="253" t="str">
        <f>IF(LEN(W87)=0,"",IF(B87='PDP8'!$B$17,'PDP8'!$F$17,CONCATENATE(IF(ISNA(MATCH(_xlfn.BITAND(V87,'PDP8'!$E$18),'PDP8'!$D$18:$D$20,0)),"",CONCATENATE(VLOOKUP(_xlfn.BITAND(V87,'PDP8'!$E$18),'PDP8'!$D$18:$F$20,3,0),IF(LEN(W87)&gt;4,", ",""))),IF(ISNA(MATCH(_xlfn.BITAND(V87,'PDP8'!$E$21),'PDP8'!$D$21:$D$52,0)),"",VLOOKUP(_xlfn.BITAND(V87,'PDP8'!$E$21),'PDP8'!$D$21:$F$52,3,0)))))</f>
        <v/>
      </c>
      <c r="Y87" s="253" t="str">
        <f t="shared" si="28"/>
        <v/>
      </c>
      <c r="Z87" s="253" t="str">
        <f t="shared" si="25"/>
        <v/>
      </c>
      <c r="AA87" s="253" t="str">
        <f>IF(LEN(Z87)=0,"",CONCATENATE(IF(ISNA(MATCH(_xlfn.BITAND(Z87,'PDP8'!$E$56),'PDP8'!$D$56:$D$70,0)),"",CONCATENATE(INDEX('PDP8'!$C$56:$C$70,MATCH(_xlfn.BITAND(Z87,'PDP8'!$E$56),'PDP8'!$D$56:$D$70,0))," ")),IF(ISNA(MATCH(_xlfn.BITAND(Z87,'PDP8'!$E$71),'PDP8'!$D$71:$D$73,0)),"",CONCATENATE(INDEX('PDP8'!$C$71:$C$73,MATCH(_xlfn.BITAND(Z87,'PDP8'!$E$71),'PDP8'!$D$71:$D$73,0))," ")),IF(_xlfn.BITAND(Z87,'PDP8'!$E$74),"",'PDP8'!$C$74),IF(_xlfn.BITAND(Z87,'PDP8'!$E$75),'PDP8'!$C$75,"")))</f>
        <v/>
      </c>
      <c r="AB87" s="253" t="str">
        <f>IF(LEN(AA87)=0,"",CONCATENATE(IF(ISNA(MATCH(_xlfn.BITAND(Z87,'PDP8'!$E$56),'PDP8'!$D$56:$D$70,0)),"",VLOOKUP(_xlfn.BITAND(Z87,'PDP8'!$E$56),'PDP8'!$D$56:$F$70,3,0)),IF(ISNA(MATCH(_xlfn.BITAND(Z87,'PDP8'!$E$71),'PDP8'!$D$71:$D$73,0)),"",CONCATENATE(IF(ISNA(MATCH(_xlfn.BITAND(Z87,'PDP8'!$E$56),'PDP8'!$D$56:$D$70,0)),"",", "),VLOOKUP(_xlfn.BITAND(Z87,'PDP8'!$E$71),'PDP8'!$D$71:$F$73,3,0))),IF(_xlfn.BITAND(Z87,'PDP8'!$E$75)='PDP8'!$D$75,CONCATENATE(IF(LEN(AA87)&gt;4,", ",""),'PDP8'!$F$75,""),IF(_xlfn.BITAND(Z87,'PDP8'!$E$74),"",'PDP8'!$F$74))))</f>
        <v/>
      </c>
      <c r="AC87" s="253" t="str">
        <f t="shared" si="29"/>
        <v/>
      </c>
      <c r="AD87" s="253" t="str">
        <f>IF(OR(LEFT(C87,1)="*",ISNA(MATCH(C87,'PDP8'!$B$90:$B$238,0))),"",VLOOKUP(C87,'PDP8'!$B$90:$C$238,2,0))</f>
        <v/>
      </c>
      <c r="AE87" s="253" t="str">
        <f>IF(LEN(AD87)=0,"",VLOOKUP(C87,'PDP8'!$B$79:$F$238,5,0))</f>
        <v/>
      </c>
      <c r="AF87" s="253" t="str">
        <f>IF(OR(LEFT(C87,1)="*",ISNA(MATCH(C87,'PDP8'!$J$5:$J$389,0))),"",INDEX('PDP8'!$I$5:$I$389,MATCH(C87,'PDP8'!$J$5:$J$389,0)))</f>
        <v>KRB</v>
      </c>
      <c r="AG87" s="253" t="str">
        <f>IF(LEN(AF87)=0,"",CONCATENATE(VLOOKUP(C87,'PDP8'!$J$5:$M$389,2,0),": ",VLOOKUP(C87,'PDP8'!$J$5:$M$389,4,0)))</f>
        <v>KL8-E: Read Keyboard Buffer Dynamic</v>
      </c>
      <c r="AH87" s="126"/>
    </row>
    <row r="88" spans="1:34" x14ac:dyDescent="0.2">
      <c r="A88" s="126"/>
      <c r="B88" s="246" t="str">
        <f t="shared" si="15"/>
        <v>0022</v>
      </c>
      <c r="C88" s="247" t="s">
        <v>1460</v>
      </c>
      <c r="D88" s="248"/>
      <c r="E88" s="177"/>
      <c r="F88" s="249"/>
      <c r="G88" s="250" t="str">
        <f>IF(LEN(C88)=0,"",IF(LEFT(C88,1)="*",B88,IF(D88="Y",C88,IF(O88&lt;6,INDEX('PDP8'!$C$6:$C$13,MATCH(P88,'PDP8'!$B$6:$B$13)),CONCATENATE(W88,AA88,AD88,AF88)))))</f>
        <v>TAD</v>
      </c>
      <c r="H88" s="251" t="str">
        <f t="shared" si="16"/>
        <v/>
      </c>
      <c r="I88" s="250" t="str">
        <f t="shared" si="26"/>
        <v>0005</v>
      </c>
      <c r="J88" s="179"/>
      <c r="K88" s="188" t="str">
        <f>IF(LEFT(C88,1)="*",CONCATENATE("/Address = ",RIGHT(B88,LEN(B88)-1)),IF(LEN(O88)=0,"",IF(D88="Y",CONCATENATE("/Data initialized to ",C88),IF(O88&lt;6,CONCATENATE("/",VLOOKUP(P88,'PDP8'!$B$6:$F$13,5),IF(_xlfn.BITAND(OCT2DEC(C88),376)=264," [Auto pre-increment]","")),CONCATENATE("/",Y88,AC88,AE88,AG88)))))</f>
        <v>/Add operand to AC</v>
      </c>
      <c r="L88" s="252" t="s">
        <v>1479</v>
      </c>
      <c r="M88" s="126"/>
      <c r="N88" s="253">
        <f t="shared" si="17"/>
        <v>0</v>
      </c>
      <c r="O88" s="253">
        <f t="shared" si="18"/>
        <v>1</v>
      </c>
      <c r="P88" s="253" t="str">
        <f t="shared" si="19"/>
        <v>1000</v>
      </c>
      <c r="Q88" s="253" t="str">
        <f t="shared" si="20"/>
        <v/>
      </c>
      <c r="R88" s="253" t="str">
        <f t="shared" si="21"/>
        <v>NO</v>
      </c>
      <c r="S88" s="254" t="str">
        <f t="shared" si="27"/>
        <v>0022</v>
      </c>
      <c r="T88" s="253" t="str">
        <f t="shared" si="22"/>
        <v>0005</v>
      </c>
      <c r="U88" s="253">
        <f t="shared" si="23"/>
        <v>0</v>
      </c>
      <c r="V88" s="253" t="str">
        <f t="shared" si="24"/>
        <v/>
      </c>
      <c r="W88" s="253" t="str">
        <f>IF(LEN(V88)=0,"",IF(_xlfn.BITAND(V88,'PDP8'!$E$17)='PDP8'!$D$17,'PDP8'!$F$17,CONCATENATE(IF(ISNA(MATCH(_xlfn.BITAND(V88,'PDP8'!$E$18),'PDP8'!$D$18:$D$20,0)),"",CONCATENATE(INDEX('PDP8'!$C$18:$C$20,MATCH(_xlfn.BITAND(V88,'PDP8'!$E$18),'PDP8'!$D$18:$D$20,0))," ")),IF(ISNA(MATCH(_xlfn.BITAND(V88,'PDP8'!$E$21),'PDP8'!$D$21:$D$52,0)),"",INDEX('PDP8'!$C$21:$C$52,MATCH(_xlfn.BITAND(V88,'PDP8'!$E$21),'PDP8'!$D$21:$D$52,0))))))</f>
        <v/>
      </c>
      <c r="X88" s="253" t="str">
        <f>IF(LEN(W88)=0,"",IF(B88='PDP8'!$B$17,'PDP8'!$F$17,CONCATENATE(IF(ISNA(MATCH(_xlfn.BITAND(V88,'PDP8'!$E$18),'PDP8'!$D$18:$D$20,0)),"",CONCATENATE(VLOOKUP(_xlfn.BITAND(V88,'PDP8'!$E$18),'PDP8'!$D$18:$F$20,3,0),IF(LEN(W88)&gt;4,", ",""))),IF(ISNA(MATCH(_xlfn.BITAND(V88,'PDP8'!$E$21),'PDP8'!$D$21:$D$52,0)),"",VLOOKUP(_xlfn.BITAND(V88,'PDP8'!$E$21),'PDP8'!$D$21:$F$52,3,0)))))</f>
        <v/>
      </c>
      <c r="Y88" s="253" t="str">
        <f t="shared" si="28"/>
        <v/>
      </c>
      <c r="Z88" s="253" t="str">
        <f t="shared" si="25"/>
        <v/>
      </c>
      <c r="AA88" s="253" t="str">
        <f>IF(LEN(Z88)=0,"",CONCATENATE(IF(ISNA(MATCH(_xlfn.BITAND(Z88,'PDP8'!$E$56),'PDP8'!$D$56:$D$70,0)),"",CONCATENATE(INDEX('PDP8'!$C$56:$C$70,MATCH(_xlfn.BITAND(Z88,'PDP8'!$E$56),'PDP8'!$D$56:$D$70,0))," ")),IF(ISNA(MATCH(_xlfn.BITAND(Z88,'PDP8'!$E$71),'PDP8'!$D$71:$D$73,0)),"",CONCATENATE(INDEX('PDP8'!$C$71:$C$73,MATCH(_xlfn.BITAND(Z88,'PDP8'!$E$71),'PDP8'!$D$71:$D$73,0))," ")),IF(_xlfn.BITAND(Z88,'PDP8'!$E$74),"",'PDP8'!$C$74),IF(_xlfn.BITAND(Z88,'PDP8'!$E$75),'PDP8'!$C$75,"")))</f>
        <v/>
      </c>
      <c r="AB88" s="253" t="str">
        <f>IF(LEN(AA88)=0,"",CONCATENATE(IF(ISNA(MATCH(_xlfn.BITAND(Z88,'PDP8'!$E$56),'PDP8'!$D$56:$D$70,0)),"",VLOOKUP(_xlfn.BITAND(Z88,'PDP8'!$E$56),'PDP8'!$D$56:$F$70,3,0)),IF(ISNA(MATCH(_xlfn.BITAND(Z88,'PDP8'!$E$71),'PDP8'!$D$71:$D$73,0)),"",CONCATENATE(IF(ISNA(MATCH(_xlfn.BITAND(Z88,'PDP8'!$E$56),'PDP8'!$D$56:$D$70,0)),"",", "),VLOOKUP(_xlfn.BITAND(Z88,'PDP8'!$E$71),'PDP8'!$D$71:$F$73,3,0))),IF(_xlfn.BITAND(Z88,'PDP8'!$E$75)='PDP8'!$D$75,CONCATENATE(IF(LEN(AA88)&gt;4,", ",""),'PDP8'!$F$75,""),IF(_xlfn.BITAND(Z88,'PDP8'!$E$74),"",'PDP8'!$F$74))))</f>
        <v/>
      </c>
      <c r="AC88" s="253" t="str">
        <f t="shared" si="29"/>
        <v/>
      </c>
      <c r="AD88" s="253" t="str">
        <f>IF(OR(LEFT(C88,1)="*",ISNA(MATCH(C88,'PDP8'!$B$90:$B$238,0))),"",VLOOKUP(C88,'PDP8'!$B$90:$C$238,2,0))</f>
        <v/>
      </c>
      <c r="AE88" s="253" t="str">
        <f>IF(LEN(AD88)=0,"",VLOOKUP(C88,'PDP8'!$B$79:$F$238,5,0))</f>
        <v/>
      </c>
      <c r="AF88" s="253" t="str">
        <f>IF(OR(LEFT(C88,1)="*",ISNA(MATCH(C88,'PDP8'!$J$5:$J$389,0))),"",INDEX('PDP8'!$I$5:$I$389,MATCH(C88,'PDP8'!$J$5:$J$389,0)))</f>
        <v/>
      </c>
      <c r="AG88" s="253" t="str">
        <f>IF(LEN(AF88)=0,"",CONCATENATE(VLOOKUP(C88,'PDP8'!$J$5:$M$389,2,0),": ",VLOOKUP(C88,'PDP8'!$J$5:$M$389,4,0)))</f>
        <v/>
      </c>
      <c r="AH88" s="126"/>
    </row>
    <row r="89" spans="1:34" x14ac:dyDescent="0.2">
      <c r="A89" s="126"/>
      <c r="B89" s="246" t="str">
        <f t="shared" si="15"/>
        <v>0023</v>
      </c>
      <c r="C89" s="247" t="s">
        <v>1461</v>
      </c>
      <c r="D89" s="248"/>
      <c r="E89" s="177"/>
      <c r="F89" s="249" t="s">
        <v>1448</v>
      </c>
      <c r="G89" s="250" t="str">
        <f>IF(LEN(C89)=0,"",IF(LEFT(C89,1)="*",B89,IF(D89="Y",C89,IF(O89&lt;6,INDEX('PDP8'!$C$6:$C$13,MATCH(P89,'PDP8'!$B$6:$B$13)),CONCATENATE(W89,AA89,AD89,AF89)))))</f>
        <v>DCA</v>
      </c>
      <c r="H89" s="251" t="str">
        <f t="shared" si="16"/>
        <v/>
      </c>
      <c r="I89" s="250" t="str">
        <f t="shared" si="26"/>
        <v>DCAINS</v>
      </c>
      <c r="J89" s="179"/>
      <c r="K89" s="188" t="str">
        <f>IF(LEFT(C89,1)="*",CONCATENATE("/Address = ",RIGHT(B89,LEN(B89)-1)),IF(LEN(O89)=0,"",IF(D89="Y",CONCATENATE("/Data initialized to ",C89),IF(O89&lt;6,CONCATENATE("/",VLOOKUP(P89,'PDP8'!$B$6:$F$13,5),IF(_xlfn.BITAND(OCT2DEC(C89),376)=264," [Auto pre-increment]","")),CONCATENATE("/",Y89,AC89,AE89,AG89)))))</f>
        <v>/Deposit AC in memory then clear AC</v>
      </c>
      <c r="L89" s="252" t="s">
        <v>1484</v>
      </c>
      <c r="M89" s="126"/>
      <c r="N89" s="253">
        <f t="shared" si="17"/>
        <v>0</v>
      </c>
      <c r="O89" s="253">
        <f t="shared" si="18"/>
        <v>3</v>
      </c>
      <c r="P89" s="253" t="str">
        <f t="shared" si="19"/>
        <v>3000</v>
      </c>
      <c r="Q89" s="253" t="str">
        <f t="shared" si="20"/>
        <v>DCAINS</v>
      </c>
      <c r="R89" s="253" t="str">
        <f t="shared" si="21"/>
        <v>YES</v>
      </c>
      <c r="S89" s="254" t="str">
        <f t="shared" si="27"/>
        <v>0023</v>
      </c>
      <c r="T89" s="253" t="str">
        <f t="shared" si="22"/>
        <v>0023</v>
      </c>
      <c r="U89" s="253">
        <f t="shared" si="23"/>
        <v>0</v>
      </c>
      <c r="V89" s="253" t="str">
        <f t="shared" si="24"/>
        <v/>
      </c>
      <c r="W89" s="253" t="str">
        <f>IF(LEN(V89)=0,"",IF(_xlfn.BITAND(V89,'PDP8'!$E$17)='PDP8'!$D$17,'PDP8'!$F$17,CONCATENATE(IF(ISNA(MATCH(_xlfn.BITAND(V89,'PDP8'!$E$18),'PDP8'!$D$18:$D$20,0)),"",CONCATENATE(INDEX('PDP8'!$C$18:$C$20,MATCH(_xlfn.BITAND(V89,'PDP8'!$E$18),'PDP8'!$D$18:$D$20,0))," ")),IF(ISNA(MATCH(_xlfn.BITAND(V89,'PDP8'!$E$21),'PDP8'!$D$21:$D$52,0)),"",INDEX('PDP8'!$C$21:$C$52,MATCH(_xlfn.BITAND(V89,'PDP8'!$E$21),'PDP8'!$D$21:$D$52,0))))))</f>
        <v/>
      </c>
      <c r="X89" s="253" t="str">
        <f>IF(LEN(W89)=0,"",IF(B89='PDP8'!$B$17,'PDP8'!$F$17,CONCATENATE(IF(ISNA(MATCH(_xlfn.BITAND(V89,'PDP8'!$E$18),'PDP8'!$D$18:$D$20,0)),"",CONCATENATE(VLOOKUP(_xlfn.BITAND(V89,'PDP8'!$E$18),'PDP8'!$D$18:$F$20,3,0),IF(LEN(W89)&gt;4,", ",""))),IF(ISNA(MATCH(_xlfn.BITAND(V89,'PDP8'!$E$21),'PDP8'!$D$21:$D$52,0)),"",VLOOKUP(_xlfn.BITAND(V89,'PDP8'!$E$21),'PDP8'!$D$21:$F$52,3,0)))))</f>
        <v/>
      </c>
      <c r="Y89" s="253" t="str">
        <f t="shared" si="28"/>
        <v/>
      </c>
      <c r="Z89" s="253" t="str">
        <f t="shared" si="25"/>
        <v/>
      </c>
      <c r="AA89" s="253" t="str">
        <f>IF(LEN(Z89)=0,"",CONCATENATE(IF(ISNA(MATCH(_xlfn.BITAND(Z89,'PDP8'!$E$56),'PDP8'!$D$56:$D$70,0)),"",CONCATENATE(INDEX('PDP8'!$C$56:$C$70,MATCH(_xlfn.BITAND(Z89,'PDP8'!$E$56),'PDP8'!$D$56:$D$70,0))," ")),IF(ISNA(MATCH(_xlfn.BITAND(Z89,'PDP8'!$E$71),'PDP8'!$D$71:$D$73,0)),"",CONCATENATE(INDEX('PDP8'!$C$71:$C$73,MATCH(_xlfn.BITAND(Z89,'PDP8'!$E$71),'PDP8'!$D$71:$D$73,0))," ")),IF(_xlfn.BITAND(Z89,'PDP8'!$E$74),"",'PDP8'!$C$74),IF(_xlfn.BITAND(Z89,'PDP8'!$E$75),'PDP8'!$C$75,"")))</f>
        <v/>
      </c>
      <c r="AB89" s="253" t="str">
        <f>IF(LEN(AA89)=0,"",CONCATENATE(IF(ISNA(MATCH(_xlfn.BITAND(Z89,'PDP8'!$E$56),'PDP8'!$D$56:$D$70,0)),"",VLOOKUP(_xlfn.BITAND(Z89,'PDP8'!$E$56),'PDP8'!$D$56:$F$70,3,0)),IF(ISNA(MATCH(_xlfn.BITAND(Z89,'PDP8'!$E$71),'PDP8'!$D$71:$D$73,0)),"",CONCATENATE(IF(ISNA(MATCH(_xlfn.BITAND(Z89,'PDP8'!$E$56),'PDP8'!$D$56:$D$70,0)),"",", "),VLOOKUP(_xlfn.BITAND(Z89,'PDP8'!$E$71),'PDP8'!$D$71:$F$73,3,0))),IF(_xlfn.BITAND(Z89,'PDP8'!$E$75)='PDP8'!$D$75,CONCATENATE(IF(LEN(AA89)&gt;4,", ",""),'PDP8'!$F$75,""),IF(_xlfn.BITAND(Z89,'PDP8'!$E$74),"",'PDP8'!$F$74))))</f>
        <v/>
      </c>
      <c r="AC89" s="253" t="str">
        <f t="shared" si="29"/>
        <v/>
      </c>
      <c r="AD89" s="253" t="str">
        <f>IF(OR(LEFT(C89,1)="*",ISNA(MATCH(C89,'PDP8'!$B$90:$B$238,0))),"",VLOOKUP(C89,'PDP8'!$B$90:$C$238,2,0))</f>
        <v/>
      </c>
      <c r="AE89" s="253" t="str">
        <f>IF(LEN(AD89)=0,"",VLOOKUP(C89,'PDP8'!$B$79:$F$238,5,0))</f>
        <v/>
      </c>
      <c r="AF89" s="253" t="str">
        <f>IF(OR(LEFT(C89,1)="*",ISNA(MATCH(C89,'PDP8'!$J$5:$J$389,0))),"",INDEX('PDP8'!$I$5:$I$389,MATCH(C89,'PDP8'!$J$5:$J$389,0)))</f>
        <v/>
      </c>
      <c r="AG89" s="253" t="str">
        <f>IF(LEN(AF89)=0,"",CONCATENATE(VLOOKUP(C89,'PDP8'!$J$5:$M$389,2,0),": ",VLOOKUP(C89,'PDP8'!$J$5:$M$389,4,0)))</f>
        <v/>
      </c>
      <c r="AH89" s="126"/>
    </row>
    <row r="90" spans="1:34" x14ac:dyDescent="0.2">
      <c r="A90" s="126"/>
      <c r="B90" s="246" t="str">
        <f t="shared" si="15"/>
        <v>0024</v>
      </c>
      <c r="C90" s="247" t="s">
        <v>1454</v>
      </c>
      <c r="D90" s="248"/>
      <c r="E90" s="177"/>
      <c r="F90" s="249"/>
      <c r="G90" s="250" t="str">
        <f>IF(LEN(C90)=0,"",IF(LEFT(C90,1)="*",B90,IF(D90="Y",C90,IF(O90&lt;6,INDEX('PDP8'!$C$6:$C$13,MATCH(P90,'PDP8'!$B$6:$B$13)),CONCATENATE(W90,AA90,AD90,AF90)))))</f>
        <v>ISZ</v>
      </c>
      <c r="H90" s="251" t="str">
        <f t="shared" si="16"/>
        <v/>
      </c>
      <c r="I90" s="250" t="str">
        <f t="shared" si="26"/>
        <v>APOINTR</v>
      </c>
      <c r="J90" s="179"/>
      <c r="K90" s="188" t="str">
        <f>IF(LEFT(C90,1)="*",CONCATENATE("/Address = ",RIGHT(B90,LEN(B90)-1)),IF(LEN(O90)=0,"",IF(D90="Y",CONCATENATE("/Data initialized to ",C90),IF(O90&lt;6,CONCATENATE("/",VLOOKUP(P90,'PDP8'!$B$6:$F$13,5),IF(_xlfn.BITAND(OCT2DEC(C90),376)=264," [Auto pre-increment]","")),CONCATENATE("/",Y90,AC90,AE90,AG90)))))</f>
        <v>/Increment operand and skip if result is zero</v>
      </c>
      <c r="L90" s="252" t="s">
        <v>1470</v>
      </c>
      <c r="M90" s="126"/>
      <c r="N90" s="253">
        <f t="shared" si="17"/>
        <v>0</v>
      </c>
      <c r="O90" s="253">
        <f t="shared" si="18"/>
        <v>2</v>
      </c>
      <c r="P90" s="253" t="str">
        <f t="shared" si="19"/>
        <v>2000</v>
      </c>
      <c r="Q90" s="253" t="str">
        <f t="shared" si="20"/>
        <v/>
      </c>
      <c r="R90" s="253" t="str">
        <f t="shared" si="21"/>
        <v>NO</v>
      </c>
      <c r="S90" s="254" t="str">
        <f t="shared" si="27"/>
        <v>0024</v>
      </c>
      <c r="T90" s="253" t="str">
        <f t="shared" si="22"/>
        <v>0007</v>
      </c>
      <c r="U90" s="253">
        <f t="shared" si="23"/>
        <v>0</v>
      </c>
      <c r="V90" s="253" t="str">
        <f t="shared" si="24"/>
        <v/>
      </c>
      <c r="W90" s="253" t="str">
        <f>IF(LEN(V90)=0,"",IF(_xlfn.BITAND(V90,'PDP8'!$E$17)='PDP8'!$D$17,'PDP8'!$F$17,CONCATENATE(IF(ISNA(MATCH(_xlfn.BITAND(V90,'PDP8'!$E$18),'PDP8'!$D$18:$D$20,0)),"",CONCATENATE(INDEX('PDP8'!$C$18:$C$20,MATCH(_xlfn.BITAND(V90,'PDP8'!$E$18),'PDP8'!$D$18:$D$20,0))," ")),IF(ISNA(MATCH(_xlfn.BITAND(V90,'PDP8'!$E$21),'PDP8'!$D$21:$D$52,0)),"",INDEX('PDP8'!$C$21:$C$52,MATCH(_xlfn.BITAND(V90,'PDP8'!$E$21),'PDP8'!$D$21:$D$52,0))))))</f>
        <v/>
      </c>
      <c r="X90" s="253" t="str">
        <f>IF(LEN(W90)=0,"",IF(B90='PDP8'!$B$17,'PDP8'!$F$17,CONCATENATE(IF(ISNA(MATCH(_xlfn.BITAND(V90,'PDP8'!$E$18),'PDP8'!$D$18:$D$20,0)),"",CONCATENATE(VLOOKUP(_xlfn.BITAND(V90,'PDP8'!$E$18),'PDP8'!$D$18:$F$20,3,0),IF(LEN(W90)&gt;4,", ",""))),IF(ISNA(MATCH(_xlfn.BITAND(V90,'PDP8'!$E$21),'PDP8'!$D$21:$D$52,0)),"",VLOOKUP(_xlfn.BITAND(V90,'PDP8'!$E$21),'PDP8'!$D$21:$F$52,3,0)))))</f>
        <v/>
      </c>
      <c r="Y90" s="253" t="str">
        <f t="shared" si="28"/>
        <v/>
      </c>
      <c r="Z90" s="253" t="str">
        <f t="shared" si="25"/>
        <v/>
      </c>
      <c r="AA90" s="253" t="str">
        <f>IF(LEN(Z90)=0,"",CONCATENATE(IF(ISNA(MATCH(_xlfn.BITAND(Z90,'PDP8'!$E$56),'PDP8'!$D$56:$D$70,0)),"",CONCATENATE(INDEX('PDP8'!$C$56:$C$70,MATCH(_xlfn.BITAND(Z90,'PDP8'!$E$56),'PDP8'!$D$56:$D$70,0))," ")),IF(ISNA(MATCH(_xlfn.BITAND(Z90,'PDP8'!$E$71),'PDP8'!$D$71:$D$73,0)),"",CONCATENATE(INDEX('PDP8'!$C$71:$C$73,MATCH(_xlfn.BITAND(Z90,'PDP8'!$E$71),'PDP8'!$D$71:$D$73,0))," ")),IF(_xlfn.BITAND(Z90,'PDP8'!$E$74),"",'PDP8'!$C$74),IF(_xlfn.BITAND(Z90,'PDP8'!$E$75),'PDP8'!$C$75,"")))</f>
        <v/>
      </c>
      <c r="AB90" s="253" t="str">
        <f>IF(LEN(AA90)=0,"",CONCATENATE(IF(ISNA(MATCH(_xlfn.BITAND(Z90,'PDP8'!$E$56),'PDP8'!$D$56:$D$70,0)),"",VLOOKUP(_xlfn.BITAND(Z90,'PDP8'!$E$56),'PDP8'!$D$56:$F$70,3,0)),IF(ISNA(MATCH(_xlfn.BITAND(Z90,'PDP8'!$E$71),'PDP8'!$D$71:$D$73,0)),"",CONCATENATE(IF(ISNA(MATCH(_xlfn.BITAND(Z90,'PDP8'!$E$56),'PDP8'!$D$56:$D$70,0)),"",", "),VLOOKUP(_xlfn.BITAND(Z90,'PDP8'!$E$71),'PDP8'!$D$71:$F$73,3,0))),IF(_xlfn.BITAND(Z90,'PDP8'!$E$75)='PDP8'!$D$75,CONCATENATE(IF(LEN(AA90)&gt;4,", ",""),'PDP8'!$F$75,""),IF(_xlfn.BITAND(Z90,'PDP8'!$E$74),"",'PDP8'!$F$74))))</f>
        <v/>
      </c>
      <c r="AC90" s="253" t="str">
        <f t="shared" si="29"/>
        <v/>
      </c>
      <c r="AD90" s="253" t="str">
        <f>IF(OR(LEFT(C90,1)="*",ISNA(MATCH(C90,'PDP8'!$B$90:$B$238,0))),"",VLOOKUP(C90,'PDP8'!$B$90:$C$238,2,0))</f>
        <v/>
      </c>
      <c r="AE90" s="253" t="str">
        <f>IF(LEN(AD90)=0,"",VLOOKUP(C90,'PDP8'!$B$79:$F$238,5,0))</f>
        <v/>
      </c>
      <c r="AF90" s="253" t="str">
        <f>IF(OR(LEFT(C90,1)="*",ISNA(MATCH(C90,'PDP8'!$J$5:$J$389,0))),"",INDEX('PDP8'!$I$5:$I$389,MATCH(C90,'PDP8'!$J$5:$J$389,0)))</f>
        <v/>
      </c>
      <c r="AG90" s="253" t="str">
        <f>IF(LEN(AF90)=0,"",CONCATENATE(VLOOKUP(C90,'PDP8'!$J$5:$M$389,2,0),": ",VLOOKUP(C90,'PDP8'!$J$5:$M$389,4,0)))</f>
        <v/>
      </c>
      <c r="AH90" s="126"/>
    </row>
    <row r="91" spans="1:34" x14ac:dyDescent="0.2">
      <c r="A91" s="126"/>
      <c r="B91" s="246" t="str">
        <f t="shared" si="15"/>
        <v>0025</v>
      </c>
      <c r="C91" s="247" t="s">
        <v>1457</v>
      </c>
      <c r="D91" s="248"/>
      <c r="E91" s="177"/>
      <c r="F91" s="249"/>
      <c r="G91" s="250" t="str">
        <f>IF(LEN(C91)=0,"",IF(LEFT(C91,1)="*",B91,IF(D91="Y",C91,IF(O91&lt;6,INDEX('PDP8'!$C$6:$C$13,MATCH(P91,'PDP8'!$B$6:$B$13)),CONCATENATE(W91,AA91,AD91,AF91)))))</f>
        <v>JMP</v>
      </c>
      <c r="H91" s="251" t="str">
        <f t="shared" si="16"/>
        <v/>
      </c>
      <c r="I91" s="250" t="str">
        <f t="shared" si="26"/>
        <v>LODRIM</v>
      </c>
      <c r="J91" s="179"/>
      <c r="K91" s="188" t="str">
        <f>IF(LEFT(C91,1)="*",CONCATENATE("/Address = ",RIGHT(B91,LEN(B91)-1)),IF(LEN(O91)=0,"",IF(D91="Y",CONCATENATE("/Data initialized to ",C91),IF(O91&lt;6,CONCATENATE("/",VLOOKUP(P91,'PDP8'!$B$6:$F$13,5),IF(_xlfn.BITAND(OCT2DEC(C91),376)=264," [Auto pre-increment]","")),CONCATENATE("/",Y91,AC91,AE91,AG91)))))</f>
        <v>/Jump</v>
      </c>
      <c r="L91" s="252" t="s">
        <v>1471</v>
      </c>
      <c r="M91" s="126"/>
      <c r="N91" s="253">
        <f t="shared" si="17"/>
        <v>0</v>
      </c>
      <c r="O91" s="253">
        <f t="shared" si="18"/>
        <v>5</v>
      </c>
      <c r="P91" s="253" t="str">
        <f t="shared" si="19"/>
        <v>5000</v>
      </c>
      <c r="Q91" s="253" t="str">
        <f t="shared" si="20"/>
        <v/>
      </c>
      <c r="R91" s="253" t="str">
        <f t="shared" si="21"/>
        <v>NO</v>
      </c>
      <c r="S91" s="254" t="str">
        <f t="shared" si="27"/>
        <v>0025</v>
      </c>
      <c r="T91" s="253" t="str">
        <f t="shared" si="22"/>
        <v>0010</v>
      </c>
      <c r="U91" s="253">
        <f t="shared" si="23"/>
        <v>0</v>
      </c>
      <c r="V91" s="253" t="str">
        <f t="shared" si="24"/>
        <v/>
      </c>
      <c r="W91" s="253" t="str">
        <f>IF(LEN(V91)=0,"",IF(_xlfn.BITAND(V91,'PDP8'!$E$17)='PDP8'!$D$17,'PDP8'!$F$17,CONCATENATE(IF(ISNA(MATCH(_xlfn.BITAND(V91,'PDP8'!$E$18),'PDP8'!$D$18:$D$20,0)),"",CONCATENATE(INDEX('PDP8'!$C$18:$C$20,MATCH(_xlfn.BITAND(V91,'PDP8'!$E$18),'PDP8'!$D$18:$D$20,0))," ")),IF(ISNA(MATCH(_xlfn.BITAND(V91,'PDP8'!$E$21),'PDP8'!$D$21:$D$52,0)),"",INDEX('PDP8'!$C$21:$C$52,MATCH(_xlfn.BITAND(V91,'PDP8'!$E$21),'PDP8'!$D$21:$D$52,0))))))</f>
        <v/>
      </c>
      <c r="X91" s="253" t="str">
        <f>IF(LEN(W91)=0,"",IF(B91='PDP8'!$B$17,'PDP8'!$F$17,CONCATENATE(IF(ISNA(MATCH(_xlfn.BITAND(V91,'PDP8'!$E$18),'PDP8'!$D$18:$D$20,0)),"",CONCATENATE(VLOOKUP(_xlfn.BITAND(V91,'PDP8'!$E$18),'PDP8'!$D$18:$F$20,3,0),IF(LEN(W91)&gt;4,", ",""))),IF(ISNA(MATCH(_xlfn.BITAND(V91,'PDP8'!$E$21),'PDP8'!$D$21:$D$52,0)),"",VLOOKUP(_xlfn.BITAND(V91,'PDP8'!$E$21),'PDP8'!$D$21:$F$52,3,0)))))</f>
        <v/>
      </c>
      <c r="Y91" s="253" t="str">
        <f t="shared" si="28"/>
        <v/>
      </c>
      <c r="Z91" s="253" t="str">
        <f t="shared" si="25"/>
        <v/>
      </c>
      <c r="AA91" s="253" t="str">
        <f>IF(LEN(Z91)=0,"",CONCATENATE(IF(ISNA(MATCH(_xlfn.BITAND(Z91,'PDP8'!$E$56),'PDP8'!$D$56:$D$70,0)),"",CONCATENATE(INDEX('PDP8'!$C$56:$C$70,MATCH(_xlfn.BITAND(Z91,'PDP8'!$E$56),'PDP8'!$D$56:$D$70,0))," ")),IF(ISNA(MATCH(_xlfn.BITAND(Z91,'PDP8'!$E$71),'PDP8'!$D$71:$D$73,0)),"",CONCATENATE(INDEX('PDP8'!$C$71:$C$73,MATCH(_xlfn.BITAND(Z91,'PDP8'!$E$71),'PDP8'!$D$71:$D$73,0))," ")),IF(_xlfn.BITAND(Z91,'PDP8'!$E$74),"",'PDP8'!$C$74),IF(_xlfn.BITAND(Z91,'PDP8'!$E$75),'PDP8'!$C$75,"")))</f>
        <v/>
      </c>
      <c r="AB91" s="253" t="str">
        <f>IF(LEN(AA91)=0,"",CONCATENATE(IF(ISNA(MATCH(_xlfn.BITAND(Z91,'PDP8'!$E$56),'PDP8'!$D$56:$D$70,0)),"",VLOOKUP(_xlfn.BITAND(Z91,'PDP8'!$E$56),'PDP8'!$D$56:$F$70,3,0)),IF(ISNA(MATCH(_xlfn.BITAND(Z91,'PDP8'!$E$71),'PDP8'!$D$71:$D$73,0)),"",CONCATENATE(IF(ISNA(MATCH(_xlfn.BITAND(Z91,'PDP8'!$E$56),'PDP8'!$D$56:$D$70,0)),"",", "),VLOOKUP(_xlfn.BITAND(Z91,'PDP8'!$E$71),'PDP8'!$D$71:$F$73,3,0))),IF(_xlfn.BITAND(Z91,'PDP8'!$E$75)='PDP8'!$D$75,CONCATENATE(IF(LEN(AA91)&gt;4,", ",""),'PDP8'!$F$75,""),IF(_xlfn.BITAND(Z91,'PDP8'!$E$74),"",'PDP8'!$F$74))))</f>
        <v/>
      </c>
      <c r="AC91" s="253" t="str">
        <f t="shared" si="29"/>
        <v/>
      </c>
      <c r="AD91" s="253" t="str">
        <f>IF(OR(LEFT(C91,1)="*",ISNA(MATCH(C91,'PDP8'!$B$90:$B$238,0))),"",VLOOKUP(C91,'PDP8'!$B$90:$C$238,2,0))</f>
        <v/>
      </c>
      <c r="AE91" s="253" t="str">
        <f>IF(LEN(AD91)=0,"",VLOOKUP(C91,'PDP8'!$B$79:$F$238,5,0))</f>
        <v/>
      </c>
      <c r="AF91" s="253" t="str">
        <f>IF(OR(LEFT(C91,1)="*",ISNA(MATCH(C91,'PDP8'!$J$5:$J$389,0))),"",INDEX('PDP8'!$I$5:$I$389,MATCH(C91,'PDP8'!$J$5:$J$389,0)))</f>
        <v/>
      </c>
      <c r="AG91" s="253" t="str">
        <f>IF(LEN(AF91)=0,"",CONCATENATE(VLOOKUP(C91,'PDP8'!$J$5:$M$389,2,0),": ",VLOOKUP(C91,'PDP8'!$J$5:$M$389,4,0)))</f>
        <v/>
      </c>
      <c r="AH91" s="126"/>
    </row>
    <row r="92" spans="1:34" x14ac:dyDescent="0.2">
      <c r="A92" s="126"/>
      <c r="B92" s="246" t="str">
        <f t="shared" si="15"/>
        <v>0026</v>
      </c>
      <c r="C92" s="247" t="s">
        <v>1462</v>
      </c>
      <c r="D92" s="248"/>
      <c r="E92" s="177"/>
      <c r="F92" s="249"/>
      <c r="G92" s="250" t="str">
        <f>IF(LEN(C92)=0,"",IF(LEFT(C92,1)="*",B92,IF(D92="Y",C92,IF(O92&lt;6,INDEX('PDP8'!$C$6:$C$13,MATCH(P92,'PDP8'!$B$6:$B$13)),CONCATENATE(W92,AA92,AD92,AF92)))))</f>
        <v>JMP</v>
      </c>
      <c r="H92" s="251" t="str">
        <f t="shared" si="16"/>
        <v/>
      </c>
      <c r="I92" s="250" t="str">
        <f t="shared" si="26"/>
        <v>DONE</v>
      </c>
      <c r="J92" s="179"/>
      <c r="K92" s="188" t="str">
        <f>IF(LEFT(C92,1)="*",CONCATENATE("/Address = ",RIGHT(B92,LEN(B92)-1)),IF(LEN(O92)=0,"",IF(D92="Y",CONCATENATE("/Data initialized to ",C92),IF(O92&lt;6,CONCATENATE("/",VLOOKUP(P92,'PDP8'!$B$6:$F$13,5),IF(_xlfn.BITAND(OCT2DEC(C92),376)=264," [Auto pre-increment]","")),CONCATENATE("/",Y92,AC92,AE92,AG92)))))</f>
        <v>/Jump</v>
      </c>
      <c r="L92" s="252" t="s">
        <v>1455</v>
      </c>
      <c r="M92" s="126"/>
      <c r="N92" s="253">
        <f t="shared" si="17"/>
        <v>0</v>
      </c>
      <c r="O92" s="253">
        <f t="shared" si="18"/>
        <v>5</v>
      </c>
      <c r="P92" s="253" t="str">
        <f t="shared" si="19"/>
        <v>5000</v>
      </c>
      <c r="Q92" s="253" t="str">
        <f t="shared" si="20"/>
        <v/>
      </c>
      <c r="R92" s="253" t="str">
        <f t="shared" si="21"/>
        <v>NO</v>
      </c>
      <c r="S92" s="254" t="str">
        <f t="shared" si="27"/>
        <v>0026</v>
      </c>
      <c r="T92" s="253" t="str">
        <f t="shared" si="22"/>
        <v>0006</v>
      </c>
      <c r="U92" s="253">
        <f t="shared" si="23"/>
        <v>0</v>
      </c>
      <c r="V92" s="253" t="str">
        <f t="shared" si="24"/>
        <v/>
      </c>
      <c r="W92" s="253" t="str">
        <f>IF(LEN(V92)=0,"",IF(_xlfn.BITAND(V92,'PDP8'!$E$17)='PDP8'!$D$17,'PDP8'!$F$17,CONCATENATE(IF(ISNA(MATCH(_xlfn.BITAND(V92,'PDP8'!$E$18),'PDP8'!$D$18:$D$20,0)),"",CONCATENATE(INDEX('PDP8'!$C$18:$C$20,MATCH(_xlfn.BITAND(V92,'PDP8'!$E$18),'PDP8'!$D$18:$D$20,0))," ")),IF(ISNA(MATCH(_xlfn.BITAND(V92,'PDP8'!$E$21),'PDP8'!$D$21:$D$52,0)),"",INDEX('PDP8'!$C$21:$C$52,MATCH(_xlfn.BITAND(V92,'PDP8'!$E$21),'PDP8'!$D$21:$D$52,0))))))</f>
        <v/>
      </c>
      <c r="X92" s="253" t="str">
        <f>IF(LEN(W92)=0,"",IF(B92='PDP8'!$B$17,'PDP8'!$F$17,CONCATENATE(IF(ISNA(MATCH(_xlfn.BITAND(V92,'PDP8'!$E$18),'PDP8'!$D$18:$D$20,0)),"",CONCATENATE(VLOOKUP(_xlfn.BITAND(V92,'PDP8'!$E$18),'PDP8'!$D$18:$F$20,3,0),IF(LEN(W92)&gt;4,", ",""))),IF(ISNA(MATCH(_xlfn.BITAND(V92,'PDP8'!$E$21),'PDP8'!$D$21:$D$52,0)),"",VLOOKUP(_xlfn.BITAND(V92,'PDP8'!$E$21),'PDP8'!$D$21:$F$52,3,0)))))</f>
        <v/>
      </c>
      <c r="Y92" s="253" t="str">
        <f t="shared" si="28"/>
        <v/>
      </c>
      <c r="Z92" s="253" t="str">
        <f t="shared" si="25"/>
        <v/>
      </c>
      <c r="AA92" s="253" t="str">
        <f>IF(LEN(Z92)=0,"",CONCATENATE(IF(ISNA(MATCH(_xlfn.BITAND(Z92,'PDP8'!$E$56),'PDP8'!$D$56:$D$70,0)),"",CONCATENATE(INDEX('PDP8'!$C$56:$C$70,MATCH(_xlfn.BITAND(Z92,'PDP8'!$E$56),'PDP8'!$D$56:$D$70,0))," ")),IF(ISNA(MATCH(_xlfn.BITAND(Z92,'PDP8'!$E$71),'PDP8'!$D$71:$D$73,0)),"",CONCATENATE(INDEX('PDP8'!$C$71:$C$73,MATCH(_xlfn.BITAND(Z92,'PDP8'!$E$71),'PDP8'!$D$71:$D$73,0))," ")),IF(_xlfn.BITAND(Z92,'PDP8'!$E$74),"",'PDP8'!$C$74),IF(_xlfn.BITAND(Z92,'PDP8'!$E$75),'PDP8'!$C$75,"")))</f>
        <v/>
      </c>
      <c r="AB92" s="253" t="str">
        <f>IF(LEN(AA92)=0,"",CONCATENATE(IF(ISNA(MATCH(_xlfn.BITAND(Z92,'PDP8'!$E$56),'PDP8'!$D$56:$D$70,0)),"",VLOOKUP(_xlfn.BITAND(Z92,'PDP8'!$E$56),'PDP8'!$D$56:$F$70,3,0)),IF(ISNA(MATCH(_xlfn.BITAND(Z92,'PDP8'!$E$71),'PDP8'!$D$71:$D$73,0)),"",CONCATENATE(IF(ISNA(MATCH(_xlfn.BITAND(Z92,'PDP8'!$E$56),'PDP8'!$D$56:$D$70,0)),"",", "),VLOOKUP(_xlfn.BITAND(Z92,'PDP8'!$E$71),'PDP8'!$D$71:$F$73,3,0))),IF(_xlfn.BITAND(Z92,'PDP8'!$E$75)='PDP8'!$D$75,CONCATENATE(IF(LEN(AA92)&gt;4,", ",""),'PDP8'!$F$75,""),IF(_xlfn.BITAND(Z92,'PDP8'!$E$74),"",'PDP8'!$F$74))))</f>
        <v/>
      </c>
      <c r="AC92" s="253" t="str">
        <f t="shared" si="29"/>
        <v/>
      </c>
      <c r="AD92" s="253" t="str">
        <f>IF(OR(LEFT(C92,1)="*",ISNA(MATCH(C92,'PDP8'!$B$90:$B$238,0))),"",VLOOKUP(C92,'PDP8'!$B$90:$C$238,2,0))</f>
        <v/>
      </c>
      <c r="AE92" s="253" t="str">
        <f>IF(LEN(AD92)=0,"",VLOOKUP(C92,'PDP8'!$B$79:$F$238,5,0))</f>
        <v/>
      </c>
      <c r="AF92" s="253" t="str">
        <f>IF(OR(LEFT(C92,1)="*",ISNA(MATCH(C92,'PDP8'!$J$5:$J$389,0))),"",INDEX('PDP8'!$I$5:$I$389,MATCH(C92,'PDP8'!$J$5:$J$389,0)))</f>
        <v/>
      </c>
      <c r="AG92" s="253" t="str">
        <f>IF(LEN(AF92)=0,"",CONCATENATE(VLOOKUP(C92,'PDP8'!$J$5:$M$389,2,0),": ",VLOOKUP(C92,'PDP8'!$J$5:$M$389,4,0)))</f>
        <v/>
      </c>
      <c r="AH92" s="126"/>
    </row>
    <row r="93" spans="1:34" x14ac:dyDescent="0.2">
      <c r="A93" s="126"/>
      <c r="B93" s="246" t="str">
        <f t="shared" si="15"/>
        <v>0027</v>
      </c>
      <c r="C93" s="247" t="s">
        <v>1457</v>
      </c>
      <c r="D93" s="248"/>
      <c r="E93" s="177"/>
      <c r="F93" s="249"/>
      <c r="G93" s="250" t="str">
        <f>IF(LEN(C93)=0,"",IF(LEFT(C93,1)="*",B93,IF(D93="Y",C93,IF(O93&lt;6,INDEX('PDP8'!$C$6:$C$13,MATCH(P93,'PDP8'!$B$6:$B$13)),CONCATENATE(W93,AA93,AD93,AF93)))))</f>
        <v>JMP</v>
      </c>
      <c r="H93" s="251" t="str">
        <f t="shared" si="16"/>
        <v/>
      </c>
      <c r="I93" s="250" t="str">
        <f t="shared" si="26"/>
        <v>LODRIM</v>
      </c>
      <c r="J93" s="179"/>
      <c r="K93" s="188" t="str">
        <f>IF(LEFT(C93,1)="*",CONCATENATE("/Address = ",RIGHT(B93,LEN(B93)-1)),IF(LEN(O93)=0,"",IF(D93="Y",CONCATENATE("/Data initialized to ",C93),IF(O93&lt;6,CONCATENATE("/",VLOOKUP(P93,'PDP8'!$B$6:$F$13,5),IF(_xlfn.BITAND(OCT2DEC(C93),376)=264," [Auto pre-increment]","")),CONCATENATE("/",Y93,AC93,AE93,AG93)))))</f>
        <v>/Jump</v>
      </c>
      <c r="L93" s="252" t="s">
        <v>1492</v>
      </c>
      <c r="M93" s="126"/>
      <c r="N93" s="253">
        <f t="shared" si="17"/>
        <v>0</v>
      </c>
      <c r="O93" s="253">
        <f t="shared" si="18"/>
        <v>5</v>
      </c>
      <c r="P93" s="253" t="str">
        <f t="shared" si="19"/>
        <v>5000</v>
      </c>
      <c r="Q93" s="253" t="str">
        <f t="shared" si="20"/>
        <v/>
      </c>
      <c r="R93" s="253" t="str">
        <f t="shared" si="21"/>
        <v>YES</v>
      </c>
      <c r="S93" s="254" t="str">
        <f t="shared" si="27"/>
        <v>0027</v>
      </c>
      <c r="T93" s="253" t="str">
        <f t="shared" si="22"/>
        <v>0010</v>
      </c>
      <c r="U93" s="253">
        <f t="shared" si="23"/>
        <v>0</v>
      </c>
      <c r="V93" s="253" t="str">
        <f t="shared" si="24"/>
        <v/>
      </c>
      <c r="W93" s="253" t="str">
        <f>IF(LEN(V93)=0,"",IF(_xlfn.BITAND(V93,'PDP8'!$E$17)='PDP8'!$D$17,'PDP8'!$F$17,CONCATENATE(IF(ISNA(MATCH(_xlfn.BITAND(V93,'PDP8'!$E$18),'PDP8'!$D$18:$D$20,0)),"",CONCATENATE(INDEX('PDP8'!$C$18:$C$20,MATCH(_xlfn.BITAND(V93,'PDP8'!$E$18),'PDP8'!$D$18:$D$20,0))," ")),IF(ISNA(MATCH(_xlfn.BITAND(V93,'PDP8'!$E$21),'PDP8'!$D$21:$D$52,0)),"",INDEX('PDP8'!$C$21:$C$52,MATCH(_xlfn.BITAND(V93,'PDP8'!$E$21),'PDP8'!$D$21:$D$52,0))))))</f>
        <v/>
      </c>
      <c r="X93" s="253" t="str">
        <f>IF(LEN(W93)=0,"",IF(B93='PDP8'!$B$17,'PDP8'!$F$17,CONCATENATE(IF(ISNA(MATCH(_xlfn.BITAND(V93,'PDP8'!$E$18),'PDP8'!$D$18:$D$20,0)),"",CONCATENATE(VLOOKUP(_xlfn.BITAND(V93,'PDP8'!$E$18),'PDP8'!$D$18:$F$20,3,0),IF(LEN(W93)&gt;4,", ",""))),IF(ISNA(MATCH(_xlfn.BITAND(V93,'PDP8'!$E$21),'PDP8'!$D$21:$D$52,0)),"",VLOOKUP(_xlfn.BITAND(V93,'PDP8'!$E$21),'PDP8'!$D$21:$F$52,3,0)))))</f>
        <v/>
      </c>
      <c r="Y93" s="253" t="str">
        <f t="shared" si="28"/>
        <v/>
      </c>
      <c r="Z93" s="253" t="str">
        <f t="shared" si="25"/>
        <v/>
      </c>
      <c r="AA93" s="253" t="str">
        <f>IF(LEN(Z93)=0,"",CONCATENATE(IF(ISNA(MATCH(_xlfn.BITAND(Z93,'PDP8'!$E$56),'PDP8'!$D$56:$D$70,0)),"",CONCATENATE(INDEX('PDP8'!$C$56:$C$70,MATCH(_xlfn.BITAND(Z93,'PDP8'!$E$56),'PDP8'!$D$56:$D$70,0))," ")),IF(ISNA(MATCH(_xlfn.BITAND(Z93,'PDP8'!$E$71),'PDP8'!$D$71:$D$73,0)),"",CONCATENATE(INDEX('PDP8'!$C$71:$C$73,MATCH(_xlfn.BITAND(Z93,'PDP8'!$E$71),'PDP8'!$D$71:$D$73,0))," ")),IF(_xlfn.BITAND(Z93,'PDP8'!$E$74),"",'PDP8'!$C$74),IF(_xlfn.BITAND(Z93,'PDP8'!$E$75),'PDP8'!$C$75,"")))</f>
        <v/>
      </c>
      <c r="AB93" s="253" t="str">
        <f>IF(LEN(AA93)=0,"",CONCATENATE(IF(ISNA(MATCH(_xlfn.BITAND(Z93,'PDP8'!$E$56),'PDP8'!$D$56:$D$70,0)),"",VLOOKUP(_xlfn.BITAND(Z93,'PDP8'!$E$56),'PDP8'!$D$56:$F$70,3,0)),IF(ISNA(MATCH(_xlfn.BITAND(Z93,'PDP8'!$E$71),'PDP8'!$D$71:$D$73,0)),"",CONCATENATE(IF(ISNA(MATCH(_xlfn.BITAND(Z93,'PDP8'!$E$56),'PDP8'!$D$56:$D$70,0)),"",", "),VLOOKUP(_xlfn.BITAND(Z93,'PDP8'!$E$71),'PDP8'!$D$71:$F$73,3,0))),IF(_xlfn.BITAND(Z93,'PDP8'!$E$75)='PDP8'!$D$75,CONCATENATE(IF(LEN(AA93)&gt;4,", ",""),'PDP8'!$F$75,""),IF(_xlfn.BITAND(Z93,'PDP8'!$E$74),"",'PDP8'!$F$74))))</f>
        <v/>
      </c>
      <c r="AC93" s="253" t="str">
        <f t="shared" si="29"/>
        <v/>
      </c>
      <c r="AD93" s="253" t="str">
        <f>IF(OR(LEFT(C93,1)="*",ISNA(MATCH(C93,'PDP8'!$B$90:$B$238,0))),"",VLOOKUP(C93,'PDP8'!$B$90:$C$238,2,0))</f>
        <v/>
      </c>
      <c r="AE93" s="253" t="str">
        <f>IF(LEN(AD93)=0,"",VLOOKUP(C93,'PDP8'!$B$79:$F$238,5,0))</f>
        <v/>
      </c>
      <c r="AF93" s="253" t="str">
        <f>IF(OR(LEFT(C93,1)="*",ISNA(MATCH(C93,'PDP8'!$J$5:$J$389,0))),"",INDEX('PDP8'!$I$5:$I$389,MATCH(C93,'PDP8'!$J$5:$J$389,0)))</f>
        <v/>
      </c>
      <c r="AG93" s="253" t="str">
        <f>IF(LEN(AF93)=0,"",CONCATENATE(VLOOKUP(C93,'PDP8'!$J$5:$M$389,2,0),": ",VLOOKUP(C93,'PDP8'!$J$5:$M$389,4,0)))</f>
        <v/>
      </c>
      <c r="AH93" s="126"/>
    </row>
    <row r="94" spans="1:34" x14ac:dyDescent="0.2">
      <c r="A94" s="126"/>
      <c r="B94" s="246" t="str">
        <f t="shared" si="15"/>
        <v/>
      </c>
      <c r="C94" s="247"/>
      <c r="D94" s="248"/>
      <c r="E94" s="177"/>
      <c r="F94" s="249"/>
      <c r="G94" s="250" t="str">
        <f>IF(LEN(C94)=0,"",IF(LEFT(C94,1)="*",B94,IF(D94="Y",C94,IF(O94&lt;6,INDEX('PDP8'!$C$6:$C$13,MATCH(P94,'PDP8'!$B$6:$B$13)),CONCATENATE(W94,AA94,AD94,AF94)))))</f>
        <v/>
      </c>
      <c r="H94" s="251" t="str">
        <f t="shared" si="16"/>
        <v/>
      </c>
      <c r="I94" s="250" t="str">
        <f t="shared" si="26"/>
        <v/>
      </c>
      <c r="J94" s="179"/>
      <c r="K94" s="188" t="str">
        <f>IF(LEFT(C94,1)="*",CONCATENATE("/Address = ",RIGHT(B94,LEN(B94)-1)),IF(LEN(O94)=0,"",IF(D94="Y",CONCATENATE("/Data initialized to ",C94),IF(O94&lt;6,CONCATENATE("/",VLOOKUP(P94,'PDP8'!$B$6:$F$13,5),IF(_xlfn.BITAND(OCT2DEC(C94),376)=264," [Auto pre-increment]","")),CONCATENATE("/",Y94,AC94,AE94,AG94)))))</f>
        <v/>
      </c>
      <c r="L94" s="252"/>
      <c r="M94" s="126"/>
      <c r="N94" s="253" t="str">
        <f t="shared" si="17"/>
        <v/>
      </c>
      <c r="O94" s="253" t="str">
        <f t="shared" si="18"/>
        <v/>
      </c>
      <c r="P94" s="253" t="str">
        <f t="shared" si="19"/>
        <v/>
      </c>
      <c r="Q94" s="253" t="str">
        <f t="shared" si="20"/>
        <v/>
      </c>
      <c r="R94" s="253" t="str">
        <f t="shared" si="21"/>
        <v>NO</v>
      </c>
      <c r="S94" s="254" t="str">
        <f t="shared" si="27"/>
        <v>0027</v>
      </c>
      <c r="T94" s="253" t="str">
        <f t="shared" si="22"/>
        <v/>
      </c>
      <c r="U94" s="253">
        <f t="shared" si="23"/>
        <v>0</v>
      </c>
      <c r="V94" s="253" t="str">
        <f t="shared" si="24"/>
        <v/>
      </c>
      <c r="W94" s="253" t="str">
        <f>IF(LEN(V94)=0,"",IF(_xlfn.BITAND(V94,'PDP8'!$E$17)='PDP8'!$D$17,'PDP8'!$F$17,CONCATENATE(IF(ISNA(MATCH(_xlfn.BITAND(V94,'PDP8'!$E$18),'PDP8'!$D$18:$D$20,0)),"",CONCATENATE(INDEX('PDP8'!$C$18:$C$20,MATCH(_xlfn.BITAND(V94,'PDP8'!$E$18),'PDP8'!$D$18:$D$20,0))," ")),IF(ISNA(MATCH(_xlfn.BITAND(V94,'PDP8'!$E$21),'PDP8'!$D$21:$D$52,0)),"",INDEX('PDP8'!$C$21:$C$52,MATCH(_xlfn.BITAND(V94,'PDP8'!$E$21),'PDP8'!$D$21:$D$52,0))))))</f>
        <v/>
      </c>
      <c r="X94" s="253" t="str">
        <f>IF(LEN(W94)=0,"",IF(B94='PDP8'!$B$17,'PDP8'!$F$17,CONCATENATE(IF(ISNA(MATCH(_xlfn.BITAND(V94,'PDP8'!$E$18),'PDP8'!$D$18:$D$20,0)),"",CONCATENATE(VLOOKUP(_xlfn.BITAND(V94,'PDP8'!$E$18),'PDP8'!$D$18:$F$20,3,0),IF(LEN(W94)&gt;4,", ",""))),IF(ISNA(MATCH(_xlfn.BITAND(V94,'PDP8'!$E$21),'PDP8'!$D$21:$D$52,0)),"",VLOOKUP(_xlfn.BITAND(V94,'PDP8'!$E$21),'PDP8'!$D$21:$F$52,3,0)))))</f>
        <v/>
      </c>
      <c r="Y94" s="253" t="str">
        <f t="shared" si="28"/>
        <v/>
      </c>
      <c r="Z94" s="253" t="str">
        <f t="shared" si="25"/>
        <v/>
      </c>
      <c r="AA94" s="253" t="str">
        <f>IF(LEN(Z94)=0,"",CONCATENATE(IF(ISNA(MATCH(_xlfn.BITAND(Z94,'PDP8'!$E$56),'PDP8'!$D$56:$D$70,0)),"",CONCATENATE(INDEX('PDP8'!$C$56:$C$70,MATCH(_xlfn.BITAND(Z94,'PDP8'!$E$56),'PDP8'!$D$56:$D$70,0))," ")),IF(ISNA(MATCH(_xlfn.BITAND(Z94,'PDP8'!$E$71),'PDP8'!$D$71:$D$73,0)),"",CONCATENATE(INDEX('PDP8'!$C$71:$C$73,MATCH(_xlfn.BITAND(Z94,'PDP8'!$E$71),'PDP8'!$D$71:$D$73,0))," ")),IF(_xlfn.BITAND(Z94,'PDP8'!$E$74),"",'PDP8'!$C$74),IF(_xlfn.BITAND(Z94,'PDP8'!$E$75),'PDP8'!$C$75,"")))</f>
        <v/>
      </c>
      <c r="AB94" s="253" t="str">
        <f>IF(LEN(AA94)=0,"",CONCATENATE(IF(ISNA(MATCH(_xlfn.BITAND(Z94,'PDP8'!$E$56),'PDP8'!$D$56:$D$70,0)),"",VLOOKUP(_xlfn.BITAND(Z94,'PDP8'!$E$56),'PDP8'!$D$56:$F$70,3,0)),IF(ISNA(MATCH(_xlfn.BITAND(Z94,'PDP8'!$E$71),'PDP8'!$D$71:$D$73,0)),"",CONCATENATE(IF(ISNA(MATCH(_xlfn.BITAND(Z94,'PDP8'!$E$56),'PDP8'!$D$56:$D$70,0)),"",", "),VLOOKUP(_xlfn.BITAND(Z94,'PDP8'!$E$71),'PDP8'!$D$71:$F$73,3,0))),IF(_xlfn.BITAND(Z94,'PDP8'!$E$75)='PDP8'!$D$75,CONCATENATE(IF(LEN(AA94)&gt;4,", ",""),'PDP8'!$F$75,""),IF(_xlfn.BITAND(Z94,'PDP8'!$E$74),"",'PDP8'!$F$74))))</f>
        <v/>
      </c>
      <c r="AC94" s="253" t="str">
        <f t="shared" si="29"/>
        <v/>
      </c>
      <c r="AD94" s="253" t="str">
        <f>IF(OR(LEFT(C94,1)="*",ISNA(MATCH(C94,'PDP8'!$B$90:$B$238,0))),"",VLOOKUP(C94,'PDP8'!$B$90:$C$238,2,0))</f>
        <v/>
      </c>
      <c r="AE94" s="253" t="str">
        <f>IF(LEN(AD94)=0,"",VLOOKUP(C94,'PDP8'!$B$79:$F$238,5,0))</f>
        <v/>
      </c>
      <c r="AF94" s="253" t="str">
        <f>IF(OR(LEFT(C94,1)="*",ISNA(MATCH(C94,'PDP8'!$J$5:$J$389,0))),"",INDEX('PDP8'!$I$5:$I$389,MATCH(C94,'PDP8'!$J$5:$J$389,0)))</f>
        <v/>
      </c>
      <c r="AG94" s="253" t="str">
        <f>IF(LEN(AF94)=0,"",CONCATENATE(VLOOKUP(C94,'PDP8'!$J$5:$M$389,2,0),": ",VLOOKUP(C94,'PDP8'!$J$5:$M$389,4,0)))</f>
        <v/>
      </c>
      <c r="AH94" s="126"/>
    </row>
    <row r="95" spans="1:34" x14ac:dyDescent="0.2">
      <c r="A95" s="126"/>
      <c r="B95" s="246" t="str">
        <f t="shared" si="15"/>
        <v/>
      </c>
      <c r="C95" s="247"/>
      <c r="D95" s="248"/>
      <c r="E95" s="177"/>
      <c r="F95" s="249"/>
      <c r="G95" s="250" t="str">
        <f>IF(LEN(C95)=0,"",IF(LEFT(C95,1)="*",B95,IF(D95="Y",C95,IF(O95&lt;6,INDEX('PDP8'!$C$6:$C$13,MATCH(P95,'PDP8'!$B$6:$B$13)),CONCATENATE(W95,AA95,AD95,AF95)))))</f>
        <v/>
      </c>
      <c r="H95" s="251" t="str">
        <f t="shared" si="16"/>
        <v/>
      </c>
      <c r="I95" s="250" t="str">
        <f t="shared" si="26"/>
        <v/>
      </c>
      <c r="J95" s="179"/>
      <c r="K95" s="188" t="str">
        <f>IF(LEFT(C95,1)="*",CONCATENATE("/Address = ",RIGHT(B95,LEN(B95)-1)),IF(LEN(O95)=0,"",IF(D95="Y",CONCATENATE("/Data initialized to ",C95),IF(O95&lt;6,CONCATENATE("/",VLOOKUP(P95,'PDP8'!$B$6:$F$13,5),IF(_xlfn.BITAND(OCT2DEC(C95),376)=264," [Auto pre-increment]","")),CONCATENATE("/",Y95,AC95,AE95,AG95)))))</f>
        <v/>
      </c>
      <c r="L95" s="252"/>
      <c r="M95" s="126"/>
      <c r="N95" s="253" t="str">
        <f t="shared" si="17"/>
        <v/>
      </c>
      <c r="O95" s="253" t="str">
        <f t="shared" si="18"/>
        <v/>
      </c>
      <c r="P95" s="253" t="str">
        <f t="shared" si="19"/>
        <v/>
      </c>
      <c r="Q95" s="253" t="str">
        <f t="shared" si="20"/>
        <v/>
      </c>
      <c r="R95" s="253" t="str">
        <f t="shared" si="21"/>
        <v>NO</v>
      </c>
      <c r="S95" s="254" t="str">
        <f t="shared" si="27"/>
        <v>0027</v>
      </c>
      <c r="T95" s="253" t="str">
        <f t="shared" si="22"/>
        <v/>
      </c>
      <c r="U95" s="253">
        <f t="shared" si="23"/>
        <v>0</v>
      </c>
      <c r="V95" s="253" t="str">
        <f t="shared" si="24"/>
        <v/>
      </c>
      <c r="W95" s="253" t="str">
        <f>IF(LEN(V95)=0,"",IF(_xlfn.BITAND(V95,'PDP8'!$E$17)='PDP8'!$D$17,'PDP8'!$F$17,CONCATENATE(IF(ISNA(MATCH(_xlfn.BITAND(V95,'PDP8'!$E$18),'PDP8'!$D$18:$D$20,0)),"",CONCATENATE(INDEX('PDP8'!$C$18:$C$20,MATCH(_xlfn.BITAND(V95,'PDP8'!$E$18),'PDP8'!$D$18:$D$20,0))," ")),IF(ISNA(MATCH(_xlfn.BITAND(V95,'PDP8'!$E$21),'PDP8'!$D$21:$D$52,0)),"",INDEX('PDP8'!$C$21:$C$52,MATCH(_xlfn.BITAND(V95,'PDP8'!$E$21),'PDP8'!$D$21:$D$52,0))))))</f>
        <v/>
      </c>
      <c r="X95" s="253" t="str">
        <f>IF(LEN(W95)=0,"",IF(B95='PDP8'!$B$17,'PDP8'!$F$17,CONCATENATE(IF(ISNA(MATCH(_xlfn.BITAND(V95,'PDP8'!$E$18),'PDP8'!$D$18:$D$20,0)),"",CONCATENATE(VLOOKUP(_xlfn.BITAND(V95,'PDP8'!$E$18),'PDP8'!$D$18:$F$20,3,0),IF(LEN(W95)&gt;4,", ",""))),IF(ISNA(MATCH(_xlfn.BITAND(V95,'PDP8'!$E$21),'PDP8'!$D$21:$D$52,0)),"",VLOOKUP(_xlfn.BITAND(V95,'PDP8'!$E$21),'PDP8'!$D$21:$F$52,3,0)))))</f>
        <v/>
      </c>
      <c r="Y95" s="253" t="str">
        <f t="shared" si="28"/>
        <v/>
      </c>
      <c r="Z95" s="253" t="str">
        <f t="shared" si="25"/>
        <v/>
      </c>
      <c r="AA95" s="253" t="str">
        <f>IF(LEN(Z95)=0,"",CONCATENATE(IF(ISNA(MATCH(_xlfn.BITAND(Z95,'PDP8'!$E$56),'PDP8'!$D$56:$D$70,0)),"",CONCATENATE(INDEX('PDP8'!$C$56:$C$70,MATCH(_xlfn.BITAND(Z95,'PDP8'!$E$56),'PDP8'!$D$56:$D$70,0))," ")),IF(ISNA(MATCH(_xlfn.BITAND(Z95,'PDP8'!$E$71),'PDP8'!$D$71:$D$73,0)),"",CONCATENATE(INDEX('PDP8'!$C$71:$C$73,MATCH(_xlfn.BITAND(Z95,'PDP8'!$E$71),'PDP8'!$D$71:$D$73,0))," ")),IF(_xlfn.BITAND(Z95,'PDP8'!$E$74),"",'PDP8'!$C$74),IF(_xlfn.BITAND(Z95,'PDP8'!$E$75),'PDP8'!$C$75,"")))</f>
        <v/>
      </c>
      <c r="AB95" s="253" t="str">
        <f>IF(LEN(AA95)=0,"",CONCATENATE(IF(ISNA(MATCH(_xlfn.BITAND(Z95,'PDP8'!$E$56),'PDP8'!$D$56:$D$70,0)),"",VLOOKUP(_xlfn.BITAND(Z95,'PDP8'!$E$56),'PDP8'!$D$56:$F$70,3,0)),IF(ISNA(MATCH(_xlfn.BITAND(Z95,'PDP8'!$E$71),'PDP8'!$D$71:$D$73,0)),"",CONCATENATE(IF(ISNA(MATCH(_xlfn.BITAND(Z95,'PDP8'!$E$56),'PDP8'!$D$56:$D$70,0)),"",", "),VLOOKUP(_xlfn.BITAND(Z95,'PDP8'!$E$71),'PDP8'!$D$71:$F$73,3,0))),IF(_xlfn.BITAND(Z95,'PDP8'!$E$75)='PDP8'!$D$75,CONCATENATE(IF(LEN(AA95)&gt;4,", ",""),'PDP8'!$F$75,""),IF(_xlfn.BITAND(Z95,'PDP8'!$E$74),"",'PDP8'!$F$74))))</f>
        <v/>
      </c>
      <c r="AC95" s="253" t="str">
        <f t="shared" si="29"/>
        <v/>
      </c>
      <c r="AD95" s="253" t="str">
        <f>IF(OR(LEFT(C95,1)="*",ISNA(MATCH(C95,'PDP8'!$B$90:$B$238,0))),"",VLOOKUP(C95,'PDP8'!$B$90:$C$238,2,0))</f>
        <v/>
      </c>
      <c r="AE95" s="253" t="str">
        <f>IF(LEN(AD95)=0,"",VLOOKUP(C95,'PDP8'!$B$79:$F$238,5,0))</f>
        <v/>
      </c>
      <c r="AF95" s="253" t="str">
        <f>IF(OR(LEFT(C95,1)="*",ISNA(MATCH(C95,'PDP8'!$J$5:$J$389,0))),"",INDEX('PDP8'!$I$5:$I$389,MATCH(C95,'PDP8'!$J$5:$J$389,0)))</f>
        <v/>
      </c>
      <c r="AG95" s="253" t="str">
        <f>IF(LEN(AF95)=0,"",CONCATENATE(VLOOKUP(C95,'PDP8'!$J$5:$M$389,2,0),": ",VLOOKUP(C95,'PDP8'!$J$5:$M$389,4,0)))</f>
        <v/>
      </c>
      <c r="AH95" s="126"/>
    </row>
    <row r="96" spans="1:34" x14ac:dyDescent="0.2">
      <c r="A96" s="126"/>
      <c r="B96" s="246" t="str">
        <f t="shared" si="15"/>
        <v/>
      </c>
      <c r="C96" s="247"/>
      <c r="D96" s="248"/>
      <c r="E96" s="177"/>
      <c r="F96" s="249"/>
      <c r="G96" s="250" t="str">
        <f>IF(LEN(C96)=0,"",IF(LEFT(C96,1)="*",B96,IF(D96="Y",C96,IF(O96&lt;6,INDEX('PDP8'!$C$6:$C$13,MATCH(P96,'PDP8'!$B$6:$B$13)),CONCATENATE(W96,AA96,AD96,AF96)))))</f>
        <v/>
      </c>
      <c r="H96" s="251" t="str">
        <f t="shared" si="16"/>
        <v/>
      </c>
      <c r="I96" s="250" t="str">
        <f t="shared" si="26"/>
        <v/>
      </c>
      <c r="J96" s="179"/>
      <c r="K96" s="188" t="str">
        <f>IF(LEFT(C96,1)="*",CONCATENATE("/Address = ",RIGHT(B96,LEN(B96)-1)),IF(LEN(O96)=0,"",IF(D96="Y",CONCATENATE("/Data initialized to ",C96),IF(O96&lt;6,CONCATENATE("/",VLOOKUP(P96,'PDP8'!$B$6:$F$13,5),IF(_xlfn.BITAND(OCT2DEC(C96),376)=264," [Auto pre-increment]","")),CONCATENATE("/",Y96,AC96,AE96,AG96)))))</f>
        <v/>
      </c>
      <c r="L96" s="252"/>
      <c r="M96" s="126"/>
      <c r="N96" s="253" t="str">
        <f t="shared" si="17"/>
        <v/>
      </c>
      <c r="O96" s="253" t="str">
        <f t="shared" si="18"/>
        <v/>
      </c>
      <c r="P96" s="253" t="str">
        <f t="shared" si="19"/>
        <v/>
      </c>
      <c r="Q96" s="253" t="str">
        <f t="shared" si="20"/>
        <v/>
      </c>
      <c r="R96" s="253" t="str">
        <f t="shared" si="21"/>
        <v>NO</v>
      </c>
      <c r="S96" s="254" t="str">
        <f t="shared" si="27"/>
        <v>0027</v>
      </c>
      <c r="T96" s="253" t="str">
        <f t="shared" si="22"/>
        <v/>
      </c>
      <c r="U96" s="253">
        <f t="shared" si="23"/>
        <v>0</v>
      </c>
      <c r="V96" s="253" t="str">
        <f t="shared" si="24"/>
        <v/>
      </c>
      <c r="W96" s="253" t="str">
        <f>IF(LEN(V96)=0,"",IF(_xlfn.BITAND(V96,'PDP8'!$E$17)='PDP8'!$D$17,'PDP8'!$F$17,CONCATENATE(IF(ISNA(MATCH(_xlfn.BITAND(V96,'PDP8'!$E$18),'PDP8'!$D$18:$D$20,0)),"",CONCATENATE(INDEX('PDP8'!$C$18:$C$20,MATCH(_xlfn.BITAND(V96,'PDP8'!$E$18),'PDP8'!$D$18:$D$20,0))," ")),IF(ISNA(MATCH(_xlfn.BITAND(V96,'PDP8'!$E$21),'PDP8'!$D$21:$D$52,0)),"",INDEX('PDP8'!$C$21:$C$52,MATCH(_xlfn.BITAND(V96,'PDP8'!$E$21),'PDP8'!$D$21:$D$52,0))))))</f>
        <v/>
      </c>
      <c r="X96" s="253" t="str">
        <f>IF(LEN(W96)=0,"",IF(B96='PDP8'!$B$17,'PDP8'!$F$17,CONCATENATE(IF(ISNA(MATCH(_xlfn.BITAND(V96,'PDP8'!$E$18),'PDP8'!$D$18:$D$20,0)),"",CONCATENATE(VLOOKUP(_xlfn.BITAND(V96,'PDP8'!$E$18),'PDP8'!$D$18:$F$20,3,0),IF(LEN(W96)&gt;4,", ",""))),IF(ISNA(MATCH(_xlfn.BITAND(V96,'PDP8'!$E$21),'PDP8'!$D$21:$D$52,0)),"",VLOOKUP(_xlfn.BITAND(V96,'PDP8'!$E$21),'PDP8'!$D$21:$F$52,3,0)))))</f>
        <v/>
      </c>
      <c r="Y96" s="253" t="str">
        <f t="shared" si="28"/>
        <v/>
      </c>
      <c r="Z96" s="253" t="str">
        <f t="shared" si="25"/>
        <v/>
      </c>
      <c r="AA96" s="253" t="str">
        <f>IF(LEN(Z96)=0,"",CONCATENATE(IF(ISNA(MATCH(_xlfn.BITAND(Z96,'PDP8'!$E$56),'PDP8'!$D$56:$D$70,0)),"",CONCATENATE(INDEX('PDP8'!$C$56:$C$70,MATCH(_xlfn.BITAND(Z96,'PDP8'!$E$56),'PDP8'!$D$56:$D$70,0))," ")),IF(ISNA(MATCH(_xlfn.BITAND(Z96,'PDP8'!$E$71),'PDP8'!$D$71:$D$73,0)),"",CONCATENATE(INDEX('PDP8'!$C$71:$C$73,MATCH(_xlfn.BITAND(Z96,'PDP8'!$E$71),'PDP8'!$D$71:$D$73,0))," ")),IF(_xlfn.BITAND(Z96,'PDP8'!$E$74),"",'PDP8'!$C$74),IF(_xlfn.BITAND(Z96,'PDP8'!$E$75),'PDP8'!$C$75,"")))</f>
        <v/>
      </c>
      <c r="AB96" s="253" t="str">
        <f>IF(LEN(AA96)=0,"",CONCATENATE(IF(ISNA(MATCH(_xlfn.BITAND(Z96,'PDP8'!$E$56),'PDP8'!$D$56:$D$70,0)),"",VLOOKUP(_xlfn.BITAND(Z96,'PDP8'!$E$56),'PDP8'!$D$56:$F$70,3,0)),IF(ISNA(MATCH(_xlfn.BITAND(Z96,'PDP8'!$E$71),'PDP8'!$D$71:$D$73,0)),"",CONCATENATE(IF(ISNA(MATCH(_xlfn.BITAND(Z96,'PDP8'!$E$56),'PDP8'!$D$56:$D$70,0)),"",", "),VLOOKUP(_xlfn.BITAND(Z96,'PDP8'!$E$71),'PDP8'!$D$71:$F$73,3,0))),IF(_xlfn.BITAND(Z96,'PDP8'!$E$75)='PDP8'!$D$75,CONCATENATE(IF(LEN(AA96)&gt;4,", ",""),'PDP8'!$F$75,""),IF(_xlfn.BITAND(Z96,'PDP8'!$E$74),"",'PDP8'!$F$74))))</f>
        <v/>
      </c>
      <c r="AC96" s="253" t="str">
        <f t="shared" si="29"/>
        <v/>
      </c>
      <c r="AD96" s="253" t="str">
        <f>IF(OR(LEFT(C96,1)="*",ISNA(MATCH(C96,'PDP8'!$B$90:$B$238,0))),"",VLOOKUP(C96,'PDP8'!$B$90:$C$238,2,0))</f>
        <v/>
      </c>
      <c r="AE96" s="253" t="str">
        <f>IF(LEN(AD96)=0,"",VLOOKUP(C96,'PDP8'!$B$79:$F$238,5,0))</f>
        <v/>
      </c>
      <c r="AF96" s="253" t="str">
        <f>IF(OR(LEFT(C96,1)="*",ISNA(MATCH(C96,'PDP8'!$J$5:$J$389,0))),"",INDEX('PDP8'!$I$5:$I$389,MATCH(C96,'PDP8'!$J$5:$J$389,0)))</f>
        <v/>
      </c>
      <c r="AG96" s="253" t="str">
        <f>IF(LEN(AF96)=0,"",CONCATENATE(VLOOKUP(C96,'PDP8'!$J$5:$M$389,2,0),": ",VLOOKUP(C96,'PDP8'!$J$5:$M$389,4,0)))</f>
        <v/>
      </c>
      <c r="AH96" s="126"/>
    </row>
    <row r="97" spans="1:34" x14ac:dyDescent="0.2">
      <c r="A97" s="126"/>
      <c r="B97" s="246" t="str">
        <f t="shared" si="15"/>
        <v>*23</v>
      </c>
      <c r="C97" s="247" t="s">
        <v>1482</v>
      </c>
      <c r="D97" s="248"/>
      <c r="E97" s="177"/>
      <c r="F97" s="249"/>
      <c r="G97" s="250" t="str">
        <f>IF(LEN(C97)=0,"",IF(LEFT(C97,1)="*",B97,IF(D97="Y",C97,IF(O97&lt;6,INDEX('PDP8'!$C$6:$C$13,MATCH(P97,'PDP8'!$B$6:$B$13)),CONCATENATE(W97,AA97,AD97,AF97)))))</f>
        <v>*23</v>
      </c>
      <c r="H97" s="251" t="str">
        <f t="shared" si="16"/>
        <v/>
      </c>
      <c r="I97" s="250" t="str">
        <f t="shared" si="26"/>
        <v/>
      </c>
      <c r="J97" s="179"/>
      <c r="K97" s="188" t="str">
        <f>IF(LEFT(C97,1)="*",CONCATENATE("/Address = ",RIGHT(B97,LEN(B97)-1)),IF(LEN(O97)=0,"",IF(D97="Y",CONCATENATE("/Data initialized to ",C97),IF(O97&lt;6,CONCATENATE("/",VLOOKUP(P97,'PDP8'!$B$6:$F$13,5),IF(_xlfn.BITAND(OCT2DEC(C97),376)=264," [Auto pre-increment]","")),CONCATENATE("/",Y97,AC97,AE97,AG97)))))</f>
        <v>/Address = 23</v>
      </c>
      <c r="L97" s="337"/>
      <c r="M97" s="126"/>
      <c r="N97" s="253" t="str">
        <f t="shared" si="17"/>
        <v/>
      </c>
      <c r="O97" s="253" t="str">
        <f t="shared" si="18"/>
        <v/>
      </c>
      <c r="P97" s="253" t="str">
        <f t="shared" si="19"/>
        <v/>
      </c>
      <c r="Q97" s="253" t="str">
        <f t="shared" si="20"/>
        <v/>
      </c>
      <c r="R97" s="253" t="str">
        <f t="shared" si="21"/>
        <v>NO</v>
      </c>
      <c r="S97" s="254" t="str">
        <f t="shared" si="27"/>
        <v>0022</v>
      </c>
      <c r="T97" s="253" t="str">
        <f t="shared" si="22"/>
        <v/>
      </c>
      <c r="U97" s="253">
        <f t="shared" si="23"/>
        <v>0</v>
      </c>
      <c r="V97" s="253" t="str">
        <f t="shared" si="24"/>
        <v/>
      </c>
      <c r="W97" s="253" t="str">
        <f>IF(LEN(V97)=0,"",IF(_xlfn.BITAND(V97,'PDP8'!$E$17)='PDP8'!$D$17,'PDP8'!$F$17,CONCATENATE(IF(ISNA(MATCH(_xlfn.BITAND(V97,'PDP8'!$E$18),'PDP8'!$D$18:$D$20,0)),"",CONCATENATE(INDEX('PDP8'!$C$18:$C$20,MATCH(_xlfn.BITAND(V97,'PDP8'!$E$18),'PDP8'!$D$18:$D$20,0))," ")),IF(ISNA(MATCH(_xlfn.BITAND(V97,'PDP8'!$E$21),'PDP8'!$D$21:$D$52,0)),"",INDEX('PDP8'!$C$21:$C$52,MATCH(_xlfn.BITAND(V97,'PDP8'!$E$21),'PDP8'!$D$21:$D$52,0))))))</f>
        <v/>
      </c>
      <c r="X97" s="253" t="str">
        <f>IF(LEN(W97)=0,"",IF(B97='PDP8'!$B$17,'PDP8'!$F$17,CONCATENATE(IF(ISNA(MATCH(_xlfn.BITAND(V97,'PDP8'!$E$18),'PDP8'!$D$18:$D$20,0)),"",CONCATENATE(VLOOKUP(_xlfn.BITAND(V97,'PDP8'!$E$18),'PDP8'!$D$18:$F$20,3,0),IF(LEN(W97)&gt;4,", ",""))),IF(ISNA(MATCH(_xlfn.BITAND(V97,'PDP8'!$E$21),'PDP8'!$D$21:$D$52,0)),"",VLOOKUP(_xlfn.BITAND(V97,'PDP8'!$E$21),'PDP8'!$D$21:$F$52,3,0)))))</f>
        <v/>
      </c>
      <c r="Y97" s="253" t="str">
        <f t="shared" si="28"/>
        <v/>
      </c>
      <c r="Z97" s="253" t="str">
        <f t="shared" si="25"/>
        <v/>
      </c>
      <c r="AA97" s="253" t="str">
        <f>IF(LEN(Z97)=0,"",CONCATENATE(IF(ISNA(MATCH(_xlfn.BITAND(Z97,'PDP8'!$E$56),'PDP8'!$D$56:$D$70,0)),"",CONCATENATE(INDEX('PDP8'!$C$56:$C$70,MATCH(_xlfn.BITAND(Z97,'PDP8'!$E$56),'PDP8'!$D$56:$D$70,0))," ")),IF(ISNA(MATCH(_xlfn.BITAND(Z97,'PDP8'!$E$71),'PDP8'!$D$71:$D$73,0)),"",CONCATENATE(INDEX('PDP8'!$C$71:$C$73,MATCH(_xlfn.BITAND(Z97,'PDP8'!$E$71),'PDP8'!$D$71:$D$73,0))," ")),IF(_xlfn.BITAND(Z97,'PDP8'!$E$74),"",'PDP8'!$C$74),IF(_xlfn.BITAND(Z97,'PDP8'!$E$75),'PDP8'!$C$75,"")))</f>
        <v/>
      </c>
      <c r="AB97" s="253" t="str">
        <f>IF(LEN(AA97)=0,"",CONCATENATE(IF(ISNA(MATCH(_xlfn.BITAND(Z97,'PDP8'!$E$56),'PDP8'!$D$56:$D$70,0)),"",VLOOKUP(_xlfn.BITAND(Z97,'PDP8'!$E$56),'PDP8'!$D$56:$F$70,3,0)),IF(ISNA(MATCH(_xlfn.BITAND(Z97,'PDP8'!$E$71),'PDP8'!$D$71:$D$73,0)),"",CONCATENATE(IF(ISNA(MATCH(_xlfn.BITAND(Z97,'PDP8'!$E$56),'PDP8'!$D$56:$D$70,0)),"",", "),VLOOKUP(_xlfn.BITAND(Z97,'PDP8'!$E$71),'PDP8'!$D$71:$F$73,3,0))),IF(_xlfn.BITAND(Z97,'PDP8'!$E$75)='PDP8'!$D$75,CONCATENATE(IF(LEN(AA97)&gt;4,", ",""),'PDP8'!$F$75,""),IF(_xlfn.BITAND(Z97,'PDP8'!$E$74),"",'PDP8'!$F$74))))</f>
        <v/>
      </c>
      <c r="AC97" s="253" t="str">
        <f t="shared" si="29"/>
        <v/>
      </c>
      <c r="AD97" s="253" t="str">
        <f>IF(OR(LEFT(C97,1)="*",ISNA(MATCH(C97,'PDP8'!$B$90:$B$238,0))),"",VLOOKUP(C97,'PDP8'!$B$90:$C$238,2,0))</f>
        <v/>
      </c>
      <c r="AE97" s="253" t="str">
        <f>IF(LEN(AD97)=0,"",VLOOKUP(C97,'PDP8'!$B$79:$F$238,5,0))</f>
        <v/>
      </c>
      <c r="AF97" s="253" t="str">
        <f>IF(OR(LEFT(C97,1)="*",ISNA(MATCH(C97,'PDP8'!$J$5:$J$389,0))),"",INDEX('PDP8'!$I$5:$I$389,MATCH(C97,'PDP8'!$J$5:$J$389,0)))</f>
        <v/>
      </c>
      <c r="AG97" s="253" t="str">
        <f>IF(LEN(AF97)=0,"",CONCATENATE(VLOOKUP(C97,'PDP8'!$J$5:$M$389,2,0),": ",VLOOKUP(C97,'PDP8'!$J$5:$M$389,4,0)))</f>
        <v/>
      </c>
      <c r="AH97" s="126"/>
    </row>
    <row r="98" spans="1:34" x14ac:dyDescent="0.2">
      <c r="A98" s="126"/>
      <c r="B98" s="246" t="str">
        <f t="shared" si="15"/>
        <v>0023</v>
      </c>
      <c r="C98" s="247" t="s">
        <v>1481</v>
      </c>
      <c r="D98" s="248"/>
      <c r="E98" s="177"/>
      <c r="F98" s="249"/>
      <c r="G98" s="250" t="str">
        <f>IF(LEN(C98)=0,"",IF(LEFT(C98,1)="*",B98,IF(D98="Y",C98,IF(O98&lt;6,INDEX('PDP8'!$C$6:$C$13,MATCH(P98,'PDP8'!$B$6:$B$13)),CONCATENATE(W98,AA98,AD98,AF98)))))</f>
        <v>DCA</v>
      </c>
      <c r="H98" s="251" t="str">
        <f t="shared" si="16"/>
        <v>I</v>
      </c>
      <c r="I98" s="250" t="str">
        <f t="shared" si="26"/>
        <v>APOINTR</v>
      </c>
      <c r="J98" s="179"/>
      <c r="K98" s="188" t="str">
        <f>IF(LEFT(C98,1)="*",CONCATENATE("/Address = ",RIGHT(B98,LEN(B98)-1)),IF(LEN(O98)=0,"",IF(D98="Y",CONCATENATE("/Data initialized to ",C98),IF(O98&lt;6,CONCATENATE("/",VLOOKUP(P98,'PDP8'!$B$6:$F$13,5),IF(_xlfn.BITAND(OCT2DEC(C98),376)=264," [Auto pre-increment]","")),CONCATENATE("/",Y98,AC98,AE98,AG98)))))</f>
        <v>/Deposit AC in memory then clear AC</v>
      </c>
      <c r="L98" s="252" t="s">
        <v>1498</v>
      </c>
      <c r="M98" s="126"/>
      <c r="N98" s="253">
        <f t="shared" si="17"/>
        <v>0</v>
      </c>
      <c r="O98" s="253">
        <f t="shared" si="18"/>
        <v>3</v>
      </c>
      <c r="P98" s="253" t="str">
        <f t="shared" si="19"/>
        <v>3000</v>
      </c>
      <c r="Q98" s="253" t="str">
        <f t="shared" si="20"/>
        <v/>
      </c>
      <c r="R98" s="253" t="str">
        <f t="shared" si="21"/>
        <v>YES</v>
      </c>
      <c r="S98" s="254" t="str">
        <f t="shared" si="27"/>
        <v>0023</v>
      </c>
      <c r="T98" s="253" t="str">
        <f t="shared" si="22"/>
        <v>0007</v>
      </c>
      <c r="U98" s="253">
        <f t="shared" si="23"/>
        <v>0</v>
      </c>
      <c r="V98" s="253" t="str">
        <f t="shared" si="24"/>
        <v/>
      </c>
      <c r="W98" s="253" t="str">
        <f>IF(LEN(V98)=0,"",IF(_xlfn.BITAND(V98,'PDP8'!$E$17)='PDP8'!$D$17,'PDP8'!$F$17,CONCATENATE(IF(ISNA(MATCH(_xlfn.BITAND(V98,'PDP8'!$E$18),'PDP8'!$D$18:$D$20,0)),"",CONCATENATE(INDEX('PDP8'!$C$18:$C$20,MATCH(_xlfn.BITAND(V98,'PDP8'!$E$18),'PDP8'!$D$18:$D$20,0))," ")),IF(ISNA(MATCH(_xlfn.BITAND(V98,'PDP8'!$E$21),'PDP8'!$D$21:$D$52,0)),"",INDEX('PDP8'!$C$21:$C$52,MATCH(_xlfn.BITAND(V98,'PDP8'!$E$21),'PDP8'!$D$21:$D$52,0))))))</f>
        <v/>
      </c>
      <c r="X98" s="253" t="str">
        <f>IF(LEN(W98)=0,"",IF(B98='PDP8'!$B$17,'PDP8'!$F$17,CONCATENATE(IF(ISNA(MATCH(_xlfn.BITAND(V98,'PDP8'!$E$18),'PDP8'!$D$18:$D$20,0)),"",CONCATENATE(VLOOKUP(_xlfn.BITAND(V98,'PDP8'!$E$18),'PDP8'!$D$18:$F$20,3,0),IF(LEN(W98)&gt;4,", ",""))),IF(ISNA(MATCH(_xlfn.BITAND(V98,'PDP8'!$E$21),'PDP8'!$D$21:$D$52,0)),"",VLOOKUP(_xlfn.BITAND(V98,'PDP8'!$E$21),'PDP8'!$D$21:$F$52,3,0)))))</f>
        <v/>
      </c>
      <c r="Y98" s="253" t="str">
        <f t="shared" si="28"/>
        <v/>
      </c>
      <c r="Z98" s="253" t="str">
        <f t="shared" si="25"/>
        <v/>
      </c>
      <c r="AA98" s="253" t="str">
        <f>IF(LEN(Z98)=0,"",CONCATENATE(IF(ISNA(MATCH(_xlfn.BITAND(Z98,'PDP8'!$E$56),'PDP8'!$D$56:$D$70,0)),"",CONCATENATE(INDEX('PDP8'!$C$56:$C$70,MATCH(_xlfn.BITAND(Z98,'PDP8'!$E$56),'PDP8'!$D$56:$D$70,0))," ")),IF(ISNA(MATCH(_xlfn.BITAND(Z98,'PDP8'!$E$71),'PDP8'!$D$71:$D$73,0)),"",CONCATENATE(INDEX('PDP8'!$C$71:$C$73,MATCH(_xlfn.BITAND(Z98,'PDP8'!$E$71),'PDP8'!$D$71:$D$73,0))," ")),IF(_xlfn.BITAND(Z98,'PDP8'!$E$74),"",'PDP8'!$C$74),IF(_xlfn.BITAND(Z98,'PDP8'!$E$75),'PDP8'!$C$75,"")))</f>
        <v/>
      </c>
      <c r="AB98" s="253" t="str">
        <f>IF(LEN(AA98)=0,"",CONCATENATE(IF(ISNA(MATCH(_xlfn.BITAND(Z98,'PDP8'!$E$56),'PDP8'!$D$56:$D$70,0)),"",VLOOKUP(_xlfn.BITAND(Z98,'PDP8'!$E$56),'PDP8'!$D$56:$F$70,3,0)),IF(ISNA(MATCH(_xlfn.BITAND(Z98,'PDP8'!$E$71),'PDP8'!$D$71:$D$73,0)),"",CONCATENATE(IF(ISNA(MATCH(_xlfn.BITAND(Z98,'PDP8'!$E$56),'PDP8'!$D$56:$D$70,0)),"",", "),VLOOKUP(_xlfn.BITAND(Z98,'PDP8'!$E$71),'PDP8'!$D$71:$F$73,3,0))),IF(_xlfn.BITAND(Z98,'PDP8'!$E$75)='PDP8'!$D$75,CONCATENATE(IF(LEN(AA98)&gt;4,", ",""),'PDP8'!$F$75,""),IF(_xlfn.BITAND(Z98,'PDP8'!$E$74),"",'PDP8'!$F$74))))</f>
        <v/>
      </c>
      <c r="AC98" s="253" t="str">
        <f t="shared" si="29"/>
        <v/>
      </c>
      <c r="AD98" s="253" t="str">
        <f>IF(OR(LEFT(C98,1)="*",ISNA(MATCH(C98,'PDP8'!$B$90:$B$238,0))),"",VLOOKUP(C98,'PDP8'!$B$90:$C$238,2,0))</f>
        <v/>
      </c>
      <c r="AE98" s="253" t="str">
        <f>IF(LEN(AD98)=0,"",VLOOKUP(C98,'PDP8'!$B$79:$F$238,5,0))</f>
        <v/>
      </c>
      <c r="AF98" s="253" t="str">
        <f>IF(OR(LEFT(C98,1)="*",ISNA(MATCH(C98,'PDP8'!$J$5:$J$389,0))),"",INDEX('PDP8'!$I$5:$I$389,MATCH(C98,'PDP8'!$J$5:$J$389,0)))</f>
        <v/>
      </c>
      <c r="AG98" s="253" t="str">
        <f>IF(LEN(AF98)=0,"",CONCATENATE(VLOOKUP(C98,'PDP8'!$J$5:$M$389,2,0),": ",VLOOKUP(C98,'PDP8'!$J$5:$M$389,4,0)))</f>
        <v/>
      </c>
      <c r="AH98" s="126"/>
    </row>
    <row r="99" spans="1:34" x14ac:dyDescent="0.2">
      <c r="A99" s="126"/>
      <c r="B99" s="246" t="str">
        <f t="shared" si="15"/>
        <v/>
      </c>
      <c r="C99" s="247"/>
      <c r="D99" s="248"/>
      <c r="E99" s="177"/>
      <c r="F99" s="249"/>
      <c r="G99" s="250" t="str">
        <f>IF(LEN(C99)=0,"",IF(LEFT(C99,1)="*",B99,IF(D99="Y",C99,IF(O99&lt;6,INDEX('PDP8'!$C$6:$C$13,MATCH(P99,'PDP8'!$B$6:$B$13)),CONCATENATE(W99,AA99,AD99,AF99)))))</f>
        <v/>
      </c>
      <c r="H99" s="251" t="str">
        <f t="shared" si="16"/>
        <v/>
      </c>
      <c r="I99" s="250" t="str">
        <f t="shared" si="26"/>
        <v/>
      </c>
      <c r="J99" s="179"/>
      <c r="K99" s="188" t="str">
        <f>IF(LEFT(C99,1)="*",CONCATENATE("/Address = ",RIGHT(B99,LEN(B99)-1)),IF(LEN(O99)=0,"",IF(D99="Y",CONCATENATE("/Data initialized to ",C99),IF(O99&lt;6,CONCATENATE("/",VLOOKUP(P99,'PDP8'!$B$6:$F$13,5),IF(_xlfn.BITAND(OCT2DEC(C99),376)=264," [Auto pre-increment]","")),CONCATENATE("/",Y99,AC99,AE99,AG99)))))</f>
        <v/>
      </c>
      <c r="L99" s="252" t="s">
        <v>1499</v>
      </c>
      <c r="M99" s="126"/>
      <c r="N99" s="253" t="str">
        <f t="shared" si="17"/>
        <v/>
      </c>
      <c r="O99" s="253" t="str">
        <f t="shared" si="18"/>
        <v/>
      </c>
      <c r="P99" s="253" t="str">
        <f t="shared" si="19"/>
        <v/>
      </c>
      <c r="Q99" s="253" t="str">
        <f t="shared" si="20"/>
        <v/>
      </c>
      <c r="R99" s="253" t="str">
        <f t="shared" si="21"/>
        <v>NO</v>
      </c>
      <c r="S99" s="254" t="str">
        <f t="shared" si="27"/>
        <v>0023</v>
      </c>
      <c r="T99" s="253" t="str">
        <f t="shared" si="22"/>
        <v/>
      </c>
      <c r="U99" s="253">
        <f t="shared" si="23"/>
        <v>0</v>
      </c>
      <c r="V99" s="253" t="str">
        <f t="shared" si="24"/>
        <v/>
      </c>
      <c r="W99" s="253" t="str">
        <f>IF(LEN(V99)=0,"",IF(_xlfn.BITAND(V99,'PDP8'!$E$17)='PDP8'!$D$17,'PDP8'!$F$17,CONCATENATE(IF(ISNA(MATCH(_xlfn.BITAND(V99,'PDP8'!$E$18),'PDP8'!$D$18:$D$20,0)),"",CONCATENATE(INDEX('PDP8'!$C$18:$C$20,MATCH(_xlfn.BITAND(V99,'PDP8'!$E$18),'PDP8'!$D$18:$D$20,0))," ")),IF(ISNA(MATCH(_xlfn.BITAND(V99,'PDP8'!$E$21),'PDP8'!$D$21:$D$52,0)),"",INDEX('PDP8'!$C$21:$C$52,MATCH(_xlfn.BITAND(V99,'PDP8'!$E$21),'PDP8'!$D$21:$D$52,0))))))</f>
        <v/>
      </c>
      <c r="X99" s="253" t="str">
        <f>IF(LEN(W99)=0,"",IF(B99='PDP8'!$B$17,'PDP8'!$F$17,CONCATENATE(IF(ISNA(MATCH(_xlfn.BITAND(V99,'PDP8'!$E$18),'PDP8'!$D$18:$D$20,0)),"",CONCATENATE(VLOOKUP(_xlfn.BITAND(V99,'PDP8'!$E$18),'PDP8'!$D$18:$F$20,3,0),IF(LEN(W99)&gt;4,", ",""))),IF(ISNA(MATCH(_xlfn.BITAND(V99,'PDP8'!$E$21),'PDP8'!$D$21:$D$52,0)),"",VLOOKUP(_xlfn.BITAND(V99,'PDP8'!$E$21),'PDP8'!$D$21:$F$52,3,0)))))</f>
        <v/>
      </c>
      <c r="Y99" s="253" t="str">
        <f t="shared" si="28"/>
        <v/>
      </c>
      <c r="Z99" s="253" t="str">
        <f t="shared" si="25"/>
        <v/>
      </c>
      <c r="AA99" s="253" t="str">
        <f>IF(LEN(Z99)=0,"",CONCATENATE(IF(ISNA(MATCH(_xlfn.BITAND(Z99,'PDP8'!$E$56),'PDP8'!$D$56:$D$70,0)),"",CONCATENATE(INDEX('PDP8'!$C$56:$C$70,MATCH(_xlfn.BITAND(Z99,'PDP8'!$E$56),'PDP8'!$D$56:$D$70,0))," ")),IF(ISNA(MATCH(_xlfn.BITAND(Z99,'PDP8'!$E$71),'PDP8'!$D$71:$D$73,0)),"",CONCATENATE(INDEX('PDP8'!$C$71:$C$73,MATCH(_xlfn.BITAND(Z99,'PDP8'!$E$71),'PDP8'!$D$71:$D$73,0))," ")),IF(_xlfn.BITAND(Z99,'PDP8'!$E$74),"",'PDP8'!$C$74),IF(_xlfn.BITAND(Z99,'PDP8'!$E$75),'PDP8'!$C$75,"")))</f>
        <v/>
      </c>
      <c r="AB99" s="253" t="str">
        <f>IF(LEN(AA99)=0,"",CONCATENATE(IF(ISNA(MATCH(_xlfn.BITAND(Z99,'PDP8'!$E$56),'PDP8'!$D$56:$D$70,0)),"",VLOOKUP(_xlfn.BITAND(Z99,'PDP8'!$E$56),'PDP8'!$D$56:$F$70,3,0)),IF(ISNA(MATCH(_xlfn.BITAND(Z99,'PDP8'!$E$71),'PDP8'!$D$71:$D$73,0)),"",CONCATENATE(IF(ISNA(MATCH(_xlfn.BITAND(Z99,'PDP8'!$E$56),'PDP8'!$D$56:$D$70,0)),"",", "),VLOOKUP(_xlfn.BITAND(Z99,'PDP8'!$E$71),'PDP8'!$D$71:$F$73,3,0))),IF(_xlfn.BITAND(Z99,'PDP8'!$E$75)='PDP8'!$D$75,CONCATENATE(IF(LEN(AA99)&gt;4,", ",""),'PDP8'!$F$75,""),IF(_xlfn.BITAND(Z99,'PDP8'!$E$74),"",'PDP8'!$F$74))))</f>
        <v/>
      </c>
      <c r="AC99" s="253" t="str">
        <f t="shared" si="29"/>
        <v/>
      </c>
      <c r="AD99" s="253" t="str">
        <f>IF(OR(LEFT(C99,1)="*",ISNA(MATCH(C99,'PDP8'!$B$90:$B$238,0))),"",VLOOKUP(C99,'PDP8'!$B$90:$C$238,2,0))</f>
        <v/>
      </c>
      <c r="AE99" s="253" t="str">
        <f>IF(LEN(AD99)=0,"",VLOOKUP(C99,'PDP8'!$B$79:$F$238,5,0))</f>
        <v/>
      </c>
      <c r="AF99" s="253" t="str">
        <f>IF(OR(LEFT(C99,1)="*",ISNA(MATCH(C99,'PDP8'!$J$5:$J$389,0))),"",INDEX('PDP8'!$I$5:$I$389,MATCH(C99,'PDP8'!$J$5:$J$389,0)))</f>
        <v/>
      </c>
      <c r="AG99" s="253" t="str">
        <f>IF(LEN(AF99)=0,"",CONCATENATE(VLOOKUP(C99,'PDP8'!$J$5:$M$389,2,0),": ",VLOOKUP(C99,'PDP8'!$J$5:$M$389,4,0)))</f>
        <v/>
      </c>
      <c r="AH99" s="126"/>
    </row>
    <row r="100" spans="1:34" x14ac:dyDescent="0.2">
      <c r="A100" s="126"/>
      <c r="B100" s="246" t="str">
        <f t="shared" si="15"/>
        <v>*006</v>
      </c>
      <c r="C100" s="247" t="s">
        <v>1493</v>
      </c>
      <c r="D100" s="248"/>
      <c r="E100" s="177"/>
      <c r="F100" s="249"/>
      <c r="G100" s="250" t="str">
        <f>IF(LEN(C100)=0,"",IF(LEFT(C100,1)="*",B100,IF(D100="Y",C100,IF(O100&lt;6,INDEX('PDP8'!$C$6:$C$13,MATCH(P100,'PDP8'!$B$6:$B$13)),CONCATENATE(W100,AA100,AD100,AF100)))))</f>
        <v>*006</v>
      </c>
      <c r="H100" s="251" t="str">
        <f t="shared" si="16"/>
        <v/>
      </c>
      <c r="I100" s="250" t="str">
        <f t="shared" si="26"/>
        <v/>
      </c>
      <c r="J100" s="179"/>
      <c r="K100" s="188" t="str">
        <f>IF(LEFT(C100,1)="*",CONCATENATE("/Address = ",RIGHT(B100,LEN(B100)-1)),IF(LEN(O100)=0,"",IF(D100="Y",CONCATENATE("/Data initialized to ",C100),IF(O100&lt;6,CONCATENATE("/",VLOOKUP(P100,'PDP8'!$B$6:$F$13,5),IF(_xlfn.BITAND(OCT2DEC(C100),376)=264," [Auto pre-increment]","")),CONCATENATE("/",Y100,AC100,AE100,AG100)))))</f>
        <v>/Address = 006</v>
      </c>
      <c r="L100" s="252" t="s">
        <v>1494</v>
      </c>
      <c r="M100" s="126"/>
      <c r="N100" s="253" t="str">
        <f t="shared" si="17"/>
        <v/>
      </c>
      <c r="O100" s="253" t="str">
        <f t="shared" si="18"/>
        <v/>
      </c>
      <c r="P100" s="253" t="str">
        <f t="shared" si="19"/>
        <v/>
      </c>
      <c r="Q100" s="253" t="str">
        <f t="shared" si="20"/>
        <v/>
      </c>
      <c r="R100" s="253" t="str">
        <f t="shared" si="21"/>
        <v>NO</v>
      </c>
      <c r="S100" s="254" t="str">
        <f t="shared" si="27"/>
        <v>0005</v>
      </c>
      <c r="T100" s="253" t="str">
        <f t="shared" si="22"/>
        <v/>
      </c>
      <c r="U100" s="253">
        <f t="shared" si="23"/>
        <v>0</v>
      </c>
      <c r="V100" s="253" t="str">
        <f t="shared" si="24"/>
        <v/>
      </c>
      <c r="W100" s="253" t="str">
        <f>IF(LEN(V100)=0,"",IF(_xlfn.BITAND(V100,'PDP8'!$E$17)='PDP8'!$D$17,'PDP8'!$F$17,CONCATENATE(IF(ISNA(MATCH(_xlfn.BITAND(V100,'PDP8'!$E$18),'PDP8'!$D$18:$D$20,0)),"",CONCATENATE(INDEX('PDP8'!$C$18:$C$20,MATCH(_xlfn.BITAND(V100,'PDP8'!$E$18),'PDP8'!$D$18:$D$20,0))," ")),IF(ISNA(MATCH(_xlfn.BITAND(V100,'PDP8'!$E$21),'PDP8'!$D$21:$D$52,0)),"",INDEX('PDP8'!$C$21:$C$52,MATCH(_xlfn.BITAND(V100,'PDP8'!$E$21),'PDP8'!$D$21:$D$52,0))))))</f>
        <v/>
      </c>
      <c r="X100" s="253" t="str">
        <f>IF(LEN(W100)=0,"",IF(B100='PDP8'!$B$17,'PDP8'!$F$17,CONCATENATE(IF(ISNA(MATCH(_xlfn.BITAND(V100,'PDP8'!$E$18),'PDP8'!$D$18:$D$20,0)),"",CONCATENATE(VLOOKUP(_xlfn.BITAND(V100,'PDP8'!$E$18),'PDP8'!$D$18:$F$20,3,0),IF(LEN(W100)&gt;4,", ",""))),IF(ISNA(MATCH(_xlfn.BITAND(V100,'PDP8'!$E$21),'PDP8'!$D$21:$D$52,0)),"",VLOOKUP(_xlfn.BITAND(V100,'PDP8'!$E$21),'PDP8'!$D$21:$F$52,3,0)))))</f>
        <v/>
      </c>
      <c r="Y100" s="253" t="str">
        <f t="shared" si="28"/>
        <v/>
      </c>
      <c r="Z100" s="253" t="str">
        <f t="shared" si="25"/>
        <v/>
      </c>
      <c r="AA100" s="253" t="str">
        <f>IF(LEN(Z100)=0,"",CONCATENATE(IF(ISNA(MATCH(_xlfn.BITAND(Z100,'PDP8'!$E$56),'PDP8'!$D$56:$D$70,0)),"",CONCATENATE(INDEX('PDP8'!$C$56:$C$70,MATCH(_xlfn.BITAND(Z100,'PDP8'!$E$56),'PDP8'!$D$56:$D$70,0))," ")),IF(ISNA(MATCH(_xlfn.BITAND(Z100,'PDP8'!$E$71),'PDP8'!$D$71:$D$73,0)),"",CONCATENATE(INDEX('PDP8'!$C$71:$C$73,MATCH(_xlfn.BITAND(Z100,'PDP8'!$E$71),'PDP8'!$D$71:$D$73,0))," ")),IF(_xlfn.BITAND(Z100,'PDP8'!$E$74),"",'PDP8'!$C$74),IF(_xlfn.BITAND(Z100,'PDP8'!$E$75),'PDP8'!$C$75,"")))</f>
        <v/>
      </c>
      <c r="AB100" s="253" t="str">
        <f>IF(LEN(AA100)=0,"",CONCATENATE(IF(ISNA(MATCH(_xlfn.BITAND(Z100,'PDP8'!$E$56),'PDP8'!$D$56:$D$70,0)),"",VLOOKUP(_xlfn.BITAND(Z100,'PDP8'!$E$56),'PDP8'!$D$56:$F$70,3,0)),IF(ISNA(MATCH(_xlfn.BITAND(Z100,'PDP8'!$E$71),'PDP8'!$D$71:$D$73,0)),"",CONCATENATE(IF(ISNA(MATCH(_xlfn.BITAND(Z100,'PDP8'!$E$56),'PDP8'!$D$56:$D$70,0)),"",", "),VLOOKUP(_xlfn.BITAND(Z100,'PDP8'!$E$71),'PDP8'!$D$71:$F$73,3,0))),IF(_xlfn.BITAND(Z100,'PDP8'!$E$75)='PDP8'!$D$75,CONCATENATE(IF(LEN(AA100)&gt;4,", ",""),'PDP8'!$F$75,""),IF(_xlfn.BITAND(Z100,'PDP8'!$E$74),"",'PDP8'!$F$74))))</f>
        <v/>
      </c>
      <c r="AC100" s="253" t="str">
        <f t="shared" si="29"/>
        <v/>
      </c>
      <c r="AD100" s="253" t="str">
        <f>IF(OR(LEFT(C100,1)="*",ISNA(MATCH(C100,'PDP8'!$B$90:$B$238,0))),"",VLOOKUP(C100,'PDP8'!$B$90:$C$238,2,0))</f>
        <v/>
      </c>
      <c r="AE100" s="253" t="str">
        <f>IF(LEN(AD100)=0,"",VLOOKUP(C100,'PDP8'!$B$79:$F$238,5,0))</f>
        <v/>
      </c>
      <c r="AF100" s="253" t="str">
        <f>IF(OR(LEFT(C100,1)="*",ISNA(MATCH(C100,'PDP8'!$J$5:$J$389,0))),"",INDEX('PDP8'!$I$5:$I$389,MATCH(C100,'PDP8'!$J$5:$J$389,0)))</f>
        <v/>
      </c>
      <c r="AG100" s="253" t="str">
        <f>IF(LEN(AF100)=0,"",CONCATENATE(VLOOKUP(C100,'PDP8'!$J$5:$M$389,2,0),": ",VLOOKUP(C100,'PDP8'!$J$5:$M$389,4,0)))</f>
        <v/>
      </c>
      <c r="AH100" s="126"/>
    </row>
    <row r="101" spans="1:34" x14ac:dyDescent="0.2">
      <c r="A101" s="126"/>
      <c r="B101" s="246" t="str">
        <f t="shared" si="15"/>
        <v/>
      </c>
      <c r="C101" s="247"/>
      <c r="D101" s="248"/>
      <c r="E101" s="177"/>
      <c r="F101" s="249"/>
      <c r="G101" s="250" t="str">
        <f>IF(LEN(C101)=0,"",IF(LEFT(C101,1)="*",B101,IF(D101="Y",C101,IF(O101&lt;6,INDEX('PDP8'!$C$6:$C$13,MATCH(P101,'PDP8'!$B$6:$B$13)),CONCATENATE(W101,AA101,AD101,AF101)))))</f>
        <v/>
      </c>
      <c r="H101" s="251" t="str">
        <f t="shared" si="16"/>
        <v/>
      </c>
      <c r="I101" s="250" t="str">
        <f t="shared" si="26"/>
        <v/>
      </c>
      <c r="J101" s="179"/>
      <c r="K101" s="188" t="str">
        <f>IF(LEFT(C101,1)="*",CONCATENATE("/Address = ",RIGHT(B101,LEN(B101)-1)),IF(LEN(O101)=0,"",IF(D101="Y",CONCATENATE("/Data initialized to ",C101),IF(O101&lt;6,CONCATENATE("/",VLOOKUP(P101,'PDP8'!$B$6:$F$13,5),IF(_xlfn.BITAND(OCT2DEC(C101),376)=264," [Auto pre-increment]","")),CONCATENATE("/",Y101,AC101,AE101,AG101)))))</f>
        <v/>
      </c>
      <c r="L101" s="337" t="s">
        <v>1495</v>
      </c>
      <c r="M101" s="126"/>
      <c r="N101" s="253" t="str">
        <f t="shared" si="17"/>
        <v/>
      </c>
      <c r="O101" s="253" t="str">
        <f t="shared" si="18"/>
        <v/>
      </c>
      <c r="P101" s="253" t="str">
        <f t="shared" si="19"/>
        <v/>
      </c>
      <c r="Q101" s="253" t="str">
        <f t="shared" si="20"/>
        <v/>
      </c>
      <c r="R101" s="253" t="str">
        <f t="shared" si="21"/>
        <v>NO</v>
      </c>
      <c r="S101" s="254" t="str">
        <f t="shared" si="27"/>
        <v>0005</v>
      </c>
      <c r="T101" s="253" t="str">
        <f t="shared" si="22"/>
        <v/>
      </c>
      <c r="U101" s="253">
        <f t="shared" si="23"/>
        <v>0</v>
      </c>
      <c r="V101" s="253" t="str">
        <f t="shared" si="24"/>
        <v/>
      </c>
      <c r="W101" s="253" t="str">
        <f>IF(LEN(V101)=0,"",IF(_xlfn.BITAND(V101,'PDP8'!$E$17)='PDP8'!$D$17,'PDP8'!$F$17,CONCATENATE(IF(ISNA(MATCH(_xlfn.BITAND(V101,'PDP8'!$E$18),'PDP8'!$D$18:$D$20,0)),"",CONCATENATE(INDEX('PDP8'!$C$18:$C$20,MATCH(_xlfn.BITAND(V101,'PDP8'!$E$18),'PDP8'!$D$18:$D$20,0))," ")),IF(ISNA(MATCH(_xlfn.BITAND(V101,'PDP8'!$E$21),'PDP8'!$D$21:$D$52,0)),"",INDEX('PDP8'!$C$21:$C$52,MATCH(_xlfn.BITAND(V101,'PDP8'!$E$21),'PDP8'!$D$21:$D$52,0))))))</f>
        <v/>
      </c>
      <c r="X101" s="253" t="str">
        <f>IF(LEN(W101)=0,"",IF(B101='PDP8'!$B$17,'PDP8'!$F$17,CONCATENATE(IF(ISNA(MATCH(_xlfn.BITAND(V101,'PDP8'!$E$18),'PDP8'!$D$18:$D$20,0)),"",CONCATENATE(VLOOKUP(_xlfn.BITAND(V101,'PDP8'!$E$18),'PDP8'!$D$18:$F$20,3,0),IF(LEN(W101)&gt;4,", ",""))),IF(ISNA(MATCH(_xlfn.BITAND(V101,'PDP8'!$E$21),'PDP8'!$D$21:$D$52,0)),"",VLOOKUP(_xlfn.BITAND(V101,'PDP8'!$E$21),'PDP8'!$D$21:$F$52,3,0)))))</f>
        <v/>
      </c>
      <c r="Y101" s="253" t="str">
        <f t="shared" si="28"/>
        <v/>
      </c>
      <c r="Z101" s="253" t="str">
        <f t="shared" si="25"/>
        <v/>
      </c>
      <c r="AA101" s="253" t="str">
        <f>IF(LEN(Z101)=0,"",CONCATENATE(IF(ISNA(MATCH(_xlfn.BITAND(Z101,'PDP8'!$E$56),'PDP8'!$D$56:$D$70,0)),"",CONCATENATE(INDEX('PDP8'!$C$56:$C$70,MATCH(_xlfn.BITAND(Z101,'PDP8'!$E$56),'PDP8'!$D$56:$D$70,0))," ")),IF(ISNA(MATCH(_xlfn.BITAND(Z101,'PDP8'!$E$71),'PDP8'!$D$71:$D$73,0)),"",CONCATENATE(INDEX('PDP8'!$C$71:$C$73,MATCH(_xlfn.BITAND(Z101,'PDP8'!$E$71),'PDP8'!$D$71:$D$73,0))," ")),IF(_xlfn.BITAND(Z101,'PDP8'!$E$74),"",'PDP8'!$C$74),IF(_xlfn.BITAND(Z101,'PDP8'!$E$75),'PDP8'!$C$75,"")))</f>
        <v/>
      </c>
      <c r="AB101" s="253" t="str">
        <f>IF(LEN(AA101)=0,"",CONCATENATE(IF(ISNA(MATCH(_xlfn.BITAND(Z101,'PDP8'!$E$56),'PDP8'!$D$56:$D$70,0)),"",VLOOKUP(_xlfn.BITAND(Z101,'PDP8'!$E$56),'PDP8'!$D$56:$F$70,3,0)),IF(ISNA(MATCH(_xlfn.BITAND(Z101,'PDP8'!$E$71),'PDP8'!$D$71:$D$73,0)),"",CONCATENATE(IF(ISNA(MATCH(_xlfn.BITAND(Z101,'PDP8'!$E$56),'PDP8'!$D$56:$D$70,0)),"",", "),VLOOKUP(_xlfn.BITAND(Z101,'PDP8'!$E$71),'PDP8'!$D$71:$F$73,3,0))),IF(_xlfn.BITAND(Z101,'PDP8'!$E$75)='PDP8'!$D$75,CONCATENATE(IF(LEN(AA101)&gt;4,", ",""),'PDP8'!$F$75,""),IF(_xlfn.BITAND(Z101,'PDP8'!$E$74),"",'PDP8'!$F$74))))</f>
        <v/>
      </c>
      <c r="AC101" s="253" t="str">
        <f t="shared" si="29"/>
        <v/>
      </c>
      <c r="AD101" s="253" t="str">
        <f>IF(OR(LEFT(C101,1)="*",ISNA(MATCH(C101,'PDP8'!$B$90:$B$238,0))),"",VLOOKUP(C101,'PDP8'!$B$90:$C$238,2,0))</f>
        <v/>
      </c>
      <c r="AE101" s="253" t="str">
        <f>IF(LEN(AD101)=0,"",VLOOKUP(C101,'PDP8'!$B$79:$F$238,5,0))</f>
        <v/>
      </c>
      <c r="AF101" s="253" t="str">
        <f>IF(OR(LEFT(C101,1)="*",ISNA(MATCH(C101,'PDP8'!$J$5:$J$389,0))),"",INDEX('PDP8'!$I$5:$I$389,MATCH(C101,'PDP8'!$J$5:$J$389,0)))</f>
        <v/>
      </c>
      <c r="AG101" s="253" t="str">
        <f>IF(LEN(AF101)=0,"",CONCATENATE(VLOOKUP(C101,'PDP8'!$J$5:$M$389,2,0),": ",VLOOKUP(C101,'PDP8'!$J$5:$M$389,4,0)))</f>
        <v/>
      </c>
      <c r="AH101" s="126"/>
    </row>
    <row r="102" spans="1:34" x14ac:dyDescent="0.2">
      <c r="A102" s="126"/>
      <c r="B102" s="246" t="str">
        <f t="shared" si="15"/>
        <v>0006</v>
      </c>
      <c r="C102" s="247" t="s">
        <v>1483</v>
      </c>
      <c r="D102" s="248"/>
      <c r="E102" s="177"/>
      <c r="F102" s="249" t="s">
        <v>1504</v>
      </c>
      <c r="G102" s="250" t="str">
        <f>IF(LEN(C102)=0,"",IF(LEFT(C102,1)="*",B102,IF(D102="Y",C102,IF(O102&lt;6,INDEX('PDP8'!$C$6:$C$13,MATCH(P102,'PDP8'!$B$6:$B$13)),CONCATENATE(W102,AA102,AD102,AF102)))))</f>
        <v>HLT</v>
      </c>
      <c r="H102" s="251" t="str">
        <f t="shared" si="16"/>
        <v/>
      </c>
      <c r="I102" s="250" t="str">
        <f t="shared" si="26"/>
        <v/>
      </c>
      <c r="J102" s="179"/>
      <c r="K102" s="188" t="str">
        <f>IF(LEFT(C102,1)="*",CONCATENATE("/Address = ",RIGHT(B102,LEN(B102)-1)),IF(LEN(O102)=0,"",IF(D102="Y",CONCATENATE("/Data initialized to ",C102),IF(O102&lt;6,CONCATENATE("/",VLOOKUP(P102,'PDP8'!$B$6:$F$13,5),IF(_xlfn.BITAND(OCT2DEC(C102),376)=264," [Auto pre-increment]","")),CONCATENATE("/",Y102,AC102,AE102,AG102)))))</f>
        <v>/Halt</v>
      </c>
      <c r="L102" s="252" t="s">
        <v>1503</v>
      </c>
      <c r="M102" s="126"/>
      <c r="N102" s="253" t="str">
        <f t="shared" si="17"/>
        <v/>
      </c>
      <c r="O102" s="253">
        <f t="shared" si="18"/>
        <v>7</v>
      </c>
      <c r="P102" s="253" t="str">
        <f t="shared" si="19"/>
        <v>7000</v>
      </c>
      <c r="Q102" s="253" t="str">
        <f t="shared" si="20"/>
        <v>DONE</v>
      </c>
      <c r="R102" s="253" t="str">
        <f t="shared" si="21"/>
        <v>YES</v>
      </c>
      <c r="S102" s="254" t="str">
        <f t="shared" si="27"/>
        <v>0006</v>
      </c>
      <c r="T102" s="253" t="str">
        <f t="shared" si="22"/>
        <v/>
      </c>
      <c r="U102" s="253">
        <f t="shared" si="23"/>
        <v>1</v>
      </c>
      <c r="V102" s="253" t="str">
        <f t="shared" si="24"/>
        <v/>
      </c>
      <c r="W102" s="253" t="str">
        <f>IF(LEN(V102)=0,"",IF(_xlfn.BITAND(V102,'PDP8'!$E$17)='PDP8'!$D$17,'PDP8'!$F$17,CONCATENATE(IF(ISNA(MATCH(_xlfn.BITAND(V102,'PDP8'!$E$18),'PDP8'!$D$18:$D$20,0)),"",CONCATENATE(INDEX('PDP8'!$C$18:$C$20,MATCH(_xlfn.BITAND(V102,'PDP8'!$E$18),'PDP8'!$D$18:$D$20,0))," ")),IF(ISNA(MATCH(_xlfn.BITAND(V102,'PDP8'!$E$21),'PDP8'!$D$21:$D$52,0)),"",INDEX('PDP8'!$C$21:$C$52,MATCH(_xlfn.BITAND(V102,'PDP8'!$E$21),'PDP8'!$D$21:$D$52,0))))))</f>
        <v/>
      </c>
      <c r="X102" s="253" t="str">
        <f>IF(LEN(W102)=0,"",IF(B102='PDP8'!$B$17,'PDP8'!$F$17,CONCATENATE(IF(ISNA(MATCH(_xlfn.BITAND(V102,'PDP8'!$E$18),'PDP8'!$D$18:$D$20,0)),"",CONCATENATE(VLOOKUP(_xlfn.BITAND(V102,'PDP8'!$E$18),'PDP8'!$D$18:$F$20,3,0),IF(LEN(W102)&gt;4,", ",""))),IF(ISNA(MATCH(_xlfn.BITAND(V102,'PDP8'!$E$21),'PDP8'!$D$21:$D$52,0)),"",VLOOKUP(_xlfn.BITAND(V102,'PDP8'!$E$21),'PDP8'!$D$21:$F$52,3,0)))))</f>
        <v/>
      </c>
      <c r="Y102" s="253" t="str">
        <f t="shared" si="28"/>
        <v/>
      </c>
      <c r="Z102" s="253">
        <f t="shared" si="25"/>
        <v>2</v>
      </c>
      <c r="AA102" s="253" t="str">
        <f>IF(LEN(Z102)=0,"",CONCATENATE(IF(ISNA(MATCH(_xlfn.BITAND(Z102,'PDP8'!$E$56),'PDP8'!$D$56:$D$70,0)),"",CONCATENATE(INDEX('PDP8'!$C$56:$C$70,MATCH(_xlfn.BITAND(Z102,'PDP8'!$E$56),'PDP8'!$D$56:$D$70,0))," ")),IF(ISNA(MATCH(_xlfn.BITAND(Z102,'PDP8'!$E$71),'PDP8'!$D$71:$D$73,0)),"",CONCATENATE(INDEX('PDP8'!$C$71:$C$73,MATCH(_xlfn.BITAND(Z102,'PDP8'!$E$71),'PDP8'!$D$71:$D$73,0))," ")),IF(_xlfn.BITAND(Z102,'PDP8'!$E$74),"",'PDP8'!$C$74),IF(_xlfn.BITAND(Z102,'PDP8'!$E$75),'PDP8'!$C$75,"")))</f>
        <v>HLT</v>
      </c>
      <c r="AB102" s="253" t="str">
        <f>IF(LEN(AA102)=0,"",CONCATENATE(IF(ISNA(MATCH(_xlfn.BITAND(Z102,'PDP8'!$E$56),'PDP8'!$D$56:$D$70,0)),"",VLOOKUP(_xlfn.BITAND(Z102,'PDP8'!$E$56),'PDP8'!$D$56:$F$70,3,0)),IF(ISNA(MATCH(_xlfn.BITAND(Z102,'PDP8'!$E$71),'PDP8'!$D$71:$D$73,0)),"",CONCATENATE(IF(ISNA(MATCH(_xlfn.BITAND(Z102,'PDP8'!$E$56),'PDP8'!$D$56:$D$70,0)),"",", "),VLOOKUP(_xlfn.BITAND(Z102,'PDP8'!$E$71),'PDP8'!$D$71:$F$73,3,0))),IF(_xlfn.BITAND(Z102,'PDP8'!$E$75)='PDP8'!$D$75,CONCATENATE(IF(LEN(AA102)&gt;4,", ",""),'PDP8'!$F$75,""),IF(_xlfn.BITAND(Z102,'PDP8'!$E$74),"",'PDP8'!$F$74))))</f>
        <v>Halt</v>
      </c>
      <c r="AC102" s="253" t="str">
        <f t="shared" si="29"/>
        <v>Halt</v>
      </c>
      <c r="AD102" s="253" t="str">
        <f>IF(OR(LEFT(C102,1)="*",ISNA(MATCH(C102,'PDP8'!$B$90:$B$238,0))),"",VLOOKUP(C102,'PDP8'!$B$90:$C$238,2,0))</f>
        <v/>
      </c>
      <c r="AE102" s="253" t="str">
        <f>IF(LEN(AD102)=0,"",VLOOKUP(C102,'PDP8'!$B$79:$F$238,5,0))</f>
        <v/>
      </c>
      <c r="AF102" s="253" t="str">
        <f>IF(OR(LEFT(C102,1)="*",ISNA(MATCH(C102,'PDP8'!$J$5:$J$389,0))),"",INDEX('PDP8'!$I$5:$I$389,MATCH(C102,'PDP8'!$J$5:$J$389,0)))</f>
        <v/>
      </c>
      <c r="AG102" s="253" t="str">
        <f>IF(LEN(AF102)=0,"",CONCATENATE(VLOOKUP(C102,'PDP8'!$J$5:$M$389,2,0),": ",VLOOKUP(C102,'PDP8'!$J$5:$M$389,4,0)))</f>
        <v/>
      </c>
      <c r="AH102" s="126"/>
    </row>
    <row r="103" spans="1:34" x14ac:dyDescent="0.2">
      <c r="A103" s="126"/>
      <c r="B103" s="246" t="str">
        <f t="shared" si="15"/>
        <v>0007</v>
      </c>
      <c r="C103" s="247" t="s">
        <v>1485</v>
      </c>
      <c r="D103" s="248" t="s">
        <v>1088</v>
      </c>
      <c r="E103" s="177"/>
      <c r="F103" s="249" t="s">
        <v>1506</v>
      </c>
      <c r="G103" s="250" t="str">
        <f>IF(LEN(C103)=0,"",IF(LEFT(C103,1)="*",B103,IF(D103="Y",C103,IF(O103&lt;6,INDEX('PDP8'!$C$6:$C$13,MATCH(P103,'PDP8'!$B$6:$B$13)),CONCATENATE(W103,AA103,AD103,AF103)))))</f>
        <v>7577</v>
      </c>
      <c r="H103" s="251" t="str">
        <f t="shared" si="16"/>
        <v/>
      </c>
      <c r="I103" s="250" t="str">
        <f t="shared" si="26"/>
        <v/>
      </c>
      <c r="J103" s="179"/>
      <c r="K103" s="188" t="str">
        <f>IF(LEFT(C103,1)="*",CONCATENATE("/Address = ",RIGHT(B103,LEN(B103)-1)),IF(LEN(O103)=0,"",IF(D103="Y",CONCATENATE("/Data initialized to ",C103),IF(O103&lt;6,CONCATENATE("/",VLOOKUP(P103,'PDP8'!$B$6:$F$13,5),IF(_xlfn.BITAND(OCT2DEC(C103),376)=264," [Auto pre-increment]","")),CONCATENATE("/",Y103,AC103,AE103,AG103)))))</f>
        <v>/Data initialized to 7577</v>
      </c>
      <c r="L103" s="252" t="s">
        <v>1500</v>
      </c>
      <c r="M103" s="126"/>
      <c r="N103" s="253" t="str">
        <f t="shared" si="17"/>
        <v/>
      </c>
      <c r="O103" s="253">
        <f t="shared" si="18"/>
        <v>7</v>
      </c>
      <c r="P103" s="253" t="str">
        <f t="shared" si="19"/>
        <v>7000</v>
      </c>
      <c r="Q103" s="253" t="str">
        <f t="shared" si="20"/>
        <v>APOINTR</v>
      </c>
      <c r="R103" s="253" t="str">
        <f t="shared" si="21"/>
        <v>YES</v>
      </c>
      <c r="S103" s="254" t="str">
        <f t="shared" si="27"/>
        <v>0007</v>
      </c>
      <c r="T103" s="253" t="str">
        <f t="shared" si="22"/>
        <v/>
      </c>
      <c r="U103" s="253">
        <f t="shared" si="23"/>
        <v>1</v>
      </c>
      <c r="V103" s="253" t="str">
        <f t="shared" si="24"/>
        <v/>
      </c>
      <c r="W103" s="253" t="str">
        <f>IF(LEN(V103)=0,"",IF(_xlfn.BITAND(V103,'PDP8'!$E$17)='PDP8'!$D$17,'PDP8'!$F$17,CONCATENATE(IF(ISNA(MATCH(_xlfn.BITAND(V103,'PDP8'!$E$18),'PDP8'!$D$18:$D$20,0)),"",CONCATENATE(INDEX('PDP8'!$C$18:$C$20,MATCH(_xlfn.BITAND(V103,'PDP8'!$E$18),'PDP8'!$D$18:$D$20,0))," ")),IF(ISNA(MATCH(_xlfn.BITAND(V103,'PDP8'!$E$21),'PDP8'!$D$21:$D$52,0)),"",INDEX('PDP8'!$C$21:$C$52,MATCH(_xlfn.BITAND(V103,'PDP8'!$E$21),'PDP8'!$D$21:$D$52,0))))))</f>
        <v/>
      </c>
      <c r="X103" s="253" t="str">
        <f>IF(LEN(W103)=0,"",IF(B103='PDP8'!$B$17,'PDP8'!$F$17,CONCATENATE(IF(ISNA(MATCH(_xlfn.BITAND(V103,'PDP8'!$E$18),'PDP8'!$D$18:$D$20,0)),"",CONCATENATE(VLOOKUP(_xlfn.BITAND(V103,'PDP8'!$E$18),'PDP8'!$D$18:$F$20,3,0),IF(LEN(W103)&gt;4,", ",""))),IF(ISNA(MATCH(_xlfn.BITAND(V103,'PDP8'!$E$21),'PDP8'!$D$21:$D$52,0)),"",VLOOKUP(_xlfn.BITAND(V103,'PDP8'!$E$21),'PDP8'!$D$21:$F$52,3,0)))))</f>
        <v/>
      </c>
      <c r="Y103" s="253" t="str">
        <f t="shared" si="28"/>
        <v/>
      </c>
      <c r="Z103" s="253" t="str">
        <f t="shared" si="25"/>
        <v/>
      </c>
      <c r="AA103" s="253" t="str">
        <f>IF(LEN(Z103)=0,"",CONCATENATE(IF(ISNA(MATCH(_xlfn.BITAND(Z103,'PDP8'!$E$56),'PDP8'!$D$56:$D$70,0)),"",CONCATENATE(INDEX('PDP8'!$C$56:$C$70,MATCH(_xlfn.BITAND(Z103,'PDP8'!$E$56),'PDP8'!$D$56:$D$70,0))," ")),IF(ISNA(MATCH(_xlfn.BITAND(Z103,'PDP8'!$E$71),'PDP8'!$D$71:$D$73,0)),"",CONCATENATE(INDEX('PDP8'!$C$71:$C$73,MATCH(_xlfn.BITAND(Z103,'PDP8'!$E$71),'PDP8'!$D$71:$D$73,0))," ")),IF(_xlfn.BITAND(Z103,'PDP8'!$E$74),"",'PDP8'!$C$74),IF(_xlfn.BITAND(Z103,'PDP8'!$E$75),'PDP8'!$C$75,"")))</f>
        <v/>
      </c>
      <c r="AB103" s="253" t="str">
        <f>IF(LEN(AA103)=0,"",CONCATENATE(IF(ISNA(MATCH(_xlfn.BITAND(Z103,'PDP8'!$E$56),'PDP8'!$D$56:$D$70,0)),"",VLOOKUP(_xlfn.BITAND(Z103,'PDP8'!$E$56),'PDP8'!$D$56:$F$70,3,0)),IF(ISNA(MATCH(_xlfn.BITAND(Z103,'PDP8'!$E$71),'PDP8'!$D$71:$D$73,0)),"",CONCATENATE(IF(ISNA(MATCH(_xlfn.BITAND(Z103,'PDP8'!$E$56),'PDP8'!$D$56:$D$70,0)),"",", "),VLOOKUP(_xlfn.BITAND(Z103,'PDP8'!$E$71),'PDP8'!$D$71:$F$73,3,0))),IF(_xlfn.BITAND(Z103,'PDP8'!$E$75)='PDP8'!$D$75,CONCATENATE(IF(LEN(AA103)&gt;4,", ",""),'PDP8'!$F$75,""),IF(_xlfn.BITAND(Z103,'PDP8'!$E$74),"",'PDP8'!$F$74))))</f>
        <v/>
      </c>
      <c r="AC103" s="253" t="str">
        <f t="shared" si="29"/>
        <v/>
      </c>
      <c r="AD103" s="253" t="str">
        <f>IF(OR(LEFT(C103,1)="*",ISNA(MATCH(C103,'PDP8'!$B$90:$B$238,0))),"",VLOOKUP(C103,'PDP8'!$B$90:$C$238,2,0))</f>
        <v>UNKNOWN!</v>
      </c>
      <c r="AE103" s="253" t="str">
        <f>IF(LEN(AD103)=0,"",VLOOKUP(C103,'PDP8'!$B$79:$F$238,5,0))</f>
        <v>**Unknown**</v>
      </c>
      <c r="AF103" s="253" t="str">
        <f>IF(OR(LEFT(C103,1)="*",ISNA(MATCH(C103,'PDP8'!$J$5:$J$389,0))),"",INDEX('PDP8'!$I$5:$I$389,MATCH(C103,'PDP8'!$J$5:$J$389,0)))</f>
        <v/>
      </c>
      <c r="AG103" s="253" t="str">
        <f>IF(LEN(AF103)=0,"",CONCATENATE(VLOOKUP(C103,'PDP8'!$J$5:$M$389,2,0),": ",VLOOKUP(C103,'PDP8'!$J$5:$M$389,4,0)))</f>
        <v/>
      </c>
      <c r="AH103" s="126"/>
    </row>
    <row r="104" spans="1:34" x14ac:dyDescent="0.2">
      <c r="A104" s="126"/>
      <c r="B104" s="246" t="str">
        <f t="shared" si="15"/>
        <v/>
      </c>
      <c r="C104" s="247"/>
      <c r="D104" s="248"/>
      <c r="E104" s="177"/>
      <c r="F104" s="249"/>
      <c r="G104" s="250" t="str">
        <f>IF(LEN(C104)=0,"",IF(LEFT(C104,1)="*",B104,IF(D104="Y",C104,IF(O104&lt;6,INDEX('PDP8'!$C$6:$C$13,MATCH(P104,'PDP8'!$B$6:$B$13)),CONCATENATE(W104,AA104,AD104,AF104)))))</f>
        <v/>
      </c>
      <c r="H104" s="251" t="str">
        <f t="shared" si="16"/>
        <v/>
      </c>
      <c r="I104" s="250" t="str">
        <f t="shared" si="26"/>
        <v/>
      </c>
      <c r="J104" s="179"/>
      <c r="K104" s="188" t="str">
        <f>IF(LEFT(C104,1)="*",CONCATENATE("/Address = ",RIGHT(B104,LEN(B104)-1)),IF(LEN(O104)=0,"",IF(D104="Y",CONCATENATE("/Data initialized to ",C104),IF(O104&lt;6,CONCATENATE("/",VLOOKUP(P104,'PDP8'!$B$6:$F$13,5),IF(_xlfn.BITAND(OCT2DEC(C104),376)=264," [Auto pre-increment]","")),CONCATENATE("/",Y104,AC104,AE104,AG104)))))</f>
        <v/>
      </c>
      <c r="L104" s="252" t="s">
        <v>1505</v>
      </c>
      <c r="M104" s="126"/>
      <c r="N104" s="253" t="str">
        <f t="shared" si="17"/>
        <v/>
      </c>
      <c r="O104" s="253" t="str">
        <f t="shared" si="18"/>
        <v/>
      </c>
      <c r="P104" s="253" t="str">
        <f t="shared" si="19"/>
        <v/>
      </c>
      <c r="Q104" s="253" t="str">
        <f t="shared" si="20"/>
        <v/>
      </c>
      <c r="R104" s="253" t="str">
        <f t="shared" si="21"/>
        <v>NO</v>
      </c>
      <c r="S104" s="254" t="str">
        <f t="shared" si="27"/>
        <v>0007</v>
      </c>
      <c r="T104" s="253" t="str">
        <f t="shared" si="22"/>
        <v/>
      </c>
      <c r="U104" s="253">
        <f t="shared" si="23"/>
        <v>0</v>
      </c>
      <c r="V104" s="253" t="str">
        <f t="shared" si="24"/>
        <v/>
      </c>
      <c r="W104" s="253" t="str">
        <f>IF(LEN(V104)=0,"",IF(_xlfn.BITAND(V104,'PDP8'!$E$17)='PDP8'!$D$17,'PDP8'!$F$17,CONCATENATE(IF(ISNA(MATCH(_xlfn.BITAND(V104,'PDP8'!$E$18),'PDP8'!$D$18:$D$20,0)),"",CONCATENATE(INDEX('PDP8'!$C$18:$C$20,MATCH(_xlfn.BITAND(V104,'PDP8'!$E$18),'PDP8'!$D$18:$D$20,0))," ")),IF(ISNA(MATCH(_xlfn.BITAND(V104,'PDP8'!$E$21),'PDP8'!$D$21:$D$52,0)),"",INDEX('PDP8'!$C$21:$C$52,MATCH(_xlfn.BITAND(V104,'PDP8'!$E$21),'PDP8'!$D$21:$D$52,0))))))</f>
        <v/>
      </c>
      <c r="X104" s="253" t="str">
        <f>IF(LEN(W104)=0,"",IF(B104='PDP8'!$B$17,'PDP8'!$F$17,CONCATENATE(IF(ISNA(MATCH(_xlfn.BITAND(V104,'PDP8'!$E$18),'PDP8'!$D$18:$D$20,0)),"",CONCATENATE(VLOOKUP(_xlfn.BITAND(V104,'PDP8'!$E$18),'PDP8'!$D$18:$F$20,3,0),IF(LEN(W104)&gt;4,", ",""))),IF(ISNA(MATCH(_xlfn.BITAND(V104,'PDP8'!$E$21),'PDP8'!$D$21:$D$52,0)),"",VLOOKUP(_xlfn.BITAND(V104,'PDP8'!$E$21),'PDP8'!$D$21:$F$52,3,0)))))</f>
        <v/>
      </c>
      <c r="Y104" s="253" t="str">
        <f t="shared" si="28"/>
        <v/>
      </c>
      <c r="Z104" s="253" t="str">
        <f t="shared" si="25"/>
        <v/>
      </c>
      <c r="AA104" s="253" t="str">
        <f>IF(LEN(Z104)=0,"",CONCATENATE(IF(ISNA(MATCH(_xlfn.BITAND(Z104,'PDP8'!$E$56),'PDP8'!$D$56:$D$70,0)),"",CONCATENATE(INDEX('PDP8'!$C$56:$C$70,MATCH(_xlfn.BITAND(Z104,'PDP8'!$E$56),'PDP8'!$D$56:$D$70,0))," ")),IF(ISNA(MATCH(_xlfn.BITAND(Z104,'PDP8'!$E$71),'PDP8'!$D$71:$D$73,0)),"",CONCATENATE(INDEX('PDP8'!$C$71:$C$73,MATCH(_xlfn.BITAND(Z104,'PDP8'!$E$71),'PDP8'!$D$71:$D$73,0))," ")),IF(_xlfn.BITAND(Z104,'PDP8'!$E$74),"",'PDP8'!$C$74),IF(_xlfn.BITAND(Z104,'PDP8'!$E$75),'PDP8'!$C$75,"")))</f>
        <v/>
      </c>
      <c r="AB104" s="253" t="str">
        <f>IF(LEN(AA104)=0,"",CONCATENATE(IF(ISNA(MATCH(_xlfn.BITAND(Z104,'PDP8'!$E$56),'PDP8'!$D$56:$D$70,0)),"",VLOOKUP(_xlfn.BITAND(Z104,'PDP8'!$E$56),'PDP8'!$D$56:$F$70,3,0)),IF(ISNA(MATCH(_xlfn.BITAND(Z104,'PDP8'!$E$71),'PDP8'!$D$71:$D$73,0)),"",CONCATENATE(IF(ISNA(MATCH(_xlfn.BITAND(Z104,'PDP8'!$E$56),'PDP8'!$D$56:$D$70,0)),"",", "),VLOOKUP(_xlfn.BITAND(Z104,'PDP8'!$E$71),'PDP8'!$D$71:$F$73,3,0))),IF(_xlfn.BITAND(Z104,'PDP8'!$E$75)='PDP8'!$D$75,CONCATENATE(IF(LEN(AA104)&gt;4,", ",""),'PDP8'!$F$75,""),IF(_xlfn.BITAND(Z104,'PDP8'!$E$74),"",'PDP8'!$F$74))))</f>
        <v/>
      </c>
      <c r="AC104" s="253" t="str">
        <f t="shared" si="29"/>
        <v/>
      </c>
      <c r="AD104" s="253" t="str">
        <f>IF(OR(LEFT(C104,1)="*",ISNA(MATCH(C104,'PDP8'!$B$90:$B$238,0))),"",VLOOKUP(C104,'PDP8'!$B$90:$C$238,2,0))</f>
        <v/>
      </c>
      <c r="AE104" s="253" t="str">
        <f>IF(LEN(AD104)=0,"",VLOOKUP(C104,'PDP8'!$B$79:$F$238,5,0))</f>
        <v/>
      </c>
      <c r="AF104" s="253" t="str">
        <f>IF(OR(LEFT(C104,1)="*",ISNA(MATCH(C104,'PDP8'!$J$5:$J$389,0))),"",INDEX('PDP8'!$I$5:$I$389,MATCH(C104,'PDP8'!$J$5:$J$389,0)))</f>
        <v/>
      </c>
      <c r="AG104" s="253" t="str">
        <f>IF(LEN(AF104)=0,"",CONCATENATE(VLOOKUP(C104,'PDP8'!$J$5:$M$389,2,0),": ",VLOOKUP(C104,'PDP8'!$J$5:$M$389,4,0)))</f>
        <v/>
      </c>
      <c r="AH104" s="126"/>
    </row>
    <row r="105" spans="1:34" x14ac:dyDescent="0.2">
      <c r="A105" s="126"/>
      <c r="B105" s="246" t="str">
        <f t="shared" si="15"/>
        <v/>
      </c>
      <c r="C105" s="247"/>
      <c r="D105" s="248"/>
      <c r="E105" s="177"/>
      <c r="F105" s="249"/>
      <c r="G105" s="250" t="str">
        <f>IF(LEN(C105)=0,"",IF(LEFT(C105,1)="*",B105,IF(D105="Y",C105,IF(O105&lt;6,INDEX('PDP8'!$C$6:$C$13,MATCH(P105,'PDP8'!$B$6:$B$13)),CONCATENATE(W105,AA105,AD105,AF105)))))</f>
        <v/>
      </c>
      <c r="H105" s="251" t="str">
        <f t="shared" si="16"/>
        <v/>
      </c>
      <c r="I105" s="250" t="str">
        <f t="shared" si="26"/>
        <v/>
      </c>
      <c r="J105" s="179"/>
      <c r="K105" s="188" t="str">
        <f>IF(LEFT(C105,1)="*",CONCATENATE("/Address = ",RIGHT(B105,LEN(B105)-1)),IF(LEN(O105)=0,"",IF(D105="Y",CONCATENATE("/Data initialized to ",C105),IF(O105&lt;6,CONCATENATE("/",VLOOKUP(P105,'PDP8'!$B$6:$F$13,5),IF(_xlfn.BITAND(OCT2DEC(C105),376)=264," [Auto pre-increment]","")),CONCATENATE("/",Y105,AC105,AE105,AG105)))))</f>
        <v/>
      </c>
      <c r="L105" s="252" t="s">
        <v>1532</v>
      </c>
      <c r="M105" s="126"/>
      <c r="N105" s="253" t="str">
        <f t="shared" si="17"/>
        <v/>
      </c>
      <c r="O105" s="253" t="str">
        <f t="shared" si="18"/>
        <v/>
      </c>
      <c r="P105" s="253" t="str">
        <f t="shared" si="19"/>
        <v/>
      </c>
      <c r="Q105" s="253" t="str">
        <f t="shared" si="20"/>
        <v/>
      </c>
      <c r="R105" s="253" t="str">
        <f t="shared" si="21"/>
        <v>NO</v>
      </c>
      <c r="S105" s="254" t="str">
        <f t="shared" si="27"/>
        <v>0007</v>
      </c>
      <c r="T105" s="253" t="str">
        <f t="shared" si="22"/>
        <v/>
      </c>
      <c r="U105" s="253">
        <f t="shared" si="23"/>
        <v>0</v>
      </c>
      <c r="V105" s="253" t="str">
        <f t="shared" si="24"/>
        <v/>
      </c>
      <c r="W105" s="253" t="str">
        <f>IF(LEN(V105)=0,"",IF(_xlfn.BITAND(V105,'PDP8'!$E$17)='PDP8'!$D$17,'PDP8'!$F$17,CONCATENATE(IF(ISNA(MATCH(_xlfn.BITAND(V105,'PDP8'!$E$18),'PDP8'!$D$18:$D$20,0)),"",CONCATENATE(INDEX('PDP8'!$C$18:$C$20,MATCH(_xlfn.BITAND(V105,'PDP8'!$E$18),'PDP8'!$D$18:$D$20,0))," ")),IF(ISNA(MATCH(_xlfn.BITAND(V105,'PDP8'!$E$21),'PDP8'!$D$21:$D$52,0)),"",INDEX('PDP8'!$C$21:$C$52,MATCH(_xlfn.BITAND(V105,'PDP8'!$E$21),'PDP8'!$D$21:$D$52,0))))))</f>
        <v/>
      </c>
      <c r="X105" s="253" t="str">
        <f>IF(LEN(W105)=0,"",IF(B105='PDP8'!$B$17,'PDP8'!$F$17,CONCATENATE(IF(ISNA(MATCH(_xlfn.BITAND(V105,'PDP8'!$E$18),'PDP8'!$D$18:$D$20,0)),"",CONCATENATE(VLOOKUP(_xlfn.BITAND(V105,'PDP8'!$E$18),'PDP8'!$D$18:$F$20,3,0),IF(LEN(W105)&gt;4,", ",""))),IF(ISNA(MATCH(_xlfn.BITAND(V105,'PDP8'!$E$21),'PDP8'!$D$21:$D$52,0)),"",VLOOKUP(_xlfn.BITAND(V105,'PDP8'!$E$21),'PDP8'!$D$21:$F$52,3,0)))))</f>
        <v/>
      </c>
      <c r="Y105" s="253" t="str">
        <f t="shared" si="28"/>
        <v/>
      </c>
      <c r="Z105" s="253" t="str">
        <f t="shared" si="25"/>
        <v/>
      </c>
      <c r="AA105" s="253" t="str">
        <f>IF(LEN(Z105)=0,"",CONCATENATE(IF(ISNA(MATCH(_xlfn.BITAND(Z105,'PDP8'!$E$56),'PDP8'!$D$56:$D$70,0)),"",CONCATENATE(INDEX('PDP8'!$C$56:$C$70,MATCH(_xlfn.BITAND(Z105,'PDP8'!$E$56),'PDP8'!$D$56:$D$70,0))," ")),IF(ISNA(MATCH(_xlfn.BITAND(Z105,'PDP8'!$E$71),'PDP8'!$D$71:$D$73,0)),"",CONCATENATE(INDEX('PDP8'!$C$71:$C$73,MATCH(_xlfn.BITAND(Z105,'PDP8'!$E$71),'PDP8'!$D$71:$D$73,0))," ")),IF(_xlfn.BITAND(Z105,'PDP8'!$E$74),"",'PDP8'!$C$74),IF(_xlfn.BITAND(Z105,'PDP8'!$E$75),'PDP8'!$C$75,"")))</f>
        <v/>
      </c>
      <c r="AB105" s="253" t="str">
        <f>IF(LEN(AA105)=0,"",CONCATENATE(IF(ISNA(MATCH(_xlfn.BITAND(Z105,'PDP8'!$E$56),'PDP8'!$D$56:$D$70,0)),"",VLOOKUP(_xlfn.BITAND(Z105,'PDP8'!$E$56),'PDP8'!$D$56:$F$70,3,0)),IF(ISNA(MATCH(_xlfn.BITAND(Z105,'PDP8'!$E$71),'PDP8'!$D$71:$D$73,0)),"",CONCATENATE(IF(ISNA(MATCH(_xlfn.BITAND(Z105,'PDP8'!$E$56),'PDP8'!$D$56:$D$70,0)),"",", "),VLOOKUP(_xlfn.BITAND(Z105,'PDP8'!$E$71),'PDP8'!$D$71:$F$73,3,0))),IF(_xlfn.BITAND(Z105,'PDP8'!$E$75)='PDP8'!$D$75,CONCATENATE(IF(LEN(AA105)&gt;4,", ",""),'PDP8'!$F$75,""),IF(_xlfn.BITAND(Z105,'PDP8'!$E$74),"",'PDP8'!$F$74))))</f>
        <v/>
      </c>
      <c r="AC105" s="253" t="str">
        <f t="shared" si="29"/>
        <v/>
      </c>
      <c r="AD105" s="253" t="str">
        <f>IF(OR(LEFT(C105,1)="*",ISNA(MATCH(C105,'PDP8'!$B$90:$B$238,0))),"",VLOOKUP(C105,'PDP8'!$B$90:$C$238,2,0))</f>
        <v/>
      </c>
      <c r="AE105" s="253" t="str">
        <f>IF(LEN(AD105)=0,"",VLOOKUP(C105,'PDP8'!$B$79:$F$238,5,0))</f>
        <v/>
      </c>
      <c r="AF105" s="253" t="str">
        <f>IF(OR(LEFT(C105,1)="*",ISNA(MATCH(C105,'PDP8'!$J$5:$J$389,0))),"",INDEX('PDP8'!$I$5:$I$389,MATCH(C105,'PDP8'!$J$5:$J$389,0)))</f>
        <v/>
      </c>
      <c r="AG105" s="253" t="str">
        <f>IF(LEN(AF105)=0,"",CONCATENATE(VLOOKUP(C105,'PDP8'!$J$5:$M$389,2,0),": ",VLOOKUP(C105,'PDP8'!$J$5:$M$389,4,0)))</f>
        <v/>
      </c>
      <c r="AH105" s="126"/>
    </row>
    <row r="106" spans="1:34" x14ac:dyDescent="0.2">
      <c r="A106" s="126"/>
      <c r="B106" s="246" t="str">
        <f t="shared" si="15"/>
        <v/>
      </c>
      <c r="C106" s="247"/>
      <c r="D106" s="248"/>
      <c r="E106" s="177"/>
      <c r="F106" s="249"/>
      <c r="G106" s="250" t="str">
        <f>IF(LEN(C106)=0,"",IF(LEFT(C106,1)="*",B106,IF(D106="Y",C106,IF(O106&lt;6,INDEX('PDP8'!$C$6:$C$13,MATCH(P106,'PDP8'!$B$6:$B$13)),CONCATENATE(W106,AA106,AD106,AF106)))))</f>
        <v/>
      </c>
      <c r="H106" s="251" t="str">
        <f t="shared" si="16"/>
        <v/>
      </c>
      <c r="I106" s="250" t="str">
        <f t="shared" si="26"/>
        <v/>
      </c>
      <c r="J106" s="179"/>
      <c r="K106" s="188" t="str">
        <f>IF(LEFT(C106,1)="*",CONCATENATE("/Address = ",RIGHT(B106,LEN(B106)-1)),IF(LEN(O106)=0,"",IF(D106="Y",CONCATENATE("/Data initialized to ",C106),IF(O106&lt;6,CONCATENATE("/",VLOOKUP(P106,'PDP8'!$B$6:$F$13,5),IF(_xlfn.BITAND(OCT2DEC(C106),376)=264," [Auto pre-increment]","")),CONCATENATE("/",Y106,AC106,AE106,AG106)))))</f>
        <v/>
      </c>
      <c r="L106" s="252"/>
      <c r="M106" s="126"/>
      <c r="N106" s="253" t="str">
        <f t="shared" si="17"/>
        <v/>
      </c>
      <c r="O106" s="253" t="str">
        <f t="shared" si="18"/>
        <v/>
      </c>
      <c r="P106" s="253" t="str">
        <f t="shared" si="19"/>
        <v/>
      </c>
      <c r="Q106" s="253" t="str">
        <f t="shared" si="20"/>
        <v/>
      </c>
      <c r="R106" s="253" t="str">
        <f t="shared" si="21"/>
        <v>NO</v>
      </c>
      <c r="S106" s="254" t="str">
        <f t="shared" si="27"/>
        <v>0007</v>
      </c>
      <c r="T106" s="253" t="str">
        <f t="shared" si="22"/>
        <v/>
      </c>
      <c r="U106" s="253">
        <f t="shared" si="23"/>
        <v>0</v>
      </c>
      <c r="V106" s="253" t="str">
        <f t="shared" si="24"/>
        <v/>
      </c>
      <c r="W106" s="253" t="str">
        <f>IF(LEN(V106)=0,"",IF(_xlfn.BITAND(V106,'PDP8'!$E$17)='PDP8'!$D$17,'PDP8'!$F$17,CONCATENATE(IF(ISNA(MATCH(_xlfn.BITAND(V106,'PDP8'!$E$18),'PDP8'!$D$18:$D$20,0)),"",CONCATENATE(INDEX('PDP8'!$C$18:$C$20,MATCH(_xlfn.BITAND(V106,'PDP8'!$E$18),'PDP8'!$D$18:$D$20,0))," ")),IF(ISNA(MATCH(_xlfn.BITAND(V106,'PDP8'!$E$21),'PDP8'!$D$21:$D$52,0)),"",INDEX('PDP8'!$C$21:$C$52,MATCH(_xlfn.BITAND(V106,'PDP8'!$E$21),'PDP8'!$D$21:$D$52,0))))))</f>
        <v/>
      </c>
      <c r="X106" s="253" t="str">
        <f>IF(LEN(W106)=0,"",IF(B106='PDP8'!$B$17,'PDP8'!$F$17,CONCATENATE(IF(ISNA(MATCH(_xlfn.BITAND(V106,'PDP8'!$E$18),'PDP8'!$D$18:$D$20,0)),"",CONCATENATE(VLOOKUP(_xlfn.BITAND(V106,'PDP8'!$E$18),'PDP8'!$D$18:$F$20,3,0),IF(LEN(W106)&gt;4,", ",""))),IF(ISNA(MATCH(_xlfn.BITAND(V106,'PDP8'!$E$21),'PDP8'!$D$21:$D$52,0)),"",VLOOKUP(_xlfn.BITAND(V106,'PDP8'!$E$21),'PDP8'!$D$21:$F$52,3,0)))))</f>
        <v/>
      </c>
      <c r="Y106" s="253" t="str">
        <f t="shared" si="28"/>
        <v/>
      </c>
      <c r="Z106" s="253" t="str">
        <f t="shared" si="25"/>
        <v/>
      </c>
      <c r="AA106" s="253" t="str">
        <f>IF(LEN(Z106)=0,"",CONCATENATE(IF(ISNA(MATCH(_xlfn.BITAND(Z106,'PDP8'!$E$56),'PDP8'!$D$56:$D$70,0)),"",CONCATENATE(INDEX('PDP8'!$C$56:$C$70,MATCH(_xlfn.BITAND(Z106,'PDP8'!$E$56),'PDP8'!$D$56:$D$70,0))," ")),IF(ISNA(MATCH(_xlfn.BITAND(Z106,'PDP8'!$E$71),'PDP8'!$D$71:$D$73,0)),"",CONCATENATE(INDEX('PDP8'!$C$71:$C$73,MATCH(_xlfn.BITAND(Z106,'PDP8'!$E$71),'PDP8'!$D$71:$D$73,0))," ")),IF(_xlfn.BITAND(Z106,'PDP8'!$E$74),"",'PDP8'!$C$74),IF(_xlfn.BITAND(Z106,'PDP8'!$E$75),'PDP8'!$C$75,"")))</f>
        <v/>
      </c>
      <c r="AB106" s="253" t="str">
        <f>IF(LEN(AA106)=0,"",CONCATENATE(IF(ISNA(MATCH(_xlfn.BITAND(Z106,'PDP8'!$E$56),'PDP8'!$D$56:$D$70,0)),"",VLOOKUP(_xlfn.BITAND(Z106,'PDP8'!$E$56),'PDP8'!$D$56:$F$70,3,0)),IF(ISNA(MATCH(_xlfn.BITAND(Z106,'PDP8'!$E$71),'PDP8'!$D$71:$D$73,0)),"",CONCATENATE(IF(ISNA(MATCH(_xlfn.BITAND(Z106,'PDP8'!$E$56),'PDP8'!$D$56:$D$70,0)),"",", "),VLOOKUP(_xlfn.BITAND(Z106,'PDP8'!$E$71),'PDP8'!$D$71:$F$73,3,0))),IF(_xlfn.BITAND(Z106,'PDP8'!$E$75)='PDP8'!$D$75,CONCATENATE(IF(LEN(AA106)&gt;4,", ",""),'PDP8'!$F$75,""),IF(_xlfn.BITAND(Z106,'PDP8'!$E$74),"",'PDP8'!$F$74))))</f>
        <v/>
      </c>
      <c r="AC106" s="253" t="str">
        <f t="shared" si="29"/>
        <v/>
      </c>
      <c r="AD106" s="253" t="str">
        <f>IF(OR(LEFT(C106,1)="*",ISNA(MATCH(C106,'PDP8'!$B$90:$B$238,0))),"",VLOOKUP(C106,'PDP8'!$B$90:$C$238,2,0))</f>
        <v/>
      </c>
      <c r="AE106" s="253" t="str">
        <f>IF(LEN(AD106)=0,"",VLOOKUP(C106,'PDP8'!$B$79:$F$238,5,0))</f>
        <v/>
      </c>
      <c r="AF106" s="253" t="str">
        <f>IF(OR(LEFT(C106,1)="*",ISNA(MATCH(C106,'PDP8'!$J$5:$J$389,0))),"",INDEX('PDP8'!$I$5:$I$389,MATCH(C106,'PDP8'!$J$5:$J$389,0)))</f>
        <v/>
      </c>
      <c r="AG106" s="253" t="str">
        <f>IF(LEN(AF106)=0,"",CONCATENATE(VLOOKUP(C106,'PDP8'!$J$5:$M$389,2,0),": ",VLOOKUP(C106,'PDP8'!$J$5:$M$389,4,0)))</f>
        <v/>
      </c>
      <c r="AH106" s="126"/>
    </row>
    <row r="107" spans="1:34" x14ac:dyDescent="0.2">
      <c r="A107" s="126"/>
      <c r="B107" s="246" t="str">
        <f t="shared" si="15"/>
        <v>*7600</v>
      </c>
      <c r="C107" s="247" t="s">
        <v>1531</v>
      </c>
      <c r="D107" s="248"/>
      <c r="E107" s="177"/>
      <c r="F107" s="249"/>
      <c r="G107" s="250" t="str">
        <f>IF(LEN(C107)=0,"",IF(LEFT(C107,1)="*",B107,IF(D107="Y",C107,IF(O107&lt;6,INDEX('PDP8'!$C$6:$C$13,MATCH(P107,'PDP8'!$B$6:$B$13)),CONCATENATE(W107,AA107,AD107,AF107)))))</f>
        <v>*7600</v>
      </c>
      <c r="H107" s="251" t="str">
        <f t="shared" si="16"/>
        <v/>
      </c>
      <c r="I107" s="250" t="str">
        <f t="shared" si="26"/>
        <v/>
      </c>
      <c r="J107" s="179"/>
      <c r="K107" s="188" t="str">
        <f>IF(LEFT(C107,1)="*",CONCATENATE("/Address = ",RIGHT(B107,LEN(B107)-1)),IF(LEN(O107)=0,"",IF(D107="Y",CONCATENATE("/Data initialized to ",C107),IF(O107&lt;6,CONCATENATE("/",VLOOKUP(P107,'PDP8'!$B$6:$F$13,5),IF(_xlfn.BITAND(OCT2DEC(C107),376)=264," [Auto pre-increment]","")),CONCATENATE("/",Y107,AC107,AE107,AG107)))))</f>
        <v>/Address = 7600</v>
      </c>
      <c r="L107" s="252" t="s">
        <v>1501</v>
      </c>
      <c r="M107" s="126"/>
      <c r="N107" s="253" t="str">
        <f t="shared" si="17"/>
        <v/>
      </c>
      <c r="O107" s="253" t="str">
        <f t="shared" si="18"/>
        <v/>
      </c>
      <c r="P107" s="253" t="str">
        <f t="shared" si="19"/>
        <v/>
      </c>
      <c r="Q107" s="253" t="str">
        <f t="shared" si="20"/>
        <v/>
      </c>
      <c r="R107" s="253" t="str">
        <f t="shared" si="21"/>
        <v>NO</v>
      </c>
      <c r="S107" s="254" t="str">
        <f t="shared" si="27"/>
        <v>7577</v>
      </c>
      <c r="T107" s="253" t="str">
        <f t="shared" si="22"/>
        <v/>
      </c>
      <c r="U107" s="253">
        <f t="shared" si="23"/>
        <v>0</v>
      </c>
      <c r="V107" s="253" t="str">
        <f t="shared" si="24"/>
        <v/>
      </c>
      <c r="W107" s="253" t="str">
        <f>IF(LEN(V107)=0,"",IF(_xlfn.BITAND(V107,'PDP8'!$E$17)='PDP8'!$D$17,'PDP8'!$F$17,CONCATENATE(IF(ISNA(MATCH(_xlfn.BITAND(V107,'PDP8'!$E$18),'PDP8'!$D$18:$D$20,0)),"",CONCATENATE(INDEX('PDP8'!$C$18:$C$20,MATCH(_xlfn.BITAND(V107,'PDP8'!$E$18),'PDP8'!$D$18:$D$20,0))," ")),IF(ISNA(MATCH(_xlfn.BITAND(V107,'PDP8'!$E$21),'PDP8'!$D$21:$D$52,0)),"",INDEX('PDP8'!$C$21:$C$52,MATCH(_xlfn.BITAND(V107,'PDP8'!$E$21),'PDP8'!$D$21:$D$52,0))))))</f>
        <v/>
      </c>
      <c r="X107" s="253" t="str">
        <f>IF(LEN(W107)=0,"",IF(B107='PDP8'!$B$17,'PDP8'!$F$17,CONCATENATE(IF(ISNA(MATCH(_xlfn.BITAND(V107,'PDP8'!$E$18),'PDP8'!$D$18:$D$20,0)),"",CONCATENATE(VLOOKUP(_xlfn.BITAND(V107,'PDP8'!$E$18),'PDP8'!$D$18:$F$20,3,0),IF(LEN(W107)&gt;4,", ",""))),IF(ISNA(MATCH(_xlfn.BITAND(V107,'PDP8'!$E$21),'PDP8'!$D$21:$D$52,0)),"",VLOOKUP(_xlfn.BITAND(V107,'PDP8'!$E$21),'PDP8'!$D$21:$F$52,3,0)))))</f>
        <v/>
      </c>
      <c r="Y107" s="253" t="str">
        <f t="shared" si="28"/>
        <v/>
      </c>
      <c r="Z107" s="253" t="str">
        <f t="shared" si="25"/>
        <v/>
      </c>
      <c r="AA107" s="253" t="str">
        <f>IF(LEN(Z107)=0,"",CONCATENATE(IF(ISNA(MATCH(_xlfn.BITAND(Z107,'PDP8'!$E$56),'PDP8'!$D$56:$D$70,0)),"",CONCATENATE(INDEX('PDP8'!$C$56:$C$70,MATCH(_xlfn.BITAND(Z107,'PDP8'!$E$56),'PDP8'!$D$56:$D$70,0))," ")),IF(ISNA(MATCH(_xlfn.BITAND(Z107,'PDP8'!$E$71),'PDP8'!$D$71:$D$73,0)),"",CONCATENATE(INDEX('PDP8'!$C$71:$C$73,MATCH(_xlfn.BITAND(Z107,'PDP8'!$E$71),'PDP8'!$D$71:$D$73,0))," ")),IF(_xlfn.BITAND(Z107,'PDP8'!$E$74),"",'PDP8'!$C$74),IF(_xlfn.BITAND(Z107,'PDP8'!$E$75),'PDP8'!$C$75,"")))</f>
        <v/>
      </c>
      <c r="AB107" s="253" t="str">
        <f>IF(LEN(AA107)=0,"",CONCATENATE(IF(ISNA(MATCH(_xlfn.BITAND(Z107,'PDP8'!$E$56),'PDP8'!$D$56:$D$70,0)),"",VLOOKUP(_xlfn.BITAND(Z107,'PDP8'!$E$56),'PDP8'!$D$56:$F$70,3,0)),IF(ISNA(MATCH(_xlfn.BITAND(Z107,'PDP8'!$E$71),'PDP8'!$D$71:$D$73,0)),"",CONCATENATE(IF(ISNA(MATCH(_xlfn.BITAND(Z107,'PDP8'!$E$56),'PDP8'!$D$56:$D$70,0)),"",", "),VLOOKUP(_xlfn.BITAND(Z107,'PDP8'!$E$71),'PDP8'!$D$71:$F$73,3,0))),IF(_xlfn.BITAND(Z107,'PDP8'!$E$75)='PDP8'!$D$75,CONCATENATE(IF(LEN(AA107)&gt;4,", ",""),'PDP8'!$F$75,""),IF(_xlfn.BITAND(Z107,'PDP8'!$E$74),"",'PDP8'!$F$74))))</f>
        <v/>
      </c>
      <c r="AC107" s="253" t="str">
        <f t="shared" si="29"/>
        <v/>
      </c>
      <c r="AD107" s="253" t="str">
        <f>IF(OR(LEFT(C107,1)="*",ISNA(MATCH(C107,'PDP8'!$B$90:$B$238,0))),"",VLOOKUP(C107,'PDP8'!$B$90:$C$238,2,0))</f>
        <v/>
      </c>
      <c r="AE107" s="253" t="str">
        <f>IF(LEN(AD107)=0,"",VLOOKUP(C107,'PDP8'!$B$79:$F$238,5,0))</f>
        <v/>
      </c>
      <c r="AF107" s="253" t="str">
        <f>IF(OR(LEFT(C107,1)="*",ISNA(MATCH(C107,'PDP8'!$J$5:$J$389,0))),"",INDEX('PDP8'!$I$5:$I$389,MATCH(C107,'PDP8'!$J$5:$J$389,0)))</f>
        <v/>
      </c>
      <c r="AG107" s="253" t="str">
        <f>IF(LEN(AF107)=0,"",CONCATENATE(VLOOKUP(C107,'PDP8'!$J$5:$M$389,2,0),": ",VLOOKUP(C107,'PDP8'!$J$5:$M$389,4,0)))</f>
        <v/>
      </c>
      <c r="AH107" s="126"/>
    </row>
    <row r="108" spans="1:34" x14ac:dyDescent="0.2">
      <c r="A108" s="126"/>
      <c r="B108" s="246" t="str">
        <f t="shared" si="15"/>
        <v/>
      </c>
      <c r="C108" s="247"/>
      <c r="D108" s="248"/>
      <c r="E108" s="177"/>
      <c r="F108" s="249"/>
      <c r="G108" s="250" t="str">
        <f>IF(LEN(C108)=0,"",IF(LEFT(C108,1)="*",B108,IF(D108="Y",C108,IF(O108&lt;6,INDEX('PDP8'!$C$6:$C$13,MATCH(P108,'PDP8'!$B$6:$B$13)),CONCATENATE(W108,AA108,AD108,AF108)))))</f>
        <v/>
      </c>
      <c r="H108" s="251" t="str">
        <f t="shared" si="16"/>
        <v/>
      </c>
      <c r="I108" s="250" t="str">
        <f t="shared" si="26"/>
        <v/>
      </c>
      <c r="J108" s="179"/>
      <c r="K108" s="188" t="str">
        <f>IF(LEFT(C108,1)="*",CONCATENATE("/Address = ",RIGHT(B108,LEN(B108)-1)),IF(LEN(O108)=0,"",IF(D108="Y",CONCATENATE("/Data initialized to ",C108),IF(O108&lt;6,CONCATENATE("/",VLOOKUP(P108,'PDP8'!$B$6:$F$13,5),IF(_xlfn.BITAND(OCT2DEC(C108),376)=264," [Auto pre-increment]","")),CONCATENATE("/",Y108,AC108,AE108,AG108)))))</f>
        <v/>
      </c>
      <c r="L108" s="252" t="s">
        <v>1502</v>
      </c>
      <c r="M108" s="126"/>
      <c r="N108" s="253" t="str">
        <f t="shared" si="17"/>
        <v/>
      </c>
      <c r="O108" s="253" t="str">
        <f t="shared" si="18"/>
        <v/>
      </c>
      <c r="P108" s="253" t="str">
        <f t="shared" si="19"/>
        <v/>
      </c>
      <c r="Q108" s="253" t="str">
        <f t="shared" si="20"/>
        <v/>
      </c>
      <c r="R108" s="253" t="str">
        <f t="shared" si="21"/>
        <v>NO</v>
      </c>
      <c r="S108" s="254" t="str">
        <f t="shared" si="27"/>
        <v>7577</v>
      </c>
      <c r="T108" s="253" t="str">
        <f t="shared" si="22"/>
        <v/>
      </c>
      <c r="U108" s="253">
        <f t="shared" si="23"/>
        <v>0</v>
      </c>
      <c r="V108" s="253" t="str">
        <f t="shared" si="24"/>
        <v/>
      </c>
      <c r="W108" s="253" t="str">
        <f>IF(LEN(V108)=0,"",IF(_xlfn.BITAND(V108,'PDP8'!$E$17)='PDP8'!$D$17,'PDP8'!$F$17,CONCATENATE(IF(ISNA(MATCH(_xlfn.BITAND(V108,'PDP8'!$E$18),'PDP8'!$D$18:$D$20,0)),"",CONCATENATE(INDEX('PDP8'!$C$18:$C$20,MATCH(_xlfn.BITAND(V108,'PDP8'!$E$18),'PDP8'!$D$18:$D$20,0))," ")),IF(ISNA(MATCH(_xlfn.BITAND(V108,'PDP8'!$E$21),'PDP8'!$D$21:$D$52,0)),"",INDEX('PDP8'!$C$21:$C$52,MATCH(_xlfn.BITAND(V108,'PDP8'!$E$21),'PDP8'!$D$21:$D$52,0))))))</f>
        <v/>
      </c>
      <c r="X108" s="253" t="str">
        <f>IF(LEN(W108)=0,"",IF(B108='PDP8'!$B$17,'PDP8'!$F$17,CONCATENATE(IF(ISNA(MATCH(_xlfn.BITAND(V108,'PDP8'!$E$18),'PDP8'!$D$18:$D$20,0)),"",CONCATENATE(VLOOKUP(_xlfn.BITAND(V108,'PDP8'!$E$18),'PDP8'!$D$18:$F$20,3,0),IF(LEN(W108)&gt;4,", ",""))),IF(ISNA(MATCH(_xlfn.BITAND(V108,'PDP8'!$E$21),'PDP8'!$D$21:$D$52,0)),"",VLOOKUP(_xlfn.BITAND(V108,'PDP8'!$E$21),'PDP8'!$D$21:$F$52,3,0)))))</f>
        <v/>
      </c>
      <c r="Y108" s="253" t="str">
        <f t="shared" si="28"/>
        <v/>
      </c>
      <c r="Z108" s="253" t="str">
        <f t="shared" si="25"/>
        <v/>
      </c>
      <c r="AA108" s="253" t="str">
        <f>IF(LEN(Z108)=0,"",CONCATENATE(IF(ISNA(MATCH(_xlfn.BITAND(Z108,'PDP8'!$E$56),'PDP8'!$D$56:$D$70,0)),"",CONCATENATE(INDEX('PDP8'!$C$56:$C$70,MATCH(_xlfn.BITAND(Z108,'PDP8'!$E$56),'PDP8'!$D$56:$D$70,0))," ")),IF(ISNA(MATCH(_xlfn.BITAND(Z108,'PDP8'!$E$71),'PDP8'!$D$71:$D$73,0)),"",CONCATENATE(INDEX('PDP8'!$C$71:$C$73,MATCH(_xlfn.BITAND(Z108,'PDP8'!$E$71),'PDP8'!$D$71:$D$73,0))," ")),IF(_xlfn.BITAND(Z108,'PDP8'!$E$74),"",'PDP8'!$C$74),IF(_xlfn.BITAND(Z108,'PDP8'!$E$75),'PDP8'!$C$75,"")))</f>
        <v/>
      </c>
      <c r="AB108" s="253" t="str">
        <f>IF(LEN(AA108)=0,"",CONCATENATE(IF(ISNA(MATCH(_xlfn.BITAND(Z108,'PDP8'!$E$56),'PDP8'!$D$56:$D$70,0)),"",VLOOKUP(_xlfn.BITAND(Z108,'PDP8'!$E$56),'PDP8'!$D$56:$F$70,3,0)),IF(ISNA(MATCH(_xlfn.BITAND(Z108,'PDP8'!$E$71),'PDP8'!$D$71:$D$73,0)),"",CONCATENATE(IF(ISNA(MATCH(_xlfn.BITAND(Z108,'PDP8'!$E$56),'PDP8'!$D$56:$D$70,0)),"",", "),VLOOKUP(_xlfn.BITAND(Z108,'PDP8'!$E$71),'PDP8'!$D$71:$F$73,3,0))),IF(_xlfn.BITAND(Z108,'PDP8'!$E$75)='PDP8'!$D$75,CONCATENATE(IF(LEN(AA108)&gt;4,", ",""),'PDP8'!$F$75,""),IF(_xlfn.BITAND(Z108,'PDP8'!$E$74),"",'PDP8'!$F$74))))</f>
        <v/>
      </c>
      <c r="AC108" s="253" t="str">
        <f t="shared" si="29"/>
        <v/>
      </c>
      <c r="AD108" s="253" t="str">
        <f>IF(OR(LEFT(C108,1)="*",ISNA(MATCH(C108,'PDP8'!$B$90:$B$238,0))),"",VLOOKUP(C108,'PDP8'!$B$90:$C$238,2,0))</f>
        <v/>
      </c>
      <c r="AE108" s="253" t="str">
        <f>IF(LEN(AD108)=0,"",VLOOKUP(C108,'PDP8'!$B$79:$F$238,5,0))</f>
        <v/>
      </c>
      <c r="AF108" s="253" t="str">
        <f>IF(OR(LEFT(C108,1)="*",ISNA(MATCH(C108,'PDP8'!$J$5:$J$389,0))),"",INDEX('PDP8'!$I$5:$I$389,MATCH(C108,'PDP8'!$J$5:$J$389,0)))</f>
        <v/>
      </c>
      <c r="AG108" s="253" t="str">
        <f>IF(LEN(AF108)=0,"",CONCATENATE(VLOOKUP(C108,'PDP8'!$J$5:$M$389,2,0),": ",VLOOKUP(C108,'PDP8'!$J$5:$M$389,4,0)))</f>
        <v/>
      </c>
      <c r="AH108" s="126"/>
    </row>
    <row r="109" spans="1:34" x14ac:dyDescent="0.2">
      <c r="A109" s="126"/>
      <c r="B109" s="246" t="str">
        <f t="shared" si="15"/>
        <v/>
      </c>
      <c r="C109" s="247"/>
      <c r="D109" s="248"/>
      <c r="E109" s="177"/>
      <c r="F109" s="249"/>
      <c r="G109" s="250" t="str">
        <f>IF(LEN(C109)=0,"",IF(LEFT(C109,1)="*",B109,IF(D109="Y",C109,IF(O109&lt;6,INDEX('PDP8'!$C$6:$C$13,MATCH(P109,'PDP8'!$B$6:$B$13)),CONCATENATE(W109,AA109,AD109,AF109)))))</f>
        <v/>
      </c>
      <c r="H109" s="251" t="str">
        <f t="shared" si="16"/>
        <v/>
      </c>
      <c r="I109" s="250" t="str">
        <f t="shared" si="26"/>
        <v/>
      </c>
      <c r="J109" s="179"/>
      <c r="K109" s="188" t="str">
        <f>IF(LEFT(C109,1)="*",CONCATENATE("/Address = ",RIGHT(B109,LEN(B109)-1)),IF(LEN(O109)=0,"",IF(D109="Y",CONCATENATE("/Data initialized to ",C109),IF(O109&lt;6,CONCATENATE("/",VLOOKUP(P109,'PDP8'!$B$6:$F$13,5),IF(_xlfn.BITAND(OCT2DEC(C109),376)=264," [Auto pre-increment]","")),CONCATENATE("/",Y109,AC109,AE109,AG109)))))</f>
        <v/>
      </c>
      <c r="L109" s="252" t="s">
        <v>1525</v>
      </c>
      <c r="M109" s="126"/>
      <c r="N109" s="253" t="str">
        <f t="shared" si="17"/>
        <v/>
      </c>
      <c r="O109" s="253" t="str">
        <f t="shared" si="18"/>
        <v/>
      </c>
      <c r="P109" s="253" t="str">
        <f t="shared" si="19"/>
        <v/>
      </c>
      <c r="Q109" s="253" t="str">
        <f t="shared" si="20"/>
        <v/>
      </c>
      <c r="R109" s="253" t="str">
        <f t="shared" si="21"/>
        <v>NO</v>
      </c>
      <c r="S109" s="254" t="str">
        <f t="shared" si="27"/>
        <v>7577</v>
      </c>
      <c r="T109" s="253" t="str">
        <f t="shared" si="22"/>
        <v/>
      </c>
      <c r="U109" s="253">
        <f t="shared" si="23"/>
        <v>0</v>
      </c>
      <c r="V109" s="253" t="str">
        <f t="shared" si="24"/>
        <v/>
      </c>
      <c r="W109" s="253" t="str">
        <f>IF(LEN(V109)=0,"",IF(_xlfn.BITAND(V109,'PDP8'!$E$17)='PDP8'!$D$17,'PDP8'!$F$17,CONCATENATE(IF(ISNA(MATCH(_xlfn.BITAND(V109,'PDP8'!$E$18),'PDP8'!$D$18:$D$20,0)),"",CONCATENATE(INDEX('PDP8'!$C$18:$C$20,MATCH(_xlfn.BITAND(V109,'PDP8'!$E$18),'PDP8'!$D$18:$D$20,0))," ")),IF(ISNA(MATCH(_xlfn.BITAND(V109,'PDP8'!$E$21),'PDP8'!$D$21:$D$52,0)),"",INDEX('PDP8'!$C$21:$C$52,MATCH(_xlfn.BITAND(V109,'PDP8'!$E$21),'PDP8'!$D$21:$D$52,0))))))</f>
        <v/>
      </c>
      <c r="X109" s="253" t="str">
        <f>IF(LEN(W109)=0,"",IF(B109='PDP8'!$B$17,'PDP8'!$F$17,CONCATENATE(IF(ISNA(MATCH(_xlfn.BITAND(V109,'PDP8'!$E$18),'PDP8'!$D$18:$D$20,0)),"",CONCATENATE(VLOOKUP(_xlfn.BITAND(V109,'PDP8'!$E$18),'PDP8'!$D$18:$F$20,3,0),IF(LEN(W109)&gt;4,", ",""))),IF(ISNA(MATCH(_xlfn.BITAND(V109,'PDP8'!$E$21),'PDP8'!$D$21:$D$52,0)),"",VLOOKUP(_xlfn.BITAND(V109,'PDP8'!$E$21),'PDP8'!$D$21:$F$52,3,0)))))</f>
        <v/>
      </c>
      <c r="Y109" s="253" t="str">
        <f t="shared" si="28"/>
        <v/>
      </c>
      <c r="Z109" s="253" t="str">
        <f t="shared" si="25"/>
        <v/>
      </c>
      <c r="AA109" s="253" t="str">
        <f>IF(LEN(Z109)=0,"",CONCATENATE(IF(ISNA(MATCH(_xlfn.BITAND(Z109,'PDP8'!$E$56),'PDP8'!$D$56:$D$70,0)),"",CONCATENATE(INDEX('PDP8'!$C$56:$C$70,MATCH(_xlfn.BITAND(Z109,'PDP8'!$E$56),'PDP8'!$D$56:$D$70,0))," ")),IF(ISNA(MATCH(_xlfn.BITAND(Z109,'PDP8'!$E$71),'PDP8'!$D$71:$D$73,0)),"",CONCATENATE(INDEX('PDP8'!$C$71:$C$73,MATCH(_xlfn.BITAND(Z109,'PDP8'!$E$71),'PDP8'!$D$71:$D$73,0))," ")),IF(_xlfn.BITAND(Z109,'PDP8'!$E$74),"",'PDP8'!$C$74),IF(_xlfn.BITAND(Z109,'PDP8'!$E$75),'PDP8'!$C$75,"")))</f>
        <v/>
      </c>
      <c r="AB109" s="253" t="str">
        <f>IF(LEN(AA109)=0,"",CONCATENATE(IF(ISNA(MATCH(_xlfn.BITAND(Z109,'PDP8'!$E$56),'PDP8'!$D$56:$D$70,0)),"",VLOOKUP(_xlfn.BITAND(Z109,'PDP8'!$E$56),'PDP8'!$D$56:$F$70,3,0)),IF(ISNA(MATCH(_xlfn.BITAND(Z109,'PDP8'!$E$71),'PDP8'!$D$71:$D$73,0)),"",CONCATENATE(IF(ISNA(MATCH(_xlfn.BITAND(Z109,'PDP8'!$E$56),'PDP8'!$D$56:$D$70,0)),"",", "),VLOOKUP(_xlfn.BITAND(Z109,'PDP8'!$E$71),'PDP8'!$D$71:$F$73,3,0))),IF(_xlfn.BITAND(Z109,'PDP8'!$E$75)='PDP8'!$D$75,CONCATENATE(IF(LEN(AA109)&gt;4,", ",""),'PDP8'!$F$75,""),IF(_xlfn.BITAND(Z109,'PDP8'!$E$74),"",'PDP8'!$F$74))))</f>
        <v/>
      </c>
      <c r="AC109" s="253" t="str">
        <f t="shared" si="29"/>
        <v/>
      </c>
      <c r="AD109" s="253" t="str">
        <f>IF(OR(LEFT(C109,1)="*",ISNA(MATCH(C109,'PDP8'!$B$90:$B$238,0))),"",VLOOKUP(C109,'PDP8'!$B$90:$C$238,2,0))</f>
        <v/>
      </c>
      <c r="AE109" s="253" t="str">
        <f>IF(LEN(AD109)=0,"",VLOOKUP(C109,'PDP8'!$B$79:$F$238,5,0))</f>
        <v/>
      </c>
      <c r="AF109" s="253" t="str">
        <f>IF(OR(LEFT(C109,1)="*",ISNA(MATCH(C109,'PDP8'!$J$5:$J$389,0))),"",INDEX('PDP8'!$I$5:$I$389,MATCH(C109,'PDP8'!$J$5:$J$389,0)))</f>
        <v/>
      </c>
      <c r="AG109" s="253" t="str">
        <f>IF(LEN(AF109)=0,"",CONCATENATE(VLOOKUP(C109,'PDP8'!$J$5:$M$389,2,0),": ",VLOOKUP(C109,'PDP8'!$J$5:$M$389,4,0)))</f>
        <v/>
      </c>
      <c r="AH109" s="126"/>
    </row>
    <row r="110" spans="1:34" x14ac:dyDescent="0.2">
      <c r="A110" s="126"/>
      <c r="B110" s="246" t="str">
        <f t="shared" si="15"/>
        <v/>
      </c>
      <c r="C110" s="247"/>
      <c r="D110" s="248"/>
      <c r="E110" s="177"/>
      <c r="F110" s="249"/>
      <c r="G110" s="250" t="str">
        <f>IF(LEN(C110)=0,"",IF(LEFT(C110,1)="*",B110,IF(D110="Y",C110,IF(O110&lt;6,INDEX('PDP8'!$C$6:$C$13,MATCH(P110,'PDP8'!$B$6:$B$13)),CONCATENATE(W110,AA110,AD110,AF110)))))</f>
        <v/>
      </c>
      <c r="H110" s="251" t="str">
        <f t="shared" si="16"/>
        <v/>
      </c>
      <c r="I110" s="250" t="str">
        <f t="shared" si="26"/>
        <v/>
      </c>
      <c r="J110" s="179"/>
      <c r="K110" s="188" t="str">
        <f>IF(LEFT(C110,1)="*",CONCATENATE("/Address = ",RIGHT(B110,LEN(B110)-1)),IF(LEN(O110)=0,"",IF(D110="Y",CONCATENATE("/Data initialized to ",C110),IF(O110&lt;6,CONCATENATE("/",VLOOKUP(P110,'PDP8'!$B$6:$F$13,5),IF(_xlfn.BITAND(OCT2DEC(C110),376)=264," [Auto pre-increment]","")),CONCATENATE("/",Y110,AC110,AE110,AG110)))))</f>
        <v/>
      </c>
      <c r="L110" s="252" t="s">
        <v>1524</v>
      </c>
      <c r="M110" s="126"/>
      <c r="N110" s="253" t="str">
        <f t="shared" si="17"/>
        <v/>
      </c>
      <c r="O110" s="253" t="str">
        <f t="shared" si="18"/>
        <v/>
      </c>
      <c r="P110" s="253" t="str">
        <f t="shared" si="19"/>
        <v/>
      </c>
      <c r="Q110" s="253" t="str">
        <f t="shared" si="20"/>
        <v/>
      </c>
      <c r="R110" s="253" t="str">
        <f t="shared" si="21"/>
        <v>NO</v>
      </c>
      <c r="S110" s="254" t="str">
        <f t="shared" si="27"/>
        <v>7577</v>
      </c>
      <c r="T110" s="253" t="str">
        <f t="shared" si="22"/>
        <v/>
      </c>
      <c r="U110" s="253">
        <f t="shared" si="23"/>
        <v>0</v>
      </c>
      <c r="V110" s="253" t="str">
        <f t="shared" si="24"/>
        <v/>
      </c>
      <c r="W110" s="253" t="str">
        <f>IF(LEN(V110)=0,"",IF(_xlfn.BITAND(V110,'PDP8'!$E$17)='PDP8'!$D$17,'PDP8'!$F$17,CONCATENATE(IF(ISNA(MATCH(_xlfn.BITAND(V110,'PDP8'!$E$18),'PDP8'!$D$18:$D$20,0)),"",CONCATENATE(INDEX('PDP8'!$C$18:$C$20,MATCH(_xlfn.BITAND(V110,'PDP8'!$E$18),'PDP8'!$D$18:$D$20,0))," ")),IF(ISNA(MATCH(_xlfn.BITAND(V110,'PDP8'!$E$21),'PDP8'!$D$21:$D$52,0)),"",INDEX('PDP8'!$C$21:$C$52,MATCH(_xlfn.BITAND(V110,'PDP8'!$E$21),'PDP8'!$D$21:$D$52,0))))))</f>
        <v/>
      </c>
      <c r="X110" s="253" t="str">
        <f>IF(LEN(W110)=0,"",IF(B110='PDP8'!$B$17,'PDP8'!$F$17,CONCATENATE(IF(ISNA(MATCH(_xlfn.BITAND(V110,'PDP8'!$E$18),'PDP8'!$D$18:$D$20,0)),"",CONCATENATE(VLOOKUP(_xlfn.BITAND(V110,'PDP8'!$E$18),'PDP8'!$D$18:$F$20,3,0),IF(LEN(W110)&gt;4,", ",""))),IF(ISNA(MATCH(_xlfn.BITAND(V110,'PDP8'!$E$21),'PDP8'!$D$21:$D$52,0)),"",VLOOKUP(_xlfn.BITAND(V110,'PDP8'!$E$21),'PDP8'!$D$21:$F$52,3,0)))))</f>
        <v/>
      </c>
      <c r="Y110" s="253" t="str">
        <f t="shared" si="28"/>
        <v/>
      </c>
      <c r="Z110" s="253" t="str">
        <f t="shared" si="25"/>
        <v/>
      </c>
      <c r="AA110" s="253" t="str">
        <f>IF(LEN(Z110)=0,"",CONCATENATE(IF(ISNA(MATCH(_xlfn.BITAND(Z110,'PDP8'!$E$56),'PDP8'!$D$56:$D$70,0)),"",CONCATENATE(INDEX('PDP8'!$C$56:$C$70,MATCH(_xlfn.BITAND(Z110,'PDP8'!$E$56),'PDP8'!$D$56:$D$70,0))," ")),IF(ISNA(MATCH(_xlfn.BITAND(Z110,'PDP8'!$E$71),'PDP8'!$D$71:$D$73,0)),"",CONCATENATE(INDEX('PDP8'!$C$71:$C$73,MATCH(_xlfn.BITAND(Z110,'PDP8'!$E$71),'PDP8'!$D$71:$D$73,0))," ")),IF(_xlfn.BITAND(Z110,'PDP8'!$E$74),"",'PDP8'!$C$74),IF(_xlfn.BITAND(Z110,'PDP8'!$E$75),'PDP8'!$C$75,"")))</f>
        <v/>
      </c>
      <c r="AB110" s="253" t="str">
        <f>IF(LEN(AA110)=0,"",CONCATENATE(IF(ISNA(MATCH(_xlfn.BITAND(Z110,'PDP8'!$E$56),'PDP8'!$D$56:$D$70,0)),"",VLOOKUP(_xlfn.BITAND(Z110,'PDP8'!$E$56),'PDP8'!$D$56:$F$70,3,0)),IF(ISNA(MATCH(_xlfn.BITAND(Z110,'PDP8'!$E$71),'PDP8'!$D$71:$D$73,0)),"",CONCATENATE(IF(ISNA(MATCH(_xlfn.BITAND(Z110,'PDP8'!$E$56),'PDP8'!$D$56:$D$70,0)),"",", "),VLOOKUP(_xlfn.BITAND(Z110,'PDP8'!$E$71),'PDP8'!$D$71:$F$73,3,0))),IF(_xlfn.BITAND(Z110,'PDP8'!$E$75)='PDP8'!$D$75,CONCATENATE(IF(LEN(AA110)&gt;4,", ",""),'PDP8'!$F$75,""),IF(_xlfn.BITAND(Z110,'PDP8'!$E$74),"",'PDP8'!$F$74))))</f>
        <v/>
      </c>
      <c r="AC110" s="253" t="str">
        <f t="shared" si="29"/>
        <v/>
      </c>
      <c r="AD110" s="253" t="str">
        <f>IF(OR(LEFT(C110,1)="*",ISNA(MATCH(C110,'PDP8'!$B$90:$B$238,0))),"",VLOOKUP(C110,'PDP8'!$B$90:$C$238,2,0))</f>
        <v/>
      </c>
      <c r="AE110" s="253" t="str">
        <f>IF(LEN(AD110)=0,"",VLOOKUP(C110,'PDP8'!$B$79:$F$238,5,0))</f>
        <v/>
      </c>
      <c r="AF110" s="253" t="str">
        <f>IF(OR(LEFT(C110,1)="*",ISNA(MATCH(C110,'PDP8'!$J$5:$J$389,0))),"",INDEX('PDP8'!$I$5:$I$389,MATCH(C110,'PDP8'!$J$5:$J$389,0)))</f>
        <v/>
      </c>
      <c r="AG110" s="253" t="str">
        <f>IF(LEN(AF110)=0,"",CONCATENATE(VLOOKUP(C110,'PDP8'!$J$5:$M$389,2,0),": ",VLOOKUP(C110,'PDP8'!$J$5:$M$389,4,0)))</f>
        <v/>
      </c>
      <c r="AH110" s="126"/>
    </row>
    <row r="111" spans="1:34" x14ac:dyDescent="0.2">
      <c r="A111" s="126"/>
      <c r="B111" s="246" t="str">
        <f t="shared" si="15"/>
        <v/>
      </c>
      <c r="C111" s="247"/>
      <c r="D111" s="248"/>
      <c r="E111" s="177"/>
      <c r="F111" s="249"/>
      <c r="G111" s="250" t="str">
        <f>IF(LEN(C111)=0,"",IF(LEFT(C111,1)="*",B111,IF(D111="Y",C111,IF(O111&lt;6,INDEX('PDP8'!$C$6:$C$13,MATCH(P111,'PDP8'!$B$6:$B$13)),CONCATENATE(W111,AA111,AD111,AF111)))))</f>
        <v/>
      </c>
      <c r="H111" s="251" t="str">
        <f t="shared" si="16"/>
        <v/>
      </c>
      <c r="I111" s="250" t="str">
        <f t="shared" si="26"/>
        <v/>
      </c>
      <c r="J111" s="179"/>
      <c r="K111" s="188" t="str">
        <f>IF(LEFT(C111,1)="*",CONCATENATE("/Address = ",RIGHT(B111,LEN(B111)-1)),IF(LEN(O111)=0,"",IF(D111="Y",CONCATENATE("/Data initialized to ",C111),IF(O111&lt;6,CONCATENATE("/",VLOOKUP(P111,'PDP8'!$B$6:$F$13,5),IF(_xlfn.BITAND(OCT2DEC(C111),376)=264," [Auto pre-increment]","")),CONCATENATE("/",Y111,AC111,AE111,AG111)))))</f>
        <v/>
      </c>
      <c r="L111" s="337"/>
      <c r="M111" s="126"/>
      <c r="N111" s="253" t="str">
        <f t="shared" si="17"/>
        <v/>
      </c>
      <c r="O111" s="253" t="str">
        <f t="shared" si="18"/>
        <v/>
      </c>
      <c r="P111" s="253" t="str">
        <f t="shared" si="19"/>
        <v/>
      </c>
      <c r="Q111" s="253" t="str">
        <f t="shared" si="20"/>
        <v/>
      </c>
      <c r="R111" s="253" t="str">
        <f t="shared" si="21"/>
        <v>NO</v>
      </c>
      <c r="S111" s="254" t="str">
        <f t="shared" si="27"/>
        <v>7577</v>
      </c>
      <c r="T111" s="253" t="str">
        <f t="shared" si="22"/>
        <v/>
      </c>
      <c r="U111" s="253">
        <f t="shared" si="23"/>
        <v>0</v>
      </c>
      <c r="V111" s="253" t="str">
        <f t="shared" si="24"/>
        <v/>
      </c>
      <c r="W111" s="253" t="str">
        <f>IF(LEN(V111)=0,"",IF(_xlfn.BITAND(V111,'PDP8'!$E$17)='PDP8'!$D$17,'PDP8'!$F$17,CONCATENATE(IF(ISNA(MATCH(_xlfn.BITAND(V111,'PDP8'!$E$18),'PDP8'!$D$18:$D$20,0)),"",CONCATENATE(INDEX('PDP8'!$C$18:$C$20,MATCH(_xlfn.BITAND(V111,'PDP8'!$E$18),'PDP8'!$D$18:$D$20,0))," ")),IF(ISNA(MATCH(_xlfn.BITAND(V111,'PDP8'!$E$21),'PDP8'!$D$21:$D$52,0)),"",INDEX('PDP8'!$C$21:$C$52,MATCH(_xlfn.BITAND(V111,'PDP8'!$E$21),'PDP8'!$D$21:$D$52,0))))))</f>
        <v/>
      </c>
      <c r="X111" s="253" t="str">
        <f>IF(LEN(W111)=0,"",IF(B111='PDP8'!$B$17,'PDP8'!$F$17,CONCATENATE(IF(ISNA(MATCH(_xlfn.BITAND(V111,'PDP8'!$E$18),'PDP8'!$D$18:$D$20,0)),"",CONCATENATE(VLOOKUP(_xlfn.BITAND(V111,'PDP8'!$E$18),'PDP8'!$D$18:$F$20,3,0),IF(LEN(W111)&gt;4,", ",""))),IF(ISNA(MATCH(_xlfn.BITAND(V111,'PDP8'!$E$21),'PDP8'!$D$21:$D$52,0)),"",VLOOKUP(_xlfn.BITAND(V111,'PDP8'!$E$21),'PDP8'!$D$21:$F$52,3,0)))))</f>
        <v/>
      </c>
      <c r="Y111" s="253" t="str">
        <f t="shared" si="28"/>
        <v/>
      </c>
      <c r="Z111" s="253" t="str">
        <f t="shared" si="25"/>
        <v/>
      </c>
      <c r="AA111" s="253" t="str">
        <f>IF(LEN(Z111)=0,"",CONCATENATE(IF(ISNA(MATCH(_xlfn.BITAND(Z111,'PDP8'!$E$56),'PDP8'!$D$56:$D$70,0)),"",CONCATENATE(INDEX('PDP8'!$C$56:$C$70,MATCH(_xlfn.BITAND(Z111,'PDP8'!$E$56),'PDP8'!$D$56:$D$70,0))," ")),IF(ISNA(MATCH(_xlfn.BITAND(Z111,'PDP8'!$E$71),'PDP8'!$D$71:$D$73,0)),"",CONCATENATE(INDEX('PDP8'!$C$71:$C$73,MATCH(_xlfn.BITAND(Z111,'PDP8'!$E$71),'PDP8'!$D$71:$D$73,0))," ")),IF(_xlfn.BITAND(Z111,'PDP8'!$E$74),"",'PDP8'!$C$74),IF(_xlfn.BITAND(Z111,'PDP8'!$E$75),'PDP8'!$C$75,"")))</f>
        <v/>
      </c>
      <c r="AB111" s="253" t="str">
        <f>IF(LEN(AA111)=0,"",CONCATENATE(IF(ISNA(MATCH(_xlfn.BITAND(Z111,'PDP8'!$E$56),'PDP8'!$D$56:$D$70,0)),"",VLOOKUP(_xlfn.BITAND(Z111,'PDP8'!$E$56),'PDP8'!$D$56:$F$70,3,0)),IF(ISNA(MATCH(_xlfn.BITAND(Z111,'PDP8'!$E$71),'PDP8'!$D$71:$D$73,0)),"",CONCATENATE(IF(ISNA(MATCH(_xlfn.BITAND(Z111,'PDP8'!$E$56),'PDP8'!$D$56:$D$70,0)),"",", "),VLOOKUP(_xlfn.BITAND(Z111,'PDP8'!$E$71),'PDP8'!$D$71:$F$73,3,0))),IF(_xlfn.BITAND(Z111,'PDP8'!$E$75)='PDP8'!$D$75,CONCATENATE(IF(LEN(AA111)&gt;4,", ",""),'PDP8'!$F$75,""),IF(_xlfn.BITAND(Z111,'PDP8'!$E$74),"",'PDP8'!$F$74))))</f>
        <v/>
      </c>
      <c r="AC111" s="253" t="str">
        <f t="shared" si="29"/>
        <v/>
      </c>
      <c r="AD111" s="253" t="str">
        <f>IF(OR(LEFT(C111,1)="*",ISNA(MATCH(C111,'PDP8'!$B$90:$B$238,0))),"",VLOOKUP(C111,'PDP8'!$B$90:$C$238,2,0))</f>
        <v/>
      </c>
      <c r="AE111" s="253" t="str">
        <f>IF(LEN(AD111)=0,"",VLOOKUP(C111,'PDP8'!$B$79:$F$238,5,0))</f>
        <v/>
      </c>
      <c r="AF111" s="253" t="str">
        <f>IF(OR(LEFT(C111,1)="*",ISNA(MATCH(C111,'PDP8'!$J$5:$J$389,0))),"",INDEX('PDP8'!$I$5:$I$389,MATCH(C111,'PDP8'!$J$5:$J$389,0)))</f>
        <v/>
      </c>
      <c r="AG111" s="253" t="str">
        <f>IF(LEN(AF111)=0,"",CONCATENATE(VLOOKUP(C111,'PDP8'!$J$5:$M$389,2,0),": ",VLOOKUP(C111,'PDP8'!$J$5:$M$389,4,0)))</f>
        <v/>
      </c>
      <c r="AH111" s="126"/>
    </row>
    <row r="112" spans="1:34" x14ac:dyDescent="0.2">
      <c r="A112" s="126"/>
      <c r="B112" s="246" t="str">
        <f t="shared" si="15"/>
        <v>7600</v>
      </c>
      <c r="C112" s="247" t="s">
        <v>1486</v>
      </c>
      <c r="D112" s="248" t="s">
        <v>1088</v>
      </c>
      <c r="E112" s="177"/>
      <c r="F112" s="249"/>
      <c r="G112" s="250" t="str">
        <f>IF(LEN(C112)=0,"",IF(LEFT(C112,1)="*",B112,IF(D112="Y",C112,IF(O112&lt;6,INDEX('PDP8'!$C$6:$C$13,MATCH(P112,'PDP8'!$B$6:$B$13)),CONCATENATE(W112,AA112,AD112,AF112)))))</f>
        <v>4400</v>
      </c>
      <c r="H112" s="251" t="str">
        <f t="shared" si="16"/>
        <v/>
      </c>
      <c r="I112" s="250" t="str">
        <f t="shared" si="26"/>
        <v/>
      </c>
      <c r="J112" s="179"/>
      <c r="K112" s="188" t="str">
        <f>IF(LEFT(C112,1)="*",CONCATENATE("/Address = ",RIGHT(B112,LEN(B112)-1)),IF(LEN(O112)=0,"",IF(D112="Y",CONCATENATE("/Data initialized to ",C112),IF(O112&lt;6,CONCATENATE("/",VLOOKUP(P112,'PDP8'!$B$6:$F$13,5),IF(_xlfn.BITAND(OCT2DEC(C112),376)=264," [Auto pre-increment]","")),CONCATENATE("/",Y112,AC112,AE112,AG112)))))</f>
        <v>/Data initialized to 4400</v>
      </c>
      <c r="L112" s="252" t="s">
        <v>1527</v>
      </c>
      <c r="M112" s="126"/>
      <c r="N112" s="253" t="str">
        <f t="shared" si="17"/>
        <v/>
      </c>
      <c r="O112" s="253">
        <f t="shared" si="18"/>
        <v>4</v>
      </c>
      <c r="P112" s="253" t="str">
        <f t="shared" si="19"/>
        <v>4000</v>
      </c>
      <c r="Q112" s="253" t="str">
        <f t="shared" si="20"/>
        <v/>
      </c>
      <c r="R112" s="253" t="str">
        <f t="shared" si="21"/>
        <v>YES</v>
      </c>
      <c r="S112" s="254" t="str">
        <f t="shared" si="27"/>
        <v>7600</v>
      </c>
      <c r="T112" s="253" t="str">
        <f t="shared" si="22"/>
        <v>0000</v>
      </c>
      <c r="U112" s="253">
        <f t="shared" si="23"/>
        <v>0</v>
      </c>
      <c r="V112" s="253" t="str">
        <f t="shared" si="24"/>
        <v/>
      </c>
      <c r="W112" s="253" t="str">
        <f>IF(LEN(V112)=0,"",IF(_xlfn.BITAND(V112,'PDP8'!$E$17)='PDP8'!$D$17,'PDP8'!$F$17,CONCATENATE(IF(ISNA(MATCH(_xlfn.BITAND(V112,'PDP8'!$E$18),'PDP8'!$D$18:$D$20,0)),"",CONCATENATE(INDEX('PDP8'!$C$18:$C$20,MATCH(_xlfn.BITAND(V112,'PDP8'!$E$18),'PDP8'!$D$18:$D$20,0))," ")),IF(ISNA(MATCH(_xlfn.BITAND(V112,'PDP8'!$E$21),'PDP8'!$D$21:$D$52,0)),"",INDEX('PDP8'!$C$21:$C$52,MATCH(_xlfn.BITAND(V112,'PDP8'!$E$21),'PDP8'!$D$21:$D$52,0))))))</f>
        <v/>
      </c>
      <c r="X112" s="253" t="str">
        <f>IF(LEN(W112)=0,"",IF(B112='PDP8'!$B$17,'PDP8'!$F$17,CONCATENATE(IF(ISNA(MATCH(_xlfn.BITAND(V112,'PDP8'!$E$18),'PDP8'!$D$18:$D$20,0)),"",CONCATENATE(VLOOKUP(_xlfn.BITAND(V112,'PDP8'!$E$18),'PDP8'!$D$18:$F$20,3,0),IF(LEN(W112)&gt;4,", ",""))),IF(ISNA(MATCH(_xlfn.BITAND(V112,'PDP8'!$E$21),'PDP8'!$D$21:$D$52,0)),"",VLOOKUP(_xlfn.BITAND(V112,'PDP8'!$E$21),'PDP8'!$D$21:$F$52,3,0)))))</f>
        <v/>
      </c>
      <c r="Y112" s="253" t="str">
        <f t="shared" si="28"/>
        <v/>
      </c>
      <c r="Z112" s="253" t="str">
        <f t="shared" si="25"/>
        <v/>
      </c>
      <c r="AA112" s="253" t="str">
        <f>IF(LEN(Z112)=0,"",CONCATENATE(IF(ISNA(MATCH(_xlfn.BITAND(Z112,'PDP8'!$E$56),'PDP8'!$D$56:$D$70,0)),"",CONCATENATE(INDEX('PDP8'!$C$56:$C$70,MATCH(_xlfn.BITAND(Z112,'PDP8'!$E$56),'PDP8'!$D$56:$D$70,0))," ")),IF(ISNA(MATCH(_xlfn.BITAND(Z112,'PDP8'!$E$71),'PDP8'!$D$71:$D$73,0)),"",CONCATENATE(INDEX('PDP8'!$C$71:$C$73,MATCH(_xlfn.BITAND(Z112,'PDP8'!$E$71),'PDP8'!$D$71:$D$73,0))," ")),IF(_xlfn.BITAND(Z112,'PDP8'!$E$74),"",'PDP8'!$C$74),IF(_xlfn.BITAND(Z112,'PDP8'!$E$75),'PDP8'!$C$75,"")))</f>
        <v/>
      </c>
      <c r="AB112" s="253" t="str">
        <f>IF(LEN(AA112)=0,"",CONCATENATE(IF(ISNA(MATCH(_xlfn.BITAND(Z112,'PDP8'!$E$56),'PDP8'!$D$56:$D$70,0)),"",VLOOKUP(_xlfn.BITAND(Z112,'PDP8'!$E$56),'PDP8'!$D$56:$F$70,3,0)),IF(ISNA(MATCH(_xlfn.BITAND(Z112,'PDP8'!$E$71),'PDP8'!$D$71:$D$73,0)),"",CONCATENATE(IF(ISNA(MATCH(_xlfn.BITAND(Z112,'PDP8'!$E$56),'PDP8'!$D$56:$D$70,0)),"",", "),VLOOKUP(_xlfn.BITAND(Z112,'PDP8'!$E$71),'PDP8'!$D$71:$F$73,3,0))),IF(_xlfn.BITAND(Z112,'PDP8'!$E$75)='PDP8'!$D$75,CONCATENATE(IF(LEN(AA112)&gt;4,", ",""),'PDP8'!$F$75,""),IF(_xlfn.BITAND(Z112,'PDP8'!$E$74),"",'PDP8'!$F$74))))</f>
        <v/>
      </c>
      <c r="AC112" s="253" t="str">
        <f t="shared" si="29"/>
        <v/>
      </c>
      <c r="AD112" s="253" t="str">
        <f>IF(OR(LEFT(C112,1)="*",ISNA(MATCH(C112,'PDP8'!$B$90:$B$238,0))),"",VLOOKUP(C112,'PDP8'!$B$90:$C$238,2,0))</f>
        <v/>
      </c>
      <c r="AE112" s="253" t="str">
        <f>IF(LEN(AD112)=0,"",VLOOKUP(C112,'PDP8'!$B$79:$F$238,5,0))</f>
        <v/>
      </c>
      <c r="AF112" s="253" t="str">
        <f>IF(OR(LEFT(C112,1)="*",ISNA(MATCH(C112,'PDP8'!$J$5:$J$389,0))),"",INDEX('PDP8'!$I$5:$I$389,MATCH(C112,'PDP8'!$J$5:$J$389,0)))</f>
        <v/>
      </c>
      <c r="AG112" s="253" t="str">
        <f>IF(LEN(AF112)=0,"",CONCATENATE(VLOOKUP(C112,'PDP8'!$J$5:$M$389,2,0),": ",VLOOKUP(C112,'PDP8'!$J$5:$M$389,4,0)))</f>
        <v/>
      </c>
      <c r="AH112" s="126"/>
    </row>
    <row r="113" spans="1:34" x14ac:dyDescent="0.2">
      <c r="A113" s="126"/>
      <c r="B113" s="246" t="str">
        <f t="shared" si="15"/>
        <v>7601</v>
      </c>
      <c r="C113" s="247" t="s">
        <v>1487</v>
      </c>
      <c r="D113" s="248" t="s">
        <v>1088</v>
      </c>
      <c r="E113" s="177"/>
      <c r="F113" s="249"/>
      <c r="G113" s="250" t="str">
        <f>IF(LEN(C113)=0,"",IF(LEFT(C113,1)="*",B113,IF(D113="Y",C113,IF(O113&lt;6,INDEX('PDP8'!$C$6:$C$13,MATCH(P113,'PDP8'!$B$6:$B$13)),CONCATENATE(W113,AA113,AD113,AF113)))))</f>
        <v>7740</v>
      </c>
      <c r="H113" s="251" t="str">
        <f t="shared" si="16"/>
        <v/>
      </c>
      <c r="I113" s="250" t="str">
        <f t="shared" si="26"/>
        <v/>
      </c>
      <c r="J113" s="179"/>
      <c r="K113" s="188" t="str">
        <f>IF(LEFT(C113,1)="*",CONCATENATE("/Address = ",RIGHT(B113,LEN(B113)-1)),IF(LEN(O113)=0,"",IF(D113="Y",CONCATENATE("/Data initialized to ",C113),IF(O113&lt;6,CONCATENATE("/",VLOOKUP(P113,'PDP8'!$B$6:$F$13,5),IF(_xlfn.BITAND(OCT2DEC(C113),376)=264," [Auto pre-increment]","")),CONCATENATE("/",Y113,AC113,AE113,AG113)))))</f>
        <v>/Data initialized to 7740</v>
      </c>
      <c r="L113" s="252"/>
      <c r="M113" s="126"/>
      <c r="N113" s="253" t="str">
        <f t="shared" si="17"/>
        <v/>
      </c>
      <c r="O113" s="253">
        <f t="shared" si="18"/>
        <v>7</v>
      </c>
      <c r="P113" s="253" t="str">
        <f t="shared" si="19"/>
        <v>7000</v>
      </c>
      <c r="Q113" s="253" t="str">
        <f t="shared" si="20"/>
        <v/>
      </c>
      <c r="R113" s="253" t="str">
        <f t="shared" si="21"/>
        <v>NO</v>
      </c>
      <c r="S113" s="254" t="str">
        <f t="shared" si="27"/>
        <v>7601</v>
      </c>
      <c r="T113" s="253" t="str">
        <f t="shared" si="22"/>
        <v/>
      </c>
      <c r="U113" s="253">
        <f t="shared" si="23"/>
        <v>1</v>
      </c>
      <c r="V113" s="253" t="str">
        <f t="shared" si="24"/>
        <v/>
      </c>
      <c r="W113" s="253" t="str">
        <f>IF(LEN(V113)=0,"",IF(_xlfn.BITAND(V113,'PDP8'!$E$17)='PDP8'!$D$17,'PDP8'!$F$17,CONCATENATE(IF(ISNA(MATCH(_xlfn.BITAND(V113,'PDP8'!$E$18),'PDP8'!$D$18:$D$20,0)),"",CONCATENATE(INDEX('PDP8'!$C$18:$C$20,MATCH(_xlfn.BITAND(V113,'PDP8'!$E$18),'PDP8'!$D$18:$D$20,0))," ")),IF(ISNA(MATCH(_xlfn.BITAND(V113,'PDP8'!$E$21),'PDP8'!$D$21:$D$52,0)),"",INDEX('PDP8'!$C$21:$C$52,MATCH(_xlfn.BITAND(V113,'PDP8'!$E$21),'PDP8'!$D$21:$D$52,0))))))</f>
        <v/>
      </c>
      <c r="X113" s="253" t="str">
        <f>IF(LEN(W113)=0,"",IF(B113='PDP8'!$B$17,'PDP8'!$F$17,CONCATENATE(IF(ISNA(MATCH(_xlfn.BITAND(V113,'PDP8'!$E$18),'PDP8'!$D$18:$D$20,0)),"",CONCATENATE(VLOOKUP(_xlfn.BITAND(V113,'PDP8'!$E$18),'PDP8'!$D$18:$F$20,3,0),IF(LEN(W113)&gt;4,", ",""))),IF(ISNA(MATCH(_xlfn.BITAND(V113,'PDP8'!$E$21),'PDP8'!$D$21:$D$52,0)),"",VLOOKUP(_xlfn.BITAND(V113,'PDP8'!$E$21),'PDP8'!$D$21:$F$52,3,0)))))</f>
        <v/>
      </c>
      <c r="Y113" s="253" t="str">
        <f t="shared" si="28"/>
        <v/>
      </c>
      <c r="Z113" s="253">
        <f t="shared" si="25"/>
        <v>224</v>
      </c>
      <c r="AA113" s="253" t="str">
        <f>IF(LEN(Z113)=0,"",CONCATENATE(IF(ISNA(MATCH(_xlfn.BITAND(Z113,'PDP8'!$E$56),'PDP8'!$D$56:$D$70,0)),"",CONCATENATE(INDEX('PDP8'!$C$56:$C$70,MATCH(_xlfn.BITAND(Z113,'PDP8'!$E$56),'PDP8'!$D$56:$D$70,0))," ")),IF(ISNA(MATCH(_xlfn.BITAND(Z113,'PDP8'!$E$71),'PDP8'!$D$71:$D$73,0)),"",CONCATENATE(INDEX('PDP8'!$C$71:$C$73,MATCH(_xlfn.BITAND(Z113,'PDP8'!$E$71),'PDP8'!$D$71:$D$73,0))," ")),IF(_xlfn.BITAND(Z113,'PDP8'!$E$74),"",'PDP8'!$C$74),IF(_xlfn.BITAND(Z113,'PDP8'!$E$75),'PDP8'!$C$75,"")))</f>
        <v xml:space="preserve">SMA SZA CLA </v>
      </c>
      <c r="AB113" s="253" t="str">
        <f>IF(LEN(AA113)=0,"",CONCATENATE(IF(ISNA(MATCH(_xlfn.BITAND(Z113,'PDP8'!$E$56),'PDP8'!$D$56:$D$70,0)),"",VLOOKUP(_xlfn.BITAND(Z113,'PDP8'!$E$56),'PDP8'!$D$56:$F$70,3,0)),IF(ISNA(MATCH(_xlfn.BITAND(Z113,'PDP8'!$E$71),'PDP8'!$D$71:$D$73,0)),"",CONCATENATE(IF(ISNA(MATCH(_xlfn.BITAND(Z113,'PDP8'!$E$56),'PDP8'!$D$56:$D$70,0)),"",", "),VLOOKUP(_xlfn.BITAND(Z113,'PDP8'!$E$71),'PDP8'!$D$71:$F$73,3,0))),IF(_xlfn.BITAND(Z113,'PDP8'!$E$75)='PDP8'!$D$75,CONCATENATE(IF(LEN(AA113)&gt;4,", ",""),'PDP8'!$F$75,""),IF(_xlfn.BITAND(Z113,'PDP8'!$E$74),"",'PDP8'!$F$74))))</f>
        <v>Skip on AC &lt;= 0, Clear AC</v>
      </c>
      <c r="AC113" s="253" t="str">
        <f t="shared" si="29"/>
        <v>Skip on AC &lt;= 0, Clear AC</v>
      </c>
      <c r="AD113" s="253" t="str">
        <f>IF(OR(LEFT(C113,1)="*",ISNA(MATCH(C113,'PDP8'!$B$90:$B$238,0))),"",VLOOKUP(C113,'PDP8'!$B$90:$C$238,2,0))</f>
        <v/>
      </c>
      <c r="AE113" s="253" t="str">
        <f>IF(LEN(AD113)=0,"",VLOOKUP(C113,'PDP8'!$B$79:$F$238,5,0))</f>
        <v/>
      </c>
      <c r="AF113" s="253" t="str">
        <f>IF(OR(LEFT(C113,1)="*",ISNA(MATCH(C113,'PDP8'!$J$5:$J$389,0))),"",INDEX('PDP8'!$I$5:$I$389,MATCH(C113,'PDP8'!$J$5:$J$389,0)))</f>
        <v/>
      </c>
      <c r="AG113" s="253" t="str">
        <f>IF(LEN(AF113)=0,"",CONCATENATE(VLOOKUP(C113,'PDP8'!$J$5:$M$389,2,0),": ",VLOOKUP(C113,'PDP8'!$J$5:$M$389,4,0)))</f>
        <v/>
      </c>
      <c r="AH113" s="126"/>
    </row>
    <row r="114" spans="1:34" x14ac:dyDescent="0.2">
      <c r="A114" s="126"/>
      <c r="B114" s="246" t="str">
        <f t="shared" si="15"/>
        <v/>
      </c>
      <c r="C114" s="247"/>
      <c r="D114" s="248"/>
      <c r="E114" s="177"/>
      <c r="F114" s="249"/>
      <c r="G114" s="250" t="str">
        <f>IF(LEN(C114)=0,"",IF(LEFT(C114,1)="*",B114,IF(D114="Y",C114,IF(O114&lt;6,INDEX('PDP8'!$C$6:$C$13,MATCH(P114,'PDP8'!$B$6:$B$13)),CONCATENATE(W114,AA114,AD114,AF114)))))</f>
        <v/>
      </c>
      <c r="H114" s="251" t="str">
        <f t="shared" si="16"/>
        <v/>
      </c>
      <c r="I114" s="250" t="str">
        <f t="shared" si="26"/>
        <v/>
      </c>
      <c r="J114" s="179"/>
      <c r="K114" s="188" t="str">
        <f>IF(LEFT(C114,1)="*",CONCATENATE("/Address = ",RIGHT(B114,LEN(B114)-1)),IF(LEN(O114)=0,"",IF(D114="Y",CONCATENATE("/Data initialized to ",C114),IF(O114&lt;6,CONCATENATE("/",VLOOKUP(P114,'PDP8'!$B$6:$F$13,5),IF(_xlfn.BITAND(OCT2DEC(C114),376)=264," [Auto pre-increment]","")),CONCATENATE("/",Y114,AC114,AE114,AG114)))))</f>
        <v/>
      </c>
      <c r="L114" s="252"/>
      <c r="M114" s="126"/>
      <c r="N114" s="253" t="str">
        <f t="shared" si="17"/>
        <v/>
      </c>
      <c r="O114" s="253" t="str">
        <f t="shared" si="18"/>
        <v/>
      </c>
      <c r="P114" s="253" t="str">
        <f t="shared" si="19"/>
        <v/>
      </c>
      <c r="Q114" s="253" t="str">
        <f t="shared" si="20"/>
        <v/>
      </c>
      <c r="R114" s="253" t="str">
        <f t="shared" si="21"/>
        <v>NO</v>
      </c>
      <c r="S114" s="254" t="str">
        <f t="shared" si="27"/>
        <v>7601</v>
      </c>
      <c r="T114" s="253" t="str">
        <f t="shared" si="22"/>
        <v/>
      </c>
      <c r="U114" s="253">
        <f t="shared" si="23"/>
        <v>0</v>
      </c>
      <c r="V114" s="253" t="str">
        <f t="shared" si="24"/>
        <v/>
      </c>
      <c r="W114" s="253" t="str">
        <f>IF(LEN(V114)=0,"",IF(_xlfn.BITAND(V114,'PDP8'!$E$17)='PDP8'!$D$17,'PDP8'!$F$17,CONCATENATE(IF(ISNA(MATCH(_xlfn.BITAND(V114,'PDP8'!$E$18),'PDP8'!$D$18:$D$20,0)),"",CONCATENATE(INDEX('PDP8'!$C$18:$C$20,MATCH(_xlfn.BITAND(V114,'PDP8'!$E$18),'PDP8'!$D$18:$D$20,0))," ")),IF(ISNA(MATCH(_xlfn.BITAND(V114,'PDP8'!$E$21),'PDP8'!$D$21:$D$52,0)),"",INDEX('PDP8'!$C$21:$C$52,MATCH(_xlfn.BITAND(V114,'PDP8'!$E$21),'PDP8'!$D$21:$D$52,0))))))</f>
        <v/>
      </c>
      <c r="X114" s="253" t="str">
        <f>IF(LEN(W114)=0,"",IF(B114='PDP8'!$B$17,'PDP8'!$F$17,CONCATENATE(IF(ISNA(MATCH(_xlfn.BITAND(V114,'PDP8'!$E$18),'PDP8'!$D$18:$D$20,0)),"",CONCATENATE(VLOOKUP(_xlfn.BITAND(V114,'PDP8'!$E$18),'PDP8'!$D$18:$F$20,3,0),IF(LEN(W114)&gt;4,", ",""))),IF(ISNA(MATCH(_xlfn.BITAND(V114,'PDP8'!$E$21),'PDP8'!$D$21:$D$52,0)),"",VLOOKUP(_xlfn.BITAND(V114,'PDP8'!$E$21),'PDP8'!$D$21:$F$52,3,0)))))</f>
        <v/>
      </c>
      <c r="Y114" s="253" t="str">
        <f t="shared" si="28"/>
        <v/>
      </c>
      <c r="Z114" s="253" t="str">
        <f t="shared" si="25"/>
        <v/>
      </c>
      <c r="AA114" s="253" t="str">
        <f>IF(LEN(Z114)=0,"",CONCATENATE(IF(ISNA(MATCH(_xlfn.BITAND(Z114,'PDP8'!$E$56),'PDP8'!$D$56:$D$70,0)),"",CONCATENATE(INDEX('PDP8'!$C$56:$C$70,MATCH(_xlfn.BITAND(Z114,'PDP8'!$E$56),'PDP8'!$D$56:$D$70,0))," ")),IF(ISNA(MATCH(_xlfn.BITAND(Z114,'PDP8'!$E$71),'PDP8'!$D$71:$D$73,0)),"",CONCATENATE(INDEX('PDP8'!$C$71:$C$73,MATCH(_xlfn.BITAND(Z114,'PDP8'!$E$71),'PDP8'!$D$71:$D$73,0))," ")),IF(_xlfn.BITAND(Z114,'PDP8'!$E$74),"",'PDP8'!$C$74),IF(_xlfn.BITAND(Z114,'PDP8'!$E$75),'PDP8'!$C$75,"")))</f>
        <v/>
      </c>
      <c r="AB114" s="253" t="str">
        <f>IF(LEN(AA114)=0,"",CONCATENATE(IF(ISNA(MATCH(_xlfn.BITAND(Z114,'PDP8'!$E$56),'PDP8'!$D$56:$D$70,0)),"",VLOOKUP(_xlfn.BITAND(Z114,'PDP8'!$E$56),'PDP8'!$D$56:$F$70,3,0)),IF(ISNA(MATCH(_xlfn.BITAND(Z114,'PDP8'!$E$71),'PDP8'!$D$71:$D$73,0)),"",CONCATENATE(IF(ISNA(MATCH(_xlfn.BITAND(Z114,'PDP8'!$E$56),'PDP8'!$D$56:$D$70,0)),"",", "),VLOOKUP(_xlfn.BITAND(Z114,'PDP8'!$E$71),'PDP8'!$D$71:$F$73,3,0))),IF(_xlfn.BITAND(Z114,'PDP8'!$E$75)='PDP8'!$D$75,CONCATENATE(IF(LEN(AA114)&gt;4,", ",""),'PDP8'!$F$75,""),IF(_xlfn.BITAND(Z114,'PDP8'!$E$74),"",'PDP8'!$F$74))))</f>
        <v/>
      </c>
      <c r="AC114" s="253" t="str">
        <f t="shared" si="29"/>
        <v/>
      </c>
      <c r="AD114" s="253" t="str">
        <f>IF(OR(LEFT(C114,1)="*",ISNA(MATCH(C114,'PDP8'!$B$90:$B$238,0))),"",VLOOKUP(C114,'PDP8'!$B$90:$C$238,2,0))</f>
        <v/>
      </c>
      <c r="AE114" s="253" t="str">
        <f>IF(LEN(AD114)=0,"",VLOOKUP(C114,'PDP8'!$B$79:$F$238,5,0))</f>
        <v/>
      </c>
      <c r="AF114" s="253" t="str">
        <f>IF(OR(LEFT(C114,1)="*",ISNA(MATCH(C114,'PDP8'!$J$5:$J$389,0))),"",INDEX('PDP8'!$I$5:$I$389,MATCH(C114,'PDP8'!$J$5:$J$389,0)))</f>
        <v/>
      </c>
      <c r="AG114" s="253" t="str">
        <f>IF(LEN(AF114)=0,"",CONCATENATE(VLOOKUP(C114,'PDP8'!$J$5:$M$389,2,0),": ",VLOOKUP(C114,'PDP8'!$J$5:$M$389,4,0)))</f>
        <v/>
      </c>
      <c r="AH114" s="126"/>
    </row>
    <row r="115" spans="1:34" x14ac:dyDescent="0.2">
      <c r="A115" s="126"/>
      <c r="B115" s="246" t="str">
        <f t="shared" si="15"/>
        <v>7602</v>
      </c>
      <c r="C115" s="247" t="s">
        <v>1490</v>
      </c>
      <c r="D115" s="248"/>
      <c r="E115" s="177"/>
      <c r="F115" s="249"/>
      <c r="G115" s="250" t="str">
        <f>IF(LEN(C115)=0,"",IF(LEFT(C115,1)="*",B115,IF(D115="Y",C115,IF(O115&lt;6,INDEX('PDP8'!$C$6:$C$13,MATCH(P115,'PDP8'!$B$6:$B$13)),CONCATENATE(W115,AA115,AD115,AF115)))))</f>
        <v>JMS</v>
      </c>
      <c r="H115" s="251" t="str">
        <f t="shared" si="16"/>
        <v/>
      </c>
      <c r="I115" s="250" t="str">
        <f t="shared" si="26"/>
        <v>7651</v>
      </c>
      <c r="J115" s="179"/>
      <c r="K115" s="188" t="str">
        <f>IF(LEFT(C115,1)="*",CONCATENATE("/Address = ",RIGHT(B115,LEN(B115)-1)),IF(LEN(O115)=0,"",IF(D115="Y",CONCATENATE("/Data initialized to ",C115),IF(O115&lt;6,CONCATENATE("/",VLOOKUP(P115,'PDP8'!$B$6:$F$13,5),IF(_xlfn.BITAND(OCT2DEC(C115),376)=264," [Auto pre-increment]","")),CONCATENATE("/",Y115,AC115,AE115,AG115)))))</f>
        <v>/Jump to subroutine</v>
      </c>
      <c r="L115" s="252"/>
      <c r="M115" s="126"/>
      <c r="N115" s="253">
        <f t="shared" si="17"/>
        <v>1</v>
      </c>
      <c r="O115" s="253">
        <f t="shared" si="18"/>
        <v>4</v>
      </c>
      <c r="P115" s="253" t="str">
        <f t="shared" si="19"/>
        <v>4000</v>
      </c>
      <c r="Q115" s="253" t="str">
        <f t="shared" si="20"/>
        <v/>
      </c>
      <c r="R115" s="253" t="str">
        <f t="shared" si="21"/>
        <v>NO</v>
      </c>
      <c r="S115" s="254" t="str">
        <f t="shared" si="27"/>
        <v>7602</v>
      </c>
      <c r="T115" s="253" t="str">
        <f t="shared" si="22"/>
        <v>7651</v>
      </c>
      <c r="U115" s="253">
        <f t="shared" si="23"/>
        <v>0</v>
      </c>
      <c r="V115" s="253" t="str">
        <f t="shared" si="24"/>
        <v/>
      </c>
      <c r="W115" s="253" t="str">
        <f>IF(LEN(V115)=0,"",IF(_xlfn.BITAND(V115,'PDP8'!$E$17)='PDP8'!$D$17,'PDP8'!$F$17,CONCATENATE(IF(ISNA(MATCH(_xlfn.BITAND(V115,'PDP8'!$E$18),'PDP8'!$D$18:$D$20,0)),"",CONCATENATE(INDEX('PDP8'!$C$18:$C$20,MATCH(_xlfn.BITAND(V115,'PDP8'!$E$18),'PDP8'!$D$18:$D$20,0))," ")),IF(ISNA(MATCH(_xlfn.BITAND(V115,'PDP8'!$E$21),'PDP8'!$D$21:$D$52,0)),"",INDEX('PDP8'!$C$21:$C$52,MATCH(_xlfn.BITAND(V115,'PDP8'!$E$21),'PDP8'!$D$21:$D$52,0))))))</f>
        <v/>
      </c>
      <c r="X115" s="253" t="str">
        <f>IF(LEN(W115)=0,"",IF(B115='PDP8'!$B$17,'PDP8'!$F$17,CONCATENATE(IF(ISNA(MATCH(_xlfn.BITAND(V115,'PDP8'!$E$18),'PDP8'!$D$18:$D$20,0)),"",CONCATENATE(VLOOKUP(_xlfn.BITAND(V115,'PDP8'!$E$18),'PDP8'!$D$18:$F$20,3,0),IF(LEN(W115)&gt;4,", ",""))),IF(ISNA(MATCH(_xlfn.BITAND(V115,'PDP8'!$E$21),'PDP8'!$D$21:$D$52,0)),"",VLOOKUP(_xlfn.BITAND(V115,'PDP8'!$E$21),'PDP8'!$D$21:$F$52,3,0)))))</f>
        <v/>
      </c>
      <c r="Y115" s="253" t="str">
        <f t="shared" si="28"/>
        <v/>
      </c>
      <c r="Z115" s="253" t="str">
        <f t="shared" si="25"/>
        <v/>
      </c>
      <c r="AA115" s="253" t="str">
        <f>IF(LEN(Z115)=0,"",CONCATENATE(IF(ISNA(MATCH(_xlfn.BITAND(Z115,'PDP8'!$E$56),'PDP8'!$D$56:$D$70,0)),"",CONCATENATE(INDEX('PDP8'!$C$56:$C$70,MATCH(_xlfn.BITAND(Z115,'PDP8'!$E$56),'PDP8'!$D$56:$D$70,0))," ")),IF(ISNA(MATCH(_xlfn.BITAND(Z115,'PDP8'!$E$71),'PDP8'!$D$71:$D$73,0)),"",CONCATENATE(INDEX('PDP8'!$C$71:$C$73,MATCH(_xlfn.BITAND(Z115,'PDP8'!$E$71),'PDP8'!$D$71:$D$73,0))," ")),IF(_xlfn.BITAND(Z115,'PDP8'!$E$74),"",'PDP8'!$C$74),IF(_xlfn.BITAND(Z115,'PDP8'!$E$75),'PDP8'!$C$75,"")))</f>
        <v/>
      </c>
      <c r="AB115" s="253" t="str">
        <f>IF(LEN(AA115)=0,"",CONCATENATE(IF(ISNA(MATCH(_xlfn.BITAND(Z115,'PDP8'!$E$56),'PDP8'!$D$56:$D$70,0)),"",VLOOKUP(_xlfn.BITAND(Z115,'PDP8'!$E$56),'PDP8'!$D$56:$F$70,3,0)),IF(ISNA(MATCH(_xlfn.BITAND(Z115,'PDP8'!$E$71),'PDP8'!$D$71:$D$73,0)),"",CONCATENATE(IF(ISNA(MATCH(_xlfn.BITAND(Z115,'PDP8'!$E$56),'PDP8'!$D$56:$D$70,0)),"",", "),VLOOKUP(_xlfn.BITAND(Z115,'PDP8'!$E$71),'PDP8'!$D$71:$F$73,3,0))),IF(_xlfn.BITAND(Z115,'PDP8'!$E$75)='PDP8'!$D$75,CONCATENATE(IF(LEN(AA115)&gt;4,", ",""),'PDP8'!$F$75,""),IF(_xlfn.BITAND(Z115,'PDP8'!$E$74),"",'PDP8'!$F$74))))</f>
        <v/>
      </c>
      <c r="AC115" s="253" t="str">
        <f t="shared" si="29"/>
        <v/>
      </c>
      <c r="AD115" s="253" t="str">
        <f>IF(OR(LEFT(C115,1)="*",ISNA(MATCH(C115,'PDP8'!$B$90:$B$238,0))),"",VLOOKUP(C115,'PDP8'!$B$90:$C$238,2,0))</f>
        <v/>
      </c>
      <c r="AE115" s="253" t="str">
        <f>IF(LEN(AD115)=0,"",VLOOKUP(C115,'PDP8'!$B$79:$F$238,5,0))</f>
        <v/>
      </c>
      <c r="AF115" s="253" t="str">
        <f>IF(OR(LEFT(C115,1)="*",ISNA(MATCH(C115,'PDP8'!$J$5:$J$389,0))),"",INDEX('PDP8'!$I$5:$I$389,MATCH(C115,'PDP8'!$J$5:$J$389,0)))</f>
        <v/>
      </c>
      <c r="AG115" s="253" t="str">
        <f>IF(LEN(AF115)=0,"",CONCATENATE(VLOOKUP(C115,'PDP8'!$J$5:$M$389,2,0),": ",VLOOKUP(C115,'PDP8'!$J$5:$M$389,4,0)))</f>
        <v/>
      </c>
      <c r="AH115" s="126"/>
    </row>
    <row r="116" spans="1:34" x14ac:dyDescent="0.2">
      <c r="A116" s="126"/>
      <c r="B116" s="246" t="str">
        <f t="shared" si="15"/>
        <v>7603</v>
      </c>
      <c r="C116" s="247" t="s">
        <v>1491</v>
      </c>
      <c r="D116" s="248"/>
      <c r="E116" s="177"/>
      <c r="F116" s="249"/>
      <c r="G116" s="250" t="str">
        <f>IF(LEN(C116)=0,"",IF(LEFT(C116,1)="*",B116,IF(D116="Y",C116,IF(O116&lt;6,INDEX('PDP8'!$C$6:$C$13,MATCH(P116,'PDP8'!$B$6:$B$13)),CONCATENATE(W116,AA116,AD116,AF116)))))</f>
        <v>AND</v>
      </c>
      <c r="H116" s="251" t="str">
        <f t="shared" si="16"/>
        <v/>
      </c>
      <c r="I116" s="250" t="str">
        <f t="shared" si="26"/>
        <v>7600</v>
      </c>
      <c r="J116" s="179"/>
      <c r="K116" s="188" t="str">
        <f>IF(LEFT(C116,1)="*",CONCATENATE("/Address = ",RIGHT(B116,LEN(B116)-1)),IF(LEN(O116)=0,"",IF(D116="Y",CONCATENATE("/Data initialized to ",C116),IF(O116&lt;6,CONCATENATE("/",VLOOKUP(P116,'PDP8'!$B$6:$F$13,5),IF(_xlfn.BITAND(OCT2DEC(C116),376)=264," [Auto pre-increment]","")),CONCATENATE("/",Y116,AC116,AE116,AG116)))))</f>
        <v>/AND operand with AC</v>
      </c>
      <c r="L116" s="252"/>
      <c r="M116" s="126"/>
      <c r="N116" s="253">
        <f t="shared" si="17"/>
        <v>1</v>
      </c>
      <c r="O116" s="253">
        <f t="shared" si="18"/>
        <v>0</v>
      </c>
      <c r="P116" s="253" t="str">
        <f t="shared" si="19"/>
        <v>0000</v>
      </c>
      <c r="Q116" s="253" t="str">
        <f t="shared" si="20"/>
        <v/>
      </c>
      <c r="R116" s="253" t="str">
        <f t="shared" si="21"/>
        <v>NO</v>
      </c>
      <c r="S116" s="254" t="str">
        <f t="shared" si="27"/>
        <v>7603</v>
      </c>
      <c r="T116" s="253" t="str">
        <f t="shared" si="22"/>
        <v>7600</v>
      </c>
      <c r="U116" s="253">
        <f t="shared" si="23"/>
        <v>0</v>
      </c>
      <c r="V116" s="253" t="str">
        <f t="shared" si="24"/>
        <v/>
      </c>
      <c r="W116" s="253" t="str">
        <f>IF(LEN(V116)=0,"",IF(_xlfn.BITAND(V116,'PDP8'!$E$17)='PDP8'!$D$17,'PDP8'!$F$17,CONCATENATE(IF(ISNA(MATCH(_xlfn.BITAND(V116,'PDP8'!$E$18),'PDP8'!$D$18:$D$20,0)),"",CONCATENATE(INDEX('PDP8'!$C$18:$C$20,MATCH(_xlfn.BITAND(V116,'PDP8'!$E$18),'PDP8'!$D$18:$D$20,0))," ")),IF(ISNA(MATCH(_xlfn.BITAND(V116,'PDP8'!$E$21),'PDP8'!$D$21:$D$52,0)),"",INDEX('PDP8'!$C$21:$C$52,MATCH(_xlfn.BITAND(V116,'PDP8'!$E$21),'PDP8'!$D$21:$D$52,0))))))</f>
        <v/>
      </c>
      <c r="X116" s="253" t="str">
        <f>IF(LEN(W116)=0,"",IF(B116='PDP8'!$B$17,'PDP8'!$F$17,CONCATENATE(IF(ISNA(MATCH(_xlfn.BITAND(V116,'PDP8'!$E$18),'PDP8'!$D$18:$D$20,0)),"",CONCATENATE(VLOOKUP(_xlfn.BITAND(V116,'PDP8'!$E$18),'PDP8'!$D$18:$F$20,3,0),IF(LEN(W116)&gt;4,", ",""))),IF(ISNA(MATCH(_xlfn.BITAND(V116,'PDP8'!$E$21),'PDP8'!$D$21:$D$52,0)),"",VLOOKUP(_xlfn.BITAND(V116,'PDP8'!$E$21),'PDP8'!$D$21:$F$52,3,0)))))</f>
        <v/>
      </c>
      <c r="Y116" s="253" t="str">
        <f t="shared" si="28"/>
        <v/>
      </c>
      <c r="Z116" s="253" t="str">
        <f t="shared" si="25"/>
        <v/>
      </c>
      <c r="AA116" s="253" t="str">
        <f>IF(LEN(Z116)=0,"",CONCATENATE(IF(ISNA(MATCH(_xlfn.BITAND(Z116,'PDP8'!$E$56),'PDP8'!$D$56:$D$70,0)),"",CONCATENATE(INDEX('PDP8'!$C$56:$C$70,MATCH(_xlfn.BITAND(Z116,'PDP8'!$E$56),'PDP8'!$D$56:$D$70,0))," ")),IF(ISNA(MATCH(_xlfn.BITAND(Z116,'PDP8'!$E$71),'PDP8'!$D$71:$D$73,0)),"",CONCATENATE(INDEX('PDP8'!$C$71:$C$73,MATCH(_xlfn.BITAND(Z116,'PDP8'!$E$71),'PDP8'!$D$71:$D$73,0))," ")),IF(_xlfn.BITAND(Z116,'PDP8'!$E$74),"",'PDP8'!$C$74),IF(_xlfn.BITAND(Z116,'PDP8'!$E$75),'PDP8'!$C$75,"")))</f>
        <v/>
      </c>
      <c r="AB116" s="253" t="str">
        <f>IF(LEN(AA116)=0,"",CONCATENATE(IF(ISNA(MATCH(_xlfn.BITAND(Z116,'PDP8'!$E$56),'PDP8'!$D$56:$D$70,0)),"",VLOOKUP(_xlfn.BITAND(Z116,'PDP8'!$E$56),'PDP8'!$D$56:$F$70,3,0)),IF(ISNA(MATCH(_xlfn.BITAND(Z116,'PDP8'!$E$71),'PDP8'!$D$71:$D$73,0)),"",CONCATENATE(IF(ISNA(MATCH(_xlfn.BITAND(Z116,'PDP8'!$E$56),'PDP8'!$D$56:$D$70,0)),"",", "),VLOOKUP(_xlfn.BITAND(Z116,'PDP8'!$E$71),'PDP8'!$D$71:$F$73,3,0))),IF(_xlfn.BITAND(Z116,'PDP8'!$E$75)='PDP8'!$D$75,CONCATENATE(IF(LEN(AA116)&gt;4,", ",""),'PDP8'!$F$75,""),IF(_xlfn.BITAND(Z116,'PDP8'!$E$74),"",'PDP8'!$F$74))))</f>
        <v/>
      </c>
      <c r="AC116" s="253" t="str">
        <f t="shared" si="29"/>
        <v/>
      </c>
      <c r="AD116" s="253" t="str">
        <f>IF(OR(LEFT(C116,1)="*",ISNA(MATCH(C116,'PDP8'!$B$90:$B$238,0))),"",VLOOKUP(C116,'PDP8'!$B$90:$C$238,2,0))</f>
        <v/>
      </c>
      <c r="AE116" s="253" t="str">
        <f>IF(LEN(AD116)=0,"",VLOOKUP(C116,'PDP8'!$B$79:$F$238,5,0))</f>
        <v/>
      </c>
      <c r="AF116" s="253" t="str">
        <f>IF(OR(LEFT(C116,1)="*",ISNA(MATCH(C116,'PDP8'!$J$5:$J$389,0))),"",INDEX('PDP8'!$I$5:$I$389,MATCH(C116,'PDP8'!$J$5:$J$389,0)))</f>
        <v/>
      </c>
      <c r="AG116" s="253" t="str">
        <f>IF(LEN(AF116)=0,"",CONCATENATE(VLOOKUP(C116,'PDP8'!$J$5:$M$389,2,0),": ",VLOOKUP(C116,'PDP8'!$J$5:$M$389,4,0)))</f>
        <v/>
      </c>
      <c r="AH116" s="126"/>
    </row>
    <row r="117" spans="1:34" x14ac:dyDescent="0.2">
      <c r="A117" s="126"/>
      <c r="B117" s="246" t="str">
        <f t="shared" si="15"/>
        <v>7604</v>
      </c>
      <c r="C117" s="247" t="s">
        <v>819</v>
      </c>
      <c r="D117" s="248"/>
      <c r="E117" s="177"/>
      <c r="F117" s="249"/>
      <c r="G117" s="250" t="str">
        <f>IF(LEN(C117)=0,"",IF(LEFT(C117,1)="*",B117,IF(D117="Y",C117,IF(O117&lt;6,INDEX('PDP8'!$C$6:$C$13,MATCH(P117,'PDP8'!$B$6:$B$13)),CONCATENATE(W117,AA117,AD117,AF117)))))</f>
        <v>AND</v>
      </c>
      <c r="H117" s="251" t="str">
        <f t="shared" si="16"/>
        <v/>
      </c>
      <c r="I117" s="250" t="str">
        <f t="shared" si="26"/>
        <v>0000</v>
      </c>
      <c r="J117" s="179"/>
      <c r="K117" s="188" t="str">
        <f>IF(LEFT(C117,1)="*",CONCATENATE("/Address = ",RIGHT(B117,LEN(B117)-1)),IF(LEN(O117)=0,"",IF(D117="Y",CONCATENATE("/Data initialized to ",C117),IF(O117&lt;6,CONCATENATE("/",VLOOKUP(P117,'PDP8'!$B$6:$F$13,5),IF(_xlfn.BITAND(OCT2DEC(C117),376)=264," [Auto pre-increment]","")),CONCATENATE("/",Y117,AC117,AE117,AG117)))))</f>
        <v>/AND operand with AC</v>
      </c>
      <c r="L117" s="252"/>
      <c r="M117" s="126"/>
      <c r="N117" s="253">
        <f t="shared" si="17"/>
        <v>0</v>
      </c>
      <c r="O117" s="253">
        <f t="shared" si="18"/>
        <v>0</v>
      </c>
      <c r="P117" s="253" t="str">
        <f t="shared" si="19"/>
        <v>0000</v>
      </c>
      <c r="Q117" s="253" t="str">
        <f t="shared" si="20"/>
        <v/>
      </c>
      <c r="R117" s="253" t="str">
        <f t="shared" si="21"/>
        <v>NO</v>
      </c>
      <c r="S117" s="254" t="str">
        <f t="shared" si="27"/>
        <v>7604</v>
      </c>
      <c r="T117" s="253" t="str">
        <f t="shared" si="22"/>
        <v>0000</v>
      </c>
      <c r="U117" s="253">
        <f t="shared" si="23"/>
        <v>0</v>
      </c>
      <c r="V117" s="253" t="str">
        <f t="shared" si="24"/>
        <v/>
      </c>
      <c r="W117" s="253" t="str">
        <f>IF(LEN(V117)=0,"",IF(_xlfn.BITAND(V117,'PDP8'!$E$17)='PDP8'!$D$17,'PDP8'!$F$17,CONCATENATE(IF(ISNA(MATCH(_xlfn.BITAND(V117,'PDP8'!$E$18),'PDP8'!$D$18:$D$20,0)),"",CONCATENATE(INDEX('PDP8'!$C$18:$C$20,MATCH(_xlfn.BITAND(V117,'PDP8'!$E$18),'PDP8'!$D$18:$D$20,0))," ")),IF(ISNA(MATCH(_xlfn.BITAND(V117,'PDP8'!$E$21),'PDP8'!$D$21:$D$52,0)),"",INDEX('PDP8'!$C$21:$C$52,MATCH(_xlfn.BITAND(V117,'PDP8'!$E$21),'PDP8'!$D$21:$D$52,0))))))</f>
        <v/>
      </c>
      <c r="X117" s="253" t="str">
        <f>IF(LEN(W117)=0,"",IF(B117='PDP8'!$B$17,'PDP8'!$F$17,CONCATENATE(IF(ISNA(MATCH(_xlfn.BITAND(V117,'PDP8'!$E$18),'PDP8'!$D$18:$D$20,0)),"",CONCATENATE(VLOOKUP(_xlfn.BITAND(V117,'PDP8'!$E$18),'PDP8'!$D$18:$F$20,3,0),IF(LEN(W117)&gt;4,", ",""))),IF(ISNA(MATCH(_xlfn.BITAND(V117,'PDP8'!$E$21),'PDP8'!$D$21:$D$52,0)),"",VLOOKUP(_xlfn.BITAND(V117,'PDP8'!$E$21),'PDP8'!$D$21:$F$52,3,0)))))</f>
        <v/>
      </c>
      <c r="Y117" s="253" t="str">
        <f t="shared" si="28"/>
        <v/>
      </c>
      <c r="Z117" s="253" t="str">
        <f t="shared" si="25"/>
        <v/>
      </c>
      <c r="AA117" s="253" t="str">
        <f>IF(LEN(Z117)=0,"",CONCATENATE(IF(ISNA(MATCH(_xlfn.BITAND(Z117,'PDP8'!$E$56),'PDP8'!$D$56:$D$70,0)),"",CONCATENATE(INDEX('PDP8'!$C$56:$C$70,MATCH(_xlfn.BITAND(Z117,'PDP8'!$E$56),'PDP8'!$D$56:$D$70,0))," ")),IF(ISNA(MATCH(_xlfn.BITAND(Z117,'PDP8'!$E$71),'PDP8'!$D$71:$D$73,0)),"",CONCATENATE(INDEX('PDP8'!$C$71:$C$73,MATCH(_xlfn.BITAND(Z117,'PDP8'!$E$71),'PDP8'!$D$71:$D$73,0))," ")),IF(_xlfn.BITAND(Z117,'PDP8'!$E$74),"",'PDP8'!$C$74),IF(_xlfn.BITAND(Z117,'PDP8'!$E$75),'PDP8'!$C$75,"")))</f>
        <v/>
      </c>
      <c r="AB117" s="253" t="str">
        <f>IF(LEN(AA117)=0,"",CONCATENATE(IF(ISNA(MATCH(_xlfn.BITAND(Z117,'PDP8'!$E$56),'PDP8'!$D$56:$D$70,0)),"",VLOOKUP(_xlfn.BITAND(Z117,'PDP8'!$E$56),'PDP8'!$D$56:$F$70,3,0)),IF(ISNA(MATCH(_xlfn.BITAND(Z117,'PDP8'!$E$71),'PDP8'!$D$71:$D$73,0)),"",CONCATENATE(IF(ISNA(MATCH(_xlfn.BITAND(Z117,'PDP8'!$E$56),'PDP8'!$D$56:$D$70,0)),"",", "),VLOOKUP(_xlfn.BITAND(Z117,'PDP8'!$E$71),'PDP8'!$D$71:$F$73,3,0))),IF(_xlfn.BITAND(Z117,'PDP8'!$E$75)='PDP8'!$D$75,CONCATENATE(IF(LEN(AA117)&gt;4,", ",""),'PDP8'!$F$75,""),IF(_xlfn.BITAND(Z117,'PDP8'!$E$74),"",'PDP8'!$F$74))))</f>
        <v/>
      </c>
      <c r="AC117" s="253" t="str">
        <f t="shared" si="29"/>
        <v/>
      </c>
      <c r="AD117" s="253" t="str">
        <f>IF(OR(LEFT(C117,1)="*",ISNA(MATCH(C117,'PDP8'!$B$90:$B$238,0))),"",VLOOKUP(C117,'PDP8'!$B$90:$C$238,2,0))</f>
        <v/>
      </c>
      <c r="AE117" s="253" t="str">
        <f>IF(LEN(AD117)=0,"",VLOOKUP(C117,'PDP8'!$B$79:$F$238,5,0))</f>
        <v/>
      </c>
      <c r="AF117" s="253" t="str">
        <f>IF(OR(LEFT(C117,1)="*",ISNA(MATCH(C117,'PDP8'!$J$5:$J$389,0))),"",INDEX('PDP8'!$I$5:$I$389,MATCH(C117,'PDP8'!$J$5:$J$389,0)))</f>
        <v/>
      </c>
      <c r="AG117" s="253" t="str">
        <f>IF(LEN(AF117)=0,"",CONCATENATE(VLOOKUP(C117,'PDP8'!$J$5:$M$389,2,0),": ",VLOOKUP(C117,'PDP8'!$J$5:$M$389,4,0)))</f>
        <v/>
      </c>
      <c r="AH117" s="126"/>
    </row>
    <row r="118" spans="1:34" x14ac:dyDescent="0.2">
      <c r="A118" s="126"/>
      <c r="B118" s="246" t="str">
        <f t="shared" si="15"/>
        <v>7605</v>
      </c>
      <c r="C118" s="247" t="s">
        <v>1159</v>
      </c>
      <c r="D118" s="248"/>
      <c r="E118" s="177"/>
      <c r="F118" s="249"/>
      <c r="G118" s="250" t="str">
        <f>IF(LEN(C118)=0,"",IF(LEFT(C118,1)="*",B118,IF(D118="Y",C118,IF(O118&lt;6,INDEX('PDP8'!$C$6:$C$13,MATCH(P118,'PDP8'!$B$6:$B$13)),CONCATENATE(W118,AA118,AD118,AF118)))))</f>
        <v>CDF 0</v>
      </c>
      <c r="H118" s="251" t="str">
        <f t="shared" si="16"/>
        <v/>
      </c>
      <c r="I118" s="250" t="str">
        <f t="shared" si="26"/>
        <v/>
      </c>
      <c r="J118" s="179"/>
      <c r="K118" s="188" t="str">
        <f>IF(LEFT(C118,1)="*",CONCATENATE("/Address = ",RIGHT(B118,LEN(B118)-1)),IF(LEN(O118)=0,"",IF(D118="Y",CONCATENATE("/Data initialized to ",C118),IF(O118&lt;6,CONCATENATE("/",VLOOKUP(P118,'PDP8'!$B$6:$F$13,5),IF(_xlfn.BITAND(OCT2DEC(C118),376)=264," [Auto pre-increment]","")),CONCATENATE("/",Y118,AC118,AE118,AG118)))))</f>
        <v>/KM8-E: Change to Data Field 0</v>
      </c>
      <c r="L118" s="252"/>
      <c r="M118" s="126"/>
      <c r="N118" s="253" t="str">
        <f t="shared" si="17"/>
        <v/>
      </c>
      <c r="O118" s="253">
        <f t="shared" si="18"/>
        <v>6</v>
      </c>
      <c r="P118" s="253" t="str">
        <f t="shared" si="19"/>
        <v>6000</v>
      </c>
      <c r="Q118" s="253" t="str">
        <f t="shared" si="20"/>
        <v/>
      </c>
      <c r="R118" s="253" t="str">
        <f t="shared" si="21"/>
        <v>NO</v>
      </c>
      <c r="S118" s="254" t="str">
        <f t="shared" si="27"/>
        <v>7605</v>
      </c>
      <c r="T118" s="253" t="str">
        <f t="shared" si="22"/>
        <v/>
      </c>
      <c r="U118" s="253">
        <f t="shared" si="23"/>
        <v>0</v>
      </c>
      <c r="V118" s="253" t="str">
        <f t="shared" si="24"/>
        <v/>
      </c>
      <c r="W118" s="253" t="str">
        <f>IF(LEN(V118)=0,"",IF(_xlfn.BITAND(V118,'PDP8'!$E$17)='PDP8'!$D$17,'PDP8'!$F$17,CONCATENATE(IF(ISNA(MATCH(_xlfn.BITAND(V118,'PDP8'!$E$18),'PDP8'!$D$18:$D$20,0)),"",CONCATENATE(INDEX('PDP8'!$C$18:$C$20,MATCH(_xlfn.BITAND(V118,'PDP8'!$E$18),'PDP8'!$D$18:$D$20,0))," ")),IF(ISNA(MATCH(_xlfn.BITAND(V118,'PDP8'!$E$21),'PDP8'!$D$21:$D$52,0)),"",INDEX('PDP8'!$C$21:$C$52,MATCH(_xlfn.BITAND(V118,'PDP8'!$E$21),'PDP8'!$D$21:$D$52,0))))))</f>
        <v/>
      </c>
      <c r="X118" s="253" t="str">
        <f>IF(LEN(W118)=0,"",IF(B118='PDP8'!$B$17,'PDP8'!$F$17,CONCATENATE(IF(ISNA(MATCH(_xlfn.BITAND(V118,'PDP8'!$E$18),'PDP8'!$D$18:$D$20,0)),"",CONCATENATE(VLOOKUP(_xlfn.BITAND(V118,'PDP8'!$E$18),'PDP8'!$D$18:$F$20,3,0),IF(LEN(W118)&gt;4,", ",""))),IF(ISNA(MATCH(_xlfn.BITAND(V118,'PDP8'!$E$21),'PDP8'!$D$21:$D$52,0)),"",VLOOKUP(_xlfn.BITAND(V118,'PDP8'!$E$21),'PDP8'!$D$21:$F$52,3,0)))))</f>
        <v/>
      </c>
      <c r="Y118" s="253" t="str">
        <f t="shared" si="28"/>
        <v/>
      </c>
      <c r="Z118" s="253" t="str">
        <f t="shared" si="25"/>
        <v/>
      </c>
      <c r="AA118" s="253" t="str">
        <f>IF(LEN(Z118)=0,"",CONCATENATE(IF(ISNA(MATCH(_xlfn.BITAND(Z118,'PDP8'!$E$56),'PDP8'!$D$56:$D$70,0)),"",CONCATENATE(INDEX('PDP8'!$C$56:$C$70,MATCH(_xlfn.BITAND(Z118,'PDP8'!$E$56),'PDP8'!$D$56:$D$70,0))," ")),IF(ISNA(MATCH(_xlfn.BITAND(Z118,'PDP8'!$E$71),'PDP8'!$D$71:$D$73,0)),"",CONCATENATE(INDEX('PDP8'!$C$71:$C$73,MATCH(_xlfn.BITAND(Z118,'PDP8'!$E$71),'PDP8'!$D$71:$D$73,0))," ")),IF(_xlfn.BITAND(Z118,'PDP8'!$E$74),"",'PDP8'!$C$74),IF(_xlfn.BITAND(Z118,'PDP8'!$E$75),'PDP8'!$C$75,"")))</f>
        <v/>
      </c>
      <c r="AB118" s="253" t="str">
        <f>IF(LEN(AA118)=0,"",CONCATENATE(IF(ISNA(MATCH(_xlfn.BITAND(Z118,'PDP8'!$E$56),'PDP8'!$D$56:$D$70,0)),"",VLOOKUP(_xlfn.BITAND(Z118,'PDP8'!$E$56),'PDP8'!$D$56:$F$70,3,0)),IF(ISNA(MATCH(_xlfn.BITAND(Z118,'PDP8'!$E$71),'PDP8'!$D$71:$D$73,0)),"",CONCATENATE(IF(ISNA(MATCH(_xlfn.BITAND(Z118,'PDP8'!$E$56),'PDP8'!$D$56:$D$70,0)),"",", "),VLOOKUP(_xlfn.BITAND(Z118,'PDP8'!$E$71),'PDP8'!$D$71:$F$73,3,0))),IF(_xlfn.BITAND(Z118,'PDP8'!$E$75)='PDP8'!$D$75,CONCATENATE(IF(LEN(AA118)&gt;4,", ",""),'PDP8'!$F$75,""),IF(_xlfn.BITAND(Z118,'PDP8'!$E$74),"",'PDP8'!$F$74))))</f>
        <v/>
      </c>
      <c r="AC118" s="253" t="str">
        <f t="shared" si="29"/>
        <v/>
      </c>
      <c r="AD118" s="253" t="str">
        <f>IF(OR(LEFT(C118,1)="*",ISNA(MATCH(C118,'PDP8'!$B$90:$B$238,0))),"",VLOOKUP(C118,'PDP8'!$B$90:$C$238,2,0))</f>
        <v/>
      </c>
      <c r="AE118" s="253" t="str">
        <f>IF(LEN(AD118)=0,"",VLOOKUP(C118,'PDP8'!$B$79:$F$238,5,0))</f>
        <v/>
      </c>
      <c r="AF118" s="253" t="str">
        <f>IF(OR(LEFT(C118,1)="*",ISNA(MATCH(C118,'PDP8'!$J$5:$J$389,0))),"",INDEX('PDP8'!$I$5:$I$389,MATCH(C118,'PDP8'!$J$5:$J$389,0)))</f>
        <v>CDF 0</v>
      </c>
      <c r="AG118" s="253" t="str">
        <f>IF(LEN(AF118)=0,"",CONCATENATE(VLOOKUP(C118,'PDP8'!$J$5:$M$389,2,0),": ",VLOOKUP(C118,'PDP8'!$J$5:$M$389,4,0)))</f>
        <v>KM8-E: Change to Data Field 0</v>
      </c>
      <c r="AH118" s="126"/>
    </row>
    <row r="119" spans="1:34" x14ac:dyDescent="0.2">
      <c r="A119" s="126"/>
      <c r="B119" s="246" t="str">
        <f t="shared" si="15"/>
        <v>7606</v>
      </c>
      <c r="C119" s="247" t="s">
        <v>1491</v>
      </c>
      <c r="D119" s="248"/>
      <c r="E119" s="177"/>
      <c r="F119" s="249"/>
      <c r="G119" s="250" t="str">
        <f>IF(LEN(C119)=0,"",IF(LEFT(C119,1)="*",B119,IF(D119="Y",C119,IF(O119&lt;6,INDEX('PDP8'!$C$6:$C$13,MATCH(P119,'PDP8'!$B$6:$B$13)),CONCATENATE(W119,AA119,AD119,AF119)))))</f>
        <v>AND</v>
      </c>
      <c r="H119" s="251" t="str">
        <f t="shared" si="16"/>
        <v/>
      </c>
      <c r="I119" s="250" t="str">
        <f t="shared" si="26"/>
        <v>7600</v>
      </c>
      <c r="J119" s="179"/>
      <c r="K119" s="188" t="str">
        <f>IF(LEFT(C119,1)="*",CONCATENATE("/Address = ",RIGHT(B119,LEN(B119)-1)),IF(LEN(O119)=0,"",IF(D119="Y",CONCATENATE("/Data initialized to ",C119),IF(O119&lt;6,CONCATENATE("/",VLOOKUP(P119,'PDP8'!$B$6:$F$13,5),IF(_xlfn.BITAND(OCT2DEC(C119),376)=264," [Auto pre-increment]","")),CONCATENATE("/",Y119,AC119,AE119,AG119)))))</f>
        <v>/AND operand with AC</v>
      </c>
      <c r="L119" s="252"/>
      <c r="M119" s="126"/>
      <c r="N119" s="253">
        <f t="shared" si="17"/>
        <v>1</v>
      </c>
      <c r="O119" s="253">
        <f t="shared" si="18"/>
        <v>0</v>
      </c>
      <c r="P119" s="253" t="str">
        <f t="shared" si="19"/>
        <v>0000</v>
      </c>
      <c r="Q119" s="253" t="str">
        <f t="shared" si="20"/>
        <v/>
      </c>
      <c r="R119" s="253" t="str">
        <f t="shared" si="21"/>
        <v>NO</v>
      </c>
      <c r="S119" s="254" t="str">
        <f t="shared" si="27"/>
        <v>7606</v>
      </c>
      <c r="T119" s="253" t="str">
        <f t="shared" si="22"/>
        <v>7600</v>
      </c>
      <c r="U119" s="253">
        <f t="shared" si="23"/>
        <v>0</v>
      </c>
      <c r="V119" s="253" t="str">
        <f t="shared" si="24"/>
        <v/>
      </c>
      <c r="W119" s="253" t="str">
        <f>IF(LEN(V119)=0,"",IF(_xlfn.BITAND(V119,'PDP8'!$E$17)='PDP8'!$D$17,'PDP8'!$F$17,CONCATENATE(IF(ISNA(MATCH(_xlfn.BITAND(V119,'PDP8'!$E$18),'PDP8'!$D$18:$D$20,0)),"",CONCATENATE(INDEX('PDP8'!$C$18:$C$20,MATCH(_xlfn.BITAND(V119,'PDP8'!$E$18),'PDP8'!$D$18:$D$20,0))," ")),IF(ISNA(MATCH(_xlfn.BITAND(V119,'PDP8'!$E$21),'PDP8'!$D$21:$D$52,0)),"",INDEX('PDP8'!$C$21:$C$52,MATCH(_xlfn.BITAND(V119,'PDP8'!$E$21),'PDP8'!$D$21:$D$52,0))))))</f>
        <v/>
      </c>
      <c r="X119" s="253" t="str">
        <f>IF(LEN(W119)=0,"",IF(B119='PDP8'!$B$17,'PDP8'!$F$17,CONCATENATE(IF(ISNA(MATCH(_xlfn.BITAND(V119,'PDP8'!$E$18),'PDP8'!$D$18:$D$20,0)),"",CONCATENATE(VLOOKUP(_xlfn.BITAND(V119,'PDP8'!$E$18),'PDP8'!$D$18:$F$20,3,0),IF(LEN(W119)&gt;4,", ",""))),IF(ISNA(MATCH(_xlfn.BITAND(V119,'PDP8'!$E$21),'PDP8'!$D$21:$D$52,0)),"",VLOOKUP(_xlfn.BITAND(V119,'PDP8'!$E$21),'PDP8'!$D$21:$F$52,3,0)))))</f>
        <v/>
      </c>
      <c r="Y119" s="253" t="str">
        <f t="shared" si="28"/>
        <v/>
      </c>
      <c r="Z119" s="253" t="str">
        <f t="shared" si="25"/>
        <v/>
      </c>
      <c r="AA119" s="253" t="str">
        <f>IF(LEN(Z119)=0,"",CONCATENATE(IF(ISNA(MATCH(_xlfn.BITAND(Z119,'PDP8'!$E$56),'PDP8'!$D$56:$D$70,0)),"",CONCATENATE(INDEX('PDP8'!$C$56:$C$70,MATCH(_xlfn.BITAND(Z119,'PDP8'!$E$56),'PDP8'!$D$56:$D$70,0))," ")),IF(ISNA(MATCH(_xlfn.BITAND(Z119,'PDP8'!$E$71),'PDP8'!$D$71:$D$73,0)),"",CONCATENATE(INDEX('PDP8'!$C$71:$C$73,MATCH(_xlfn.BITAND(Z119,'PDP8'!$E$71),'PDP8'!$D$71:$D$73,0))," ")),IF(_xlfn.BITAND(Z119,'PDP8'!$E$74),"",'PDP8'!$C$74),IF(_xlfn.BITAND(Z119,'PDP8'!$E$75),'PDP8'!$C$75,"")))</f>
        <v/>
      </c>
      <c r="AB119" s="253" t="str">
        <f>IF(LEN(AA119)=0,"",CONCATENATE(IF(ISNA(MATCH(_xlfn.BITAND(Z119,'PDP8'!$E$56),'PDP8'!$D$56:$D$70,0)),"",VLOOKUP(_xlfn.BITAND(Z119,'PDP8'!$E$56),'PDP8'!$D$56:$F$70,3,0)),IF(ISNA(MATCH(_xlfn.BITAND(Z119,'PDP8'!$E$71),'PDP8'!$D$71:$D$73,0)),"",CONCATENATE(IF(ISNA(MATCH(_xlfn.BITAND(Z119,'PDP8'!$E$56),'PDP8'!$D$56:$D$70,0)),"",", "),VLOOKUP(_xlfn.BITAND(Z119,'PDP8'!$E$71),'PDP8'!$D$71:$F$73,3,0))),IF(_xlfn.BITAND(Z119,'PDP8'!$E$75)='PDP8'!$D$75,CONCATENATE(IF(LEN(AA119)&gt;4,", ",""),'PDP8'!$F$75,""),IF(_xlfn.BITAND(Z119,'PDP8'!$E$74),"",'PDP8'!$F$74))))</f>
        <v/>
      </c>
      <c r="AC119" s="253" t="str">
        <f t="shared" si="29"/>
        <v/>
      </c>
      <c r="AD119" s="253" t="str">
        <f>IF(OR(LEFT(C119,1)="*",ISNA(MATCH(C119,'PDP8'!$B$90:$B$238,0))),"",VLOOKUP(C119,'PDP8'!$B$90:$C$238,2,0))</f>
        <v/>
      </c>
      <c r="AE119" s="253" t="str">
        <f>IF(LEN(AD119)=0,"",VLOOKUP(C119,'PDP8'!$B$79:$F$238,5,0))</f>
        <v/>
      </c>
      <c r="AF119" s="253" t="str">
        <f>IF(OR(LEFT(C119,1)="*",ISNA(MATCH(C119,'PDP8'!$J$5:$J$389,0))),"",INDEX('PDP8'!$I$5:$I$389,MATCH(C119,'PDP8'!$J$5:$J$389,0)))</f>
        <v/>
      </c>
      <c r="AG119" s="253" t="str">
        <f>IF(LEN(AF119)=0,"",CONCATENATE(VLOOKUP(C119,'PDP8'!$J$5:$M$389,2,0),": ",VLOOKUP(C119,'PDP8'!$J$5:$M$389,4,0)))</f>
        <v/>
      </c>
      <c r="AH119" s="126"/>
    </row>
    <row r="120" spans="1:34" x14ac:dyDescent="0.2">
      <c r="A120" s="126"/>
      <c r="B120" s="246" t="str">
        <f t="shared" si="15"/>
        <v>7607</v>
      </c>
      <c r="C120" s="247" t="s">
        <v>819</v>
      </c>
      <c r="D120" s="248"/>
      <c r="E120" s="177"/>
      <c r="F120" s="249"/>
      <c r="G120" s="250" t="str">
        <f>IF(LEN(C120)=0,"",IF(LEFT(C120,1)="*",B120,IF(D120="Y",C120,IF(O120&lt;6,INDEX('PDP8'!$C$6:$C$13,MATCH(P120,'PDP8'!$B$6:$B$13)),CONCATENATE(W120,AA120,AD120,AF120)))))</f>
        <v>AND</v>
      </c>
      <c r="H120" s="251" t="str">
        <f t="shared" si="16"/>
        <v/>
      </c>
      <c r="I120" s="250" t="str">
        <f t="shared" si="26"/>
        <v>0000</v>
      </c>
      <c r="J120" s="179"/>
      <c r="K120" s="188" t="str">
        <f>IF(LEFT(C120,1)="*",CONCATENATE("/Address = ",RIGHT(B120,LEN(B120)-1)),IF(LEN(O120)=0,"",IF(D120="Y",CONCATENATE("/Data initialized to ",C120),IF(O120&lt;6,CONCATENATE("/",VLOOKUP(P120,'PDP8'!$B$6:$F$13,5),IF(_xlfn.BITAND(OCT2DEC(C120),376)=264," [Auto pre-increment]","")),CONCATENATE("/",Y120,AC120,AE120,AG120)))))</f>
        <v>/AND operand with AC</v>
      </c>
      <c r="L120" s="252"/>
      <c r="M120" s="126"/>
      <c r="N120" s="253">
        <f t="shared" si="17"/>
        <v>0</v>
      </c>
      <c r="O120" s="253">
        <f t="shared" si="18"/>
        <v>0</v>
      </c>
      <c r="P120" s="253" t="str">
        <f t="shared" si="19"/>
        <v>0000</v>
      </c>
      <c r="Q120" s="253" t="str">
        <f t="shared" si="20"/>
        <v/>
      </c>
      <c r="R120" s="253" t="str">
        <f t="shared" si="21"/>
        <v>NO</v>
      </c>
      <c r="S120" s="254" t="str">
        <f t="shared" si="27"/>
        <v>7607</v>
      </c>
      <c r="T120" s="253" t="str">
        <f t="shared" si="22"/>
        <v>0000</v>
      </c>
      <c r="U120" s="253">
        <f t="shared" si="23"/>
        <v>0</v>
      </c>
      <c r="V120" s="253" t="str">
        <f t="shared" si="24"/>
        <v/>
      </c>
      <c r="W120" s="253" t="str">
        <f>IF(LEN(V120)=0,"",IF(_xlfn.BITAND(V120,'PDP8'!$E$17)='PDP8'!$D$17,'PDP8'!$F$17,CONCATENATE(IF(ISNA(MATCH(_xlfn.BITAND(V120,'PDP8'!$E$18),'PDP8'!$D$18:$D$20,0)),"",CONCATENATE(INDEX('PDP8'!$C$18:$C$20,MATCH(_xlfn.BITAND(V120,'PDP8'!$E$18),'PDP8'!$D$18:$D$20,0))," ")),IF(ISNA(MATCH(_xlfn.BITAND(V120,'PDP8'!$E$21),'PDP8'!$D$21:$D$52,0)),"",INDEX('PDP8'!$C$21:$C$52,MATCH(_xlfn.BITAND(V120,'PDP8'!$E$21),'PDP8'!$D$21:$D$52,0))))))</f>
        <v/>
      </c>
      <c r="X120" s="253" t="str">
        <f>IF(LEN(W120)=0,"",IF(B120='PDP8'!$B$17,'PDP8'!$F$17,CONCATENATE(IF(ISNA(MATCH(_xlfn.BITAND(V120,'PDP8'!$E$18),'PDP8'!$D$18:$D$20,0)),"",CONCATENATE(VLOOKUP(_xlfn.BITAND(V120,'PDP8'!$E$18),'PDP8'!$D$18:$F$20,3,0),IF(LEN(W120)&gt;4,", ",""))),IF(ISNA(MATCH(_xlfn.BITAND(V120,'PDP8'!$E$21),'PDP8'!$D$21:$D$52,0)),"",VLOOKUP(_xlfn.BITAND(V120,'PDP8'!$E$21),'PDP8'!$D$21:$F$52,3,0)))))</f>
        <v/>
      </c>
      <c r="Y120" s="253" t="str">
        <f t="shared" si="28"/>
        <v/>
      </c>
      <c r="Z120" s="253" t="str">
        <f t="shared" si="25"/>
        <v/>
      </c>
      <c r="AA120" s="253" t="str">
        <f>IF(LEN(Z120)=0,"",CONCATENATE(IF(ISNA(MATCH(_xlfn.BITAND(Z120,'PDP8'!$E$56),'PDP8'!$D$56:$D$70,0)),"",CONCATENATE(INDEX('PDP8'!$C$56:$C$70,MATCH(_xlfn.BITAND(Z120,'PDP8'!$E$56),'PDP8'!$D$56:$D$70,0))," ")),IF(ISNA(MATCH(_xlfn.BITAND(Z120,'PDP8'!$E$71),'PDP8'!$D$71:$D$73,0)),"",CONCATENATE(INDEX('PDP8'!$C$71:$C$73,MATCH(_xlfn.BITAND(Z120,'PDP8'!$E$71),'PDP8'!$D$71:$D$73,0))," ")),IF(_xlfn.BITAND(Z120,'PDP8'!$E$74),"",'PDP8'!$C$74),IF(_xlfn.BITAND(Z120,'PDP8'!$E$75),'PDP8'!$C$75,"")))</f>
        <v/>
      </c>
      <c r="AB120" s="253" t="str">
        <f>IF(LEN(AA120)=0,"",CONCATENATE(IF(ISNA(MATCH(_xlfn.BITAND(Z120,'PDP8'!$E$56),'PDP8'!$D$56:$D$70,0)),"",VLOOKUP(_xlfn.BITAND(Z120,'PDP8'!$E$56),'PDP8'!$D$56:$F$70,3,0)),IF(ISNA(MATCH(_xlfn.BITAND(Z120,'PDP8'!$E$71),'PDP8'!$D$71:$D$73,0)),"",CONCATENATE(IF(ISNA(MATCH(_xlfn.BITAND(Z120,'PDP8'!$E$56),'PDP8'!$D$56:$D$70,0)),"",", "),VLOOKUP(_xlfn.BITAND(Z120,'PDP8'!$E$71),'PDP8'!$D$71:$F$73,3,0))),IF(_xlfn.BITAND(Z120,'PDP8'!$E$75)='PDP8'!$D$75,CONCATENATE(IF(LEN(AA120)&gt;4,", ",""),'PDP8'!$F$75,""),IF(_xlfn.BITAND(Z120,'PDP8'!$E$74),"",'PDP8'!$F$74))))</f>
        <v/>
      </c>
      <c r="AC120" s="253" t="str">
        <f t="shared" si="29"/>
        <v/>
      </c>
      <c r="AD120" s="253" t="str">
        <f>IF(OR(LEFT(C120,1)="*",ISNA(MATCH(C120,'PDP8'!$B$90:$B$238,0))),"",VLOOKUP(C120,'PDP8'!$B$90:$C$238,2,0))</f>
        <v/>
      </c>
      <c r="AE120" s="253" t="str">
        <f>IF(LEN(AD120)=0,"",VLOOKUP(C120,'PDP8'!$B$79:$F$238,5,0))</f>
        <v/>
      </c>
      <c r="AF120" s="253" t="str">
        <f>IF(OR(LEFT(C120,1)="*",ISNA(MATCH(C120,'PDP8'!$J$5:$J$389,0))),"",INDEX('PDP8'!$I$5:$I$389,MATCH(C120,'PDP8'!$J$5:$J$389,0)))</f>
        <v/>
      </c>
      <c r="AG120" s="253" t="str">
        <f>IF(LEN(AF120)=0,"",CONCATENATE(VLOOKUP(C120,'PDP8'!$J$5:$M$389,2,0),": ",VLOOKUP(C120,'PDP8'!$J$5:$M$389,4,0)))</f>
        <v/>
      </c>
      <c r="AH120" s="126"/>
    </row>
    <row r="121" spans="1:34" x14ac:dyDescent="0.2">
      <c r="A121" s="126"/>
      <c r="B121" s="246" t="str">
        <f t="shared" si="15"/>
        <v>7610</v>
      </c>
      <c r="C121" s="247" t="s">
        <v>1159</v>
      </c>
      <c r="D121" s="248"/>
      <c r="E121" s="177"/>
      <c r="F121" s="249"/>
      <c r="G121" s="250" t="str">
        <f>IF(LEN(C121)=0,"",IF(LEFT(C121,1)="*",B121,IF(D121="Y",C121,IF(O121&lt;6,INDEX('PDP8'!$C$6:$C$13,MATCH(P121,'PDP8'!$B$6:$B$13)),CONCATENATE(W121,AA121,AD121,AF121)))))</f>
        <v>CDF 0</v>
      </c>
      <c r="H121" s="251" t="str">
        <f t="shared" si="16"/>
        <v/>
      </c>
      <c r="I121" s="250" t="str">
        <f t="shared" si="26"/>
        <v/>
      </c>
      <c r="J121" s="179"/>
      <c r="K121" s="188" t="str">
        <f>IF(LEFT(C121,1)="*",CONCATENATE("/Address = ",RIGHT(B121,LEN(B121)-1)),IF(LEN(O121)=0,"",IF(D121="Y",CONCATENATE("/Data initialized to ",C121),IF(O121&lt;6,CONCATENATE("/",VLOOKUP(P121,'PDP8'!$B$6:$F$13,5),IF(_xlfn.BITAND(OCT2DEC(C121),376)=264," [Auto pre-increment]","")),CONCATENATE("/",Y121,AC121,AE121,AG121)))))</f>
        <v>/KM8-E: Change to Data Field 0</v>
      </c>
      <c r="L121" s="252"/>
      <c r="M121" s="126"/>
      <c r="N121" s="253" t="str">
        <f t="shared" si="17"/>
        <v/>
      </c>
      <c r="O121" s="253">
        <f t="shared" si="18"/>
        <v>6</v>
      </c>
      <c r="P121" s="253" t="str">
        <f t="shared" si="19"/>
        <v>6000</v>
      </c>
      <c r="Q121" s="253" t="str">
        <f t="shared" si="20"/>
        <v/>
      </c>
      <c r="R121" s="253" t="str">
        <f t="shared" si="21"/>
        <v>NO</v>
      </c>
      <c r="S121" s="254" t="str">
        <f t="shared" si="27"/>
        <v>7610</v>
      </c>
      <c r="T121" s="253" t="str">
        <f t="shared" si="22"/>
        <v/>
      </c>
      <c r="U121" s="253">
        <f t="shared" si="23"/>
        <v>0</v>
      </c>
      <c r="V121" s="253" t="str">
        <f t="shared" si="24"/>
        <v/>
      </c>
      <c r="W121" s="253" t="str">
        <f>IF(LEN(V121)=0,"",IF(_xlfn.BITAND(V121,'PDP8'!$E$17)='PDP8'!$D$17,'PDP8'!$F$17,CONCATENATE(IF(ISNA(MATCH(_xlfn.BITAND(V121,'PDP8'!$E$18),'PDP8'!$D$18:$D$20,0)),"",CONCATENATE(INDEX('PDP8'!$C$18:$C$20,MATCH(_xlfn.BITAND(V121,'PDP8'!$E$18),'PDP8'!$D$18:$D$20,0))," ")),IF(ISNA(MATCH(_xlfn.BITAND(V121,'PDP8'!$E$21),'PDP8'!$D$21:$D$52,0)),"",INDEX('PDP8'!$C$21:$C$52,MATCH(_xlfn.BITAND(V121,'PDP8'!$E$21),'PDP8'!$D$21:$D$52,0))))))</f>
        <v/>
      </c>
      <c r="X121" s="253" t="str">
        <f>IF(LEN(W121)=0,"",IF(B121='PDP8'!$B$17,'PDP8'!$F$17,CONCATENATE(IF(ISNA(MATCH(_xlfn.BITAND(V121,'PDP8'!$E$18),'PDP8'!$D$18:$D$20,0)),"",CONCATENATE(VLOOKUP(_xlfn.BITAND(V121,'PDP8'!$E$18),'PDP8'!$D$18:$F$20,3,0),IF(LEN(W121)&gt;4,", ",""))),IF(ISNA(MATCH(_xlfn.BITAND(V121,'PDP8'!$E$21),'PDP8'!$D$21:$D$52,0)),"",VLOOKUP(_xlfn.BITAND(V121,'PDP8'!$E$21),'PDP8'!$D$21:$F$52,3,0)))))</f>
        <v/>
      </c>
      <c r="Y121" s="253" t="str">
        <f t="shared" si="28"/>
        <v/>
      </c>
      <c r="Z121" s="253" t="str">
        <f t="shared" si="25"/>
        <v/>
      </c>
      <c r="AA121" s="253" t="str">
        <f>IF(LEN(Z121)=0,"",CONCATENATE(IF(ISNA(MATCH(_xlfn.BITAND(Z121,'PDP8'!$E$56),'PDP8'!$D$56:$D$70,0)),"",CONCATENATE(INDEX('PDP8'!$C$56:$C$70,MATCH(_xlfn.BITAND(Z121,'PDP8'!$E$56),'PDP8'!$D$56:$D$70,0))," ")),IF(ISNA(MATCH(_xlfn.BITAND(Z121,'PDP8'!$E$71),'PDP8'!$D$71:$D$73,0)),"",CONCATENATE(INDEX('PDP8'!$C$71:$C$73,MATCH(_xlfn.BITAND(Z121,'PDP8'!$E$71),'PDP8'!$D$71:$D$73,0))," ")),IF(_xlfn.BITAND(Z121,'PDP8'!$E$74),"",'PDP8'!$C$74),IF(_xlfn.BITAND(Z121,'PDP8'!$E$75),'PDP8'!$C$75,"")))</f>
        <v/>
      </c>
      <c r="AB121" s="253" t="str">
        <f>IF(LEN(AA121)=0,"",CONCATENATE(IF(ISNA(MATCH(_xlfn.BITAND(Z121,'PDP8'!$E$56),'PDP8'!$D$56:$D$70,0)),"",VLOOKUP(_xlfn.BITAND(Z121,'PDP8'!$E$56),'PDP8'!$D$56:$F$70,3,0)),IF(ISNA(MATCH(_xlfn.BITAND(Z121,'PDP8'!$E$71),'PDP8'!$D$71:$D$73,0)),"",CONCATENATE(IF(ISNA(MATCH(_xlfn.BITAND(Z121,'PDP8'!$E$56),'PDP8'!$D$56:$D$70,0)),"",", "),VLOOKUP(_xlfn.BITAND(Z121,'PDP8'!$E$71),'PDP8'!$D$71:$F$73,3,0))),IF(_xlfn.BITAND(Z121,'PDP8'!$E$75)='PDP8'!$D$75,CONCATENATE(IF(LEN(AA121)&gt;4,", ",""),'PDP8'!$F$75,""),IF(_xlfn.BITAND(Z121,'PDP8'!$E$74),"",'PDP8'!$F$74))))</f>
        <v/>
      </c>
      <c r="AC121" s="253" t="str">
        <f t="shared" si="29"/>
        <v/>
      </c>
      <c r="AD121" s="253" t="str">
        <f>IF(OR(LEFT(C121,1)="*",ISNA(MATCH(C121,'PDP8'!$B$90:$B$238,0))),"",VLOOKUP(C121,'PDP8'!$B$90:$C$238,2,0))</f>
        <v/>
      </c>
      <c r="AE121" s="253" t="str">
        <f>IF(LEN(AD121)=0,"",VLOOKUP(C121,'PDP8'!$B$79:$F$238,5,0))</f>
        <v/>
      </c>
      <c r="AF121" s="253" t="str">
        <f>IF(OR(LEFT(C121,1)="*",ISNA(MATCH(C121,'PDP8'!$J$5:$J$389,0))),"",INDEX('PDP8'!$I$5:$I$389,MATCH(C121,'PDP8'!$J$5:$J$389,0)))</f>
        <v>CDF 0</v>
      </c>
      <c r="AG121" s="253" t="str">
        <f>IF(LEN(AF121)=0,"",CONCATENATE(VLOOKUP(C121,'PDP8'!$J$5:$M$389,2,0),": ",VLOOKUP(C121,'PDP8'!$J$5:$M$389,4,0)))</f>
        <v>KM8-E: Change to Data Field 0</v>
      </c>
      <c r="AH121" s="126"/>
    </row>
    <row r="122" spans="1:34" x14ac:dyDescent="0.2">
      <c r="A122" s="126"/>
      <c r="B122" s="246" t="str">
        <f t="shared" si="15"/>
        <v/>
      </c>
      <c r="C122" s="247"/>
      <c r="D122" s="248"/>
      <c r="E122" s="177"/>
      <c r="F122" s="249"/>
      <c r="G122" s="250" t="str">
        <f>IF(LEN(C122)=0,"",IF(LEFT(C122,1)="*",B122,IF(D122="Y",C122,IF(O122&lt;6,INDEX('PDP8'!$C$6:$C$13,MATCH(P122,'PDP8'!$B$6:$B$13)),CONCATENATE(W122,AA122,AD122,AF122)))))</f>
        <v/>
      </c>
      <c r="H122" s="251" t="str">
        <f t="shared" si="16"/>
        <v/>
      </c>
      <c r="I122" s="250" t="str">
        <f t="shared" si="26"/>
        <v/>
      </c>
      <c r="J122" s="179"/>
      <c r="K122" s="188" t="str">
        <f>IF(LEFT(C122,1)="*",CONCATENATE("/Address = ",RIGHT(B122,LEN(B122)-1)),IF(LEN(O122)=0,"",IF(D122="Y",CONCATENATE("/Data initialized to ",C122),IF(O122&lt;6,CONCATENATE("/",VLOOKUP(P122,'PDP8'!$B$6:$F$13,5),IF(_xlfn.BITAND(OCT2DEC(C122),376)=264," [Auto pre-increment]","")),CONCATENATE("/",Y122,AC122,AE122,AG122)))))</f>
        <v/>
      </c>
      <c r="L122" s="252" t="s">
        <v>1526</v>
      </c>
      <c r="M122" s="126"/>
      <c r="N122" s="253" t="str">
        <f t="shared" si="17"/>
        <v/>
      </c>
      <c r="O122" s="253" t="str">
        <f t="shared" si="18"/>
        <v/>
      </c>
      <c r="P122" s="253" t="str">
        <f t="shared" si="19"/>
        <v/>
      </c>
      <c r="Q122" s="253" t="str">
        <f t="shared" si="20"/>
        <v/>
      </c>
      <c r="R122" s="253" t="str">
        <f t="shared" si="21"/>
        <v>NO</v>
      </c>
      <c r="S122" s="254" t="str">
        <f t="shared" si="27"/>
        <v>7610</v>
      </c>
      <c r="T122" s="253" t="str">
        <f t="shared" si="22"/>
        <v/>
      </c>
      <c r="U122" s="253">
        <f t="shared" si="23"/>
        <v>0</v>
      </c>
      <c r="V122" s="253" t="str">
        <f t="shared" si="24"/>
        <v/>
      </c>
      <c r="W122" s="253" t="str">
        <f>IF(LEN(V122)=0,"",IF(_xlfn.BITAND(V122,'PDP8'!$E$17)='PDP8'!$D$17,'PDP8'!$F$17,CONCATENATE(IF(ISNA(MATCH(_xlfn.BITAND(V122,'PDP8'!$E$18),'PDP8'!$D$18:$D$20,0)),"",CONCATENATE(INDEX('PDP8'!$C$18:$C$20,MATCH(_xlfn.BITAND(V122,'PDP8'!$E$18),'PDP8'!$D$18:$D$20,0))," ")),IF(ISNA(MATCH(_xlfn.BITAND(V122,'PDP8'!$E$21),'PDP8'!$D$21:$D$52,0)),"",INDEX('PDP8'!$C$21:$C$52,MATCH(_xlfn.BITAND(V122,'PDP8'!$E$21),'PDP8'!$D$21:$D$52,0))))))</f>
        <v/>
      </c>
      <c r="X122" s="253" t="str">
        <f>IF(LEN(W122)=0,"",IF(B122='PDP8'!$B$17,'PDP8'!$F$17,CONCATENATE(IF(ISNA(MATCH(_xlfn.BITAND(V122,'PDP8'!$E$18),'PDP8'!$D$18:$D$20,0)),"",CONCATENATE(VLOOKUP(_xlfn.BITAND(V122,'PDP8'!$E$18),'PDP8'!$D$18:$F$20,3,0),IF(LEN(W122)&gt;4,", ",""))),IF(ISNA(MATCH(_xlfn.BITAND(V122,'PDP8'!$E$21),'PDP8'!$D$21:$D$52,0)),"",VLOOKUP(_xlfn.BITAND(V122,'PDP8'!$E$21),'PDP8'!$D$21:$F$52,3,0)))))</f>
        <v/>
      </c>
      <c r="Y122" s="253" t="str">
        <f t="shared" si="28"/>
        <v/>
      </c>
      <c r="Z122" s="253" t="str">
        <f t="shared" si="25"/>
        <v/>
      </c>
      <c r="AA122" s="253" t="str">
        <f>IF(LEN(Z122)=0,"",CONCATENATE(IF(ISNA(MATCH(_xlfn.BITAND(Z122,'PDP8'!$E$56),'PDP8'!$D$56:$D$70,0)),"",CONCATENATE(INDEX('PDP8'!$C$56:$C$70,MATCH(_xlfn.BITAND(Z122,'PDP8'!$E$56),'PDP8'!$D$56:$D$70,0))," ")),IF(ISNA(MATCH(_xlfn.BITAND(Z122,'PDP8'!$E$71),'PDP8'!$D$71:$D$73,0)),"",CONCATENATE(INDEX('PDP8'!$C$71:$C$73,MATCH(_xlfn.BITAND(Z122,'PDP8'!$E$71),'PDP8'!$D$71:$D$73,0))," ")),IF(_xlfn.BITAND(Z122,'PDP8'!$E$74),"",'PDP8'!$C$74),IF(_xlfn.BITAND(Z122,'PDP8'!$E$75),'PDP8'!$C$75,"")))</f>
        <v/>
      </c>
      <c r="AB122" s="253" t="str">
        <f>IF(LEN(AA122)=0,"",CONCATENATE(IF(ISNA(MATCH(_xlfn.BITAND(Z122,'PDP8'!$E$56),'PDP8'!$D$56:$D$70,0)),"",VLOOKUP(_xlfn.BITAND(Z122,'PDP8'!$E$56),'PDP8'!$D$56:$F$70,3,0)),IF(ISNA(MATCH(_xlfn.BITAND(Z122,'PDP8'!$E$71),'PDP8'!$D$71:$D$73,0)),"",CONCATENATE(IF(ISNA(MATCH(_xlfn.BITAND(Z122,'PDP8'!$E$56),'PDP8'!$D$56:$D$70,0)),"",", "),VLOOKUP(_xlfn.BITAND(Z122,'PDP8'!$E$71),'PDP8'!$D$71:$F$73,3,0))),IF(_xlfn.BITAND(Z122,'PDP8'!$E$75)='PDP8'!$D$75,CONCATENATE(IF(LEN(AA122)&gt;4,", ",""),'PDP8'!$F$75,""),IF(_xlfn.BITAND(Z122,'PDP8'!$E$74),"",'PDP8'!$F$74))))</f>
        <v/>
      </c>
      <c r="AC122" s="253" t="str">
        <f t="shared" si="29"/>
        <v/>
      </c>
      <c r="AD122" s="253" t="str">
        <f>IF(OR(LEFT(C122,1)="*",ISNA(MATCH(C122,'PDP8'!$B$90:$B$238,0))),"",VLOOKUP(C122,'PDP8'!$B$90:$C$238,2,0))</f>
        <v/>
      </c>
      <c r="AE122" s="253" t="str">
        <f>IF(LEN(AD122)=0,"",VLOOKUP(C122,'PDP8'!$B$79:$F$238,5,0))</f>
        <v/>
      </c>
      <c r="AF122" s="253" t="str">
        <f>IF(OR(LEFT(C122,1)="*",ISNA(MATCH(C122,'PDP8'!$J$5:$J$389,0))),"",INDEX('PDP8'!$I$5:$I$389,MATCH(C122,'PDP8'!$J$5:$J$389,0)))</f>
        <v/>
      </c>
      <c r="AG122" s="253" t="str">
        <f>IF(LEN(AF122)=0,"",CONCATENATE(VLOOKUP(C122,'PDP8'!$J$5:$M$389,2,0),": ",VLOOKUP(C122,'PDP8'!$J$5:$M$389,4,0)))</f>
        <v/>
      </c>
      <c r="AH122" s="126"/>
    </row>
    <row r="123" spans="1:34" x14ac:dyDescent="0.2">
      <c r="A123" s="126"/>
      <c r="B123" s="246" t="str">
        <f t="shared" si="15"/>
        <v/>
      </c>
      <c r="C123" s="247"/>
      <c r="D123" s="248"/>
      <c r="E123" s="177"/>
      <c r="F123" s="249"/>
      <c r="G123" s="250" t="str">
        <f>IF(LEN(C123)=0,"",IF(LEFT(C123,1)="*",B123,IF(D123="Y",C123,IF(O123&lt;6,INDEX('PDP8'!$C$6:$C$13,MATCH(P123,'PDP8'!$B$6:$B$13)),CONCATENATE(W123,AA123,AD123,AF123)))))</f>
        <v/>
      </c>
      <c r="H123" s="251" t="str">
        <f t="shared" si="16"/>
        <v/>
      </c>
      <c r="I123" s="250" t="str">
        <f t="shared" si="26"/>
        <v/>
      </c>
      <c r="J123" s="179"/>
      <c r="K123" s="188" t="str">
        <f>IF(LEFT(C123,1)="*",CONCATENATE("/Address = ",RIGHT(B123,LEN(B123)-1)),IF(LEN(O123)=0,"",IF(D123="Y",CONCATENATE("/Data initialized to ",C123),IF(O123&lt;6,CONCATENATE("/",VLOOKUP(P123,'PDP8'!$B$6:$F$13,5),IF(_xlfn.BITAND(OCT2DEC(C123),376)=264," [Auto pre-increment]","")),CONCATENATE("/",Y123,AC123,AE123,AG123)))))</f>
        <v/>
      </c>
      <c r="L123" s="252"/>
      <c r="M123" s="126"/>
      <c r="N123" s="253" t="str">
        <f t="shared" si="17"/>
        <v/>
      </c>
      <c r="O123" s="253" t="str">
        <f t="shared" si="18"/>
        <v/>
      </c>
      <c r="P123" s="253" t="str">
        <f t="shared" si="19"/>
        <v/>
      </c>
      <c r="Q123" s="253" t="str">
        <f t="shared" si="20"/>
        <v/>
      </c>
      <c r="R123" s="253" t="str">
        <f t="shared" si="21"/>
        <v>NO</v>
      </c>
      <c r="S123" s="254" t="str">
        <f t="shared" si="27"/>
        <v>7610</v>
      </c>
      <c r="T123" s="253" t="str">
        <f t="shared" si="22"/>
        <v/>
      </c>
      <c r="U123" s="253">
        <f t="shared" si="23"/>
        <v>0</v>
      </c>
      <c r="V123" s="253" t="str">
        <f t="shared" si="24"/>
        <v/>
      </c>
      <c r="W123" s="253" t="str">
        <f>IF(LEN(V123)=0,"",IF(_xlfn.BITAND(V123,'PDP8'!$E$17)='PDP8'!$D$17,'PDP8'!$F$17,CONCATENATE(IF(ISNA(MATCH(_xlfn.BITAND(V123,'PDP8'!$E$18),'PDP8'!$D$18:$D$20,0)),"",CONCATENATE(INDEX('PDP8'!$C$18:$C$20,MATCH(_xlfn.BITAND(V123,'PDP8'!$E$18),'PDP8'!$D$18:$D$20,0))," ")),IF(ISNA(MATCH(_xlfn.BITAND(V123,'PDP8'!$E$21),'PDP8'!$D$21:$D$52,0)),"",INDEX('PDP8'!$C$21:$C$52,MATCH(_xlfn.BITAND(V123,'PDP8'!$E$21),'PDP8'!$D$21:$D$52,0))))))</f>
        <v/>
      </c>
      <c r="X123" s="253" t="str">
        <f>IF(LEN(W123)=0,"",IF(B123='PDP8'!$B$17,'PDP8'!$F$17,CONCATENATE(IF(ISNA(MATCH(_xlfn.BITAND(V123,'PDP8'!$E$18),'PDP8'!$D$18:$D$20,0)),"",CONCATENATE(VLOOKUP(_xlfn.BITAND(V123,'PDP8'!$E$18),'PDP8'!$D$18:$F$20,3,0),IF(LEN(W123)&gt;4,", ",""))),IF(ISNA(MATCH(_xlfn.BITAND(V123,'PDP8'!$E$21),'PDP8'!$D$21:$D$52,0)),"",VLOOKUP(_xlfn.BITAND(V123,'PDP8'!$E$21),'PDP8'!$D$21:$F$52,3,0)))))</f>
        <v/>
      </c>
      <c r="Y123" s="253" t="str">
        <f t="shared" si="28"/>
        <v/>
      </c>
      <c r="Z123" s="253" t="str">
        <f t="shared" si="25"/>
        <v/>
      </c>
      <c r="AA123" s="253" t="str">
        <f>IF(LEN(Z123)=0,"",CONCATENATE(IF(ISNA(MATCH(_xlfn.BITAND(Z123,'PDP8'!$E$56),'PDP8'!$D$56:$D$70,0)),"",CONCATENATE(INDEX('PDP8'!$C$56:$C$70,MATCH(_xlfn.BITAND(Z123,'PDP8'!$E$56),'PDP8'!$D$56:$D$70,0))," ")),IF(ISNA(MATCH(_xlfn.BITAND(Z123,'PDP8'!$E$71),'PDP8'!$D$71:$D$73,0)),"",CONCATENATE(INDEX('PDP8'!$C$71:$C$73,MATCH(_xlfn.BITAND(Z123,'PDP8'!$E$71),'PDP8'!$D$71:$D$73,0))," ")),IF(_xlfn.BITAND(Z123,'PDP8'!$E$74),"",'PDP8'!$C$74),IF(_xlfn.BITAND(Z123,'PDP8'!$E$75),'PDP8'!$C$75,"")))</f>
        <v/>
      </c>
      <c r="AB123" s="253" t="str">
        <f>IF(LEN(AA123)=0,"",CONCATENATE(IF(ISNA(MATCH(_xlfn.BITAND(Z123,'PDP8'!$E$56),'PDP8'!$D$56:$D$70,0)),"",VLOOKUP(_xlfn.BITAND(Z123,'PDP8'!$E$56),'PDP8'!$D$56:$F$70,3,0)),IF(ISNA(MATCH(_xlfn.BITAND(Z123,'PDP8'!$E$71),'PDP8'!$D$71:$D$73,0)),"",CONCATENATE(IF(ISNA(MATCH(_xlfn.BITAND(Z123,'PDP8'!$E$56),'PDP8'!$D$56:$D$70,0)),"",", "),VLOOKUP(_xlfn.BITAND(Z123,'PDP8'!$E$71),'PDP8'!$D$71:$F$73,3,0))),IF(_xlfn.BITAND(Z123,'PDP8'!$E$75)='PDP8'!$D$75,CONCATENATE(IF(LEN(AA123)&gt;4,", ",""),'PDP8'!$F$75,""),IF(_xlfn.BITAND(Z123,'PDP8'!$E$74),"",'PDP8'!$F$74))))</f>
        <v/>
      </c>
      <c r="AC123" s="253" t="str">
        <f t="shared" si="29"/>
        <v/>
      </c>
      <c r="AD123" s="253" t="str">
        <f>IF(OR(LEFT(C123,1)="*",ISNA(MATCH(C123,'PDP8'!$B$90:$B$238,0))),"",VLOOKUP(C123,'PDP8'!$B$90:$C$238,2,0))</f>
        <v/>
      </c>
      <c r="AE123" s="253" t="str">
        <f>IF(LEN(AD123)=0,"",VLOOKUP(C123,'PDP8'!$B$79:$F$238,5,0))</f>
        <v/>
      </c>
      <c r="AF123" s="253" t="str">
        <f>IF(OR(LEFT(C123,1)="*",ISNA(MATCH(C123,'PDP8'!$J$5:$J$389,0))),"",INDEX('PDP8'!$I$5:$I$389,MATCH(C123,'PDP8'!$J$5:$J$389,0)))</f>
        <v/>
      </c>
      <c r="AG123" s="253" t="str">
        <f>IF(LEN(AF123)=0,"",CONCATENATE(VLOOKUP(C123,'PDP8'!$J$5:$M$389,2,0),": ",VLOOKUP(C123,'PDP8'!$J$5:$M$389,4,0)))</f>
        <v/>
      </c>
      <c r="AH123" s="126"/>
    </row>
    <row r="124" spans="1:34" x14ac:dyDescent="0.2">
      <c r="A124" s="126"/>
      <c r="B124" s="246" t="str">
        <f t="shared" si="15"/>
        <v/>
      </c>
      <c r="C124" s="247"/>
      <c r="D124" s="248"/>
      <c r="E124" s="177"/>
      <c r="F124" s="249"/>
      <c r="G124" s="250" t="str">
        <f>IF(LEN(C124)=0,"",IF(LEFT(C124,1)="*",B124,IF(D124="Y",C124,IF(O124&lt;6,INDEX('PDP8'!$C$6:$C$13,MATCH(P124,'PDP8'!$B$6:$B$13)),CONCATENATE(W124,AA124,AD124,AF124)))))</f>
        <v/>
      </c>
      <c r="H124" s="251" t="str">
        <f t="shared" si="16"/>
        <v/>
      </c>
      <c r="I124" s="250" t="str">
        <f t="shared" si="26"/>
        <v/>
      </c>
      <c r="J124" s="179"/>
      <c r="K124" s="188" t="str">
        <f>IF(LEFT(C124,1)="*",CONCATENATE("/Address = ",RIGHT(B124,LEN(B124)-1)),IF(LEN(O124)=0,"",IF(D124="Y",CONCATENATE("/Data initialized to ",C124),IF(O124&lt;6,CONCATENATE("/",VLOOKUP(P124,'PDP8'!$B$6:$F$13,5),IF(_xlfn.BITAND(OCT2DEC(C124),376)=264," [Auto pre-increment]","")),CONCATENATE("/",Y124,AC124,AE124,AG124)))))</f>
        <v/>
      </c>
      <c r="L124" s="252"/>
      <c r="M124" s="126"/>
      <c r="N124" s="253" t="str">
        <f t="shared" si="17"/>
        <v/>
      </c>
      <c r="O124" s="253" t="str">
        <f t="shared" si="18"/>
        <v/>
      </c>
      <c r="P124" s="253" t="str">
        <f t="shared" si="19"/>
        <v/>
      </c>
      <c r="Q124" s="253" t="str">
        <f t="shared" si="20"/>
        <v/>
      </c>
      <c r="R124" s="253" t="str">
        <f t="shared" si="21"/>
        <v>NO</v>
      </c>
      <c r="S124" s="254" t="str">
        <f t="shared" si="27"/>
        <v>7610</v>
      </c>
      <c r="T124" s="253" t="str">
        <f t="shared" si="22"/>
        <v/>
      </c>
      <c r="U124" s="253">
        <f t="shared" si="23"/>
        <v>0</v>
      </c>
      <c r="V124" s="253" t="str">
        <f t="shared" si="24"/>
        <v/>
      </c>
      <c r="W124" s="253" t="str">
        <f>IF(LEN(V124)=0,"",IF(_xlfn.BITAND(V124,'PDP8'!$E$17)='PDP8'!$D$17,'PDP8'!$F$17,CONCATENATE(IF(ISNA(MATCH(_xlfn.BITAND(V124,'PDP8'!$E$18),'PDP8'!$D$18:$D$20,0)),"",CONCATENATE(INDEX('PDP8'!$C$18:$C$20,MATCH(_xlfn.BITAND(V124,'PDP8'!$E$18),'PDP8'!$D$18:$D$20,0))," ")),IF(ISNA(MATCH(_xlfn.BITAND(V124,'PDP8'!$E$21),'PDP8'!$D$21:$D$52,0)),"",INDEX('PDP8'!$C$21:$C$52,MATCH(_xlfn.BITAND(V124,'PDP8'!$E$21),'PDP8'!$D$21:$D$52,0))))))</f>
        <v/>
      </c>
      <c r="X124" s="253" t="str">
        <f>IF(LEN(W124)=0,"",IF(B124='PDP8'!$B$17,'PDP8'!$F$17,CONCATENATE(IF(ISNA(MATCH(_xlfn.BITAND(V124,'PDP8'!$E$18),'PDP8'!$D$18:$D$20,0)),"",CONCATENATE(VLOOKUP(_xlfn.BITAND(V124,'PDP8'!$E$18),'PDP8'!$D$18:$F$20,3,0),IF(LEN(W124)&gt;4,", ",""))),IF(ISNA(MATCH(_xlfn.BITAND(V124,'PDP8'!$E$21),'PDP8'!$D$21:$D$52,0)),"",VLOOKUP(_xlfn.BITAND(V124,'PDP8'!$E$21),'PDP8'!$D$21:$F$52,3,0)))))</f>
        <v/>
      </c>
      <c r="Y124" s="253" t="str">
        <f t="shared" si="28"/>
        <v/>
      </c>
      <c r="Z124" s="253" t="str">
        <f t="shared" si="25"/>
        <v/>
      </c>
      <c r="AA124" s="253" t="str">
        <f>IF(LEN(Z124)=0,"",CONCATENATE(IF(ISNA(MATCH(_xlfn.BITAND(Z124,'PDP8'!$E$56),'PDP8'!$D$56:$D$70,0)),"",CONCATENATE(INDEX('PDP8'!$C$56:$C$70,MATCH(_xlfn.BITAND(Z124,'PDP8'!$E$56),'PDP8'!$D$56:$D$70,0))," ")),IF(ISNA(MATCH(_xlfn.BITAND(Z124,'PDP8'!$E$71),'PDP8'!$D$71:$D$73,0)),"",CONCATENATE(INDEX('PDP8'!$C$71:$C$73,MATCH(_xlfn.BITAND(Z124,'PDP8'!$E$71),'PDP8'!$D$71:$D$73,0))," ")),IF(_xlfn.BITAND(Z124,'PDP8'!$E$74),"",'PDP8'!$C$74),IF(_xlfn.BITAND(Z124,'PDP8'!$E$75),'PDP8'!$C$75,"")))</f>
        <v/>
      </c>
      <c r="AB124" s="253" t="str">
        <f>IF(LEN(AA124)=0,"",CONCATENATE(IF(ISNA(MATCH(_xlfn.BITAND(Z124,'PDP8'!$E$56),'PDP8'!$D$56:$D$70,0)),"",VLOOKUP(_xlfn.BITAND(Z124,'PDP8'!$E$56),'PDP8'!$D$56:$F$70,3,0)),IF(ISNA(MATCH(_xlfn.BITAND(Z124,'PDP8'!$E$71),'PDP8'!$D$71:$D$73,0)),"",CONCATENATE(IF(ISNA(MATCH(_xlfn.BITAND(Z124,'PDP8'!$E$56),'PDP8'!$D$56:$D$70,0)),"",", "),VLOOKUP(_xlfn.BITAND(Z124,'PDP8'!$E$71),'PDP8'!$D$71:$F$73,3,0))),IF(_xlfn.BITAND(Z124,'PDP8'!$E$75)='PDP8'!$D$75,CONCATENATE(IF(LEN(AA124)&gt;4,", ",""),'PDP8'!$F$75,""),IF(_xlfn.BITAND(Z124,'PDP8'!$E$74),"",'PDP8'!$F$74))))</f>
        <v/>
      </c>
      <c r="AC124" s="253" t="str">
        <f t="shared" si="29"/>
        <v/>
      </c>
      <c r="AD124" s="253" t="str">
        <f>IF(OR(LEFT(C124,1)="*",ISNA(MATCH(C124,'PDP8'!$B$90:$B$238,0))),"",VLOOKUP(C124,'PDP8'!$B$90:$C$238,2,0))</f>
        <v/>
      </c>
      <c r="AE124" s="253" t="str">
        <f>IF(LEN(AD124)=0,"",VLOOKUP(C124,'PDP8'!$B$79:$F$238,5,0))</f>
        <v/>
      </c>
      <c r="AF124" s="253" t="str">
        <f>IF(OR(LEFT(C124,1)="*",ISNA(MATCH(C124,'PDP8'!$J$5:$J$389,0))),"",INDEX('PDP8'!$I$5:$I$389,MATCH(C124,'PDP8'!$J$5:$J$389,0)))</f>
        <v/>
      </c>
      <c r="AG124" s="253" t="str">
        <f>IF(LEN(AF124)=0,"",CONCATENATE(VLOOKUP(C124,'PDP8'!$J$5:$M$389,2,0),": ",VLOOKUP(C124,'PDP8'!$J$5:$M$389,4,0)))</f>
        <v/>
      </c>
      <c r="AH124" s="126"/>
    </row>
    <row r="125" spans="1:34" x14ac:dyDescent="0.2">
      <c r="A125" s="126"/>
      <c r="B125" s="246" t="str">
        <f t="shared" si="15"/>
        <v/>
      </c>
      <c r="C125" s="247"/>
      <c r="D125" s="248"/>
      <c r="E125" s="177"/>
      <c r="F125" s="249"/>
      <c r="G125" s="250" t="str">
        <f>IF(LEN(C125)=0,"",IF(LEFT(C125,1)="*",B125,IF(D125="Y",C125,IF(O125&lt;6,INDEX('PDP8'!$C$6:$C$13,MATCH(P125,'PDP8'!$B$6:$B$13)),CONCATENATE(W125,AA125,AD125,AF125)))))</f>
        <v/>
      </c>
      <c r="H125" s="251" t="str">
        <f t="shared" si="16"/>
        <v/>
      </c>
      <c r="I125" s="250" t="str">
        <f t="shared" si="26"/>
        <v/>
      </c>
      <c r="J125" s="179"/>
      <c r="K125" s="188" t="str">
        <f>IF(LEFT(C125,1)="*",CONCATENATE("/Address = ",RIGHT(B125,LEN(B125)-1)),IF(LEN(O125)=0,"",IF(D125="Y",CONCATENATE("/Data initialized to ",C125),IF(O125&lt;6,CONCATENATE("/",VLOOKUP(P125,'PDP8'!$B$6:$F$13,5),IF(_xlfn.BITAND(OCT2DEC(C125),376)=264," [Auto pre-increment]","")),CONCATENATE("/",Y125,AC125,AE125,AG125)))))</f>
        <v/>
      </c>
      <c r="L125" s="252"/>
      <c r="M125" s="126"/>
      <c r="N125" s="253" t="str">
        <f t="shared" si="17"/>
        <v/>
      </c>
      <c r="O125" s="253" t="str">
        <f t="shared" si="18"/>
        <v/>
      </c>
      <c r="P125" s="253" t="str">
        <f t="shared" si="19"/>
        <v/>
      </c>
      <c r="Q125" s="253" t="str">
        <f t="shared" si="20"/>
        <v/>
      </c>
      <c r="R125" s="253" t="str">
        <f t="shared" si="21"/>
        <v>NO</v>
      </c>
      <c r="S125" s="254" t="str">
        <f t="shared" si="27"/>
        <v>7610</v>
      </c>
      <c r="T125" s="253" t="str">
        <f t="shared" si="22"/>
        <v/>
      </c>
      <c r="U125" s="253">
        <f t="shared" si="23"/>
        <v>0</v>
      </c>
      <c r="V125" s="253" t="str">
        <f t="shared" si="24"/>
        <v/>
      </c>
      <c r="W125" s="253" t="str">
        <f>IF(LEN(V125)=0,"",IF(_xlfn.BITAND(V125,'PDP8'!$E$17)='PDP8'!$D$17,'PDP8'!$F$17,CONCATENATE(IF(ISNA(MATCH(_xlfn.BITAND(V125,'PDP8'!$E$18),'PDP8'!$D$18:$D$20,0)),"",CONCATENATE(INDEX('PDP8'!$C$18:$C$20,MATCH(_xlfn.BITAND(V125,'PDP8'!$E$18),'PDP8'!$D$18:$D$20,0))," ")),IF(ISNA(MATCH(_xlfn.BITAND(V125,'PDP8'!$E$21),'PDP8'!$D$21:$D$52,0)),"",INDEX('PDP8'!$C$21:$C$52,MATCH(_xlfn.BITAND(V125,'PDP8'!$E$21),'PDP8'!$D$21:$D$52,0))))))</f>
        <v/>
      </c>
      <c r="X125" s="253" t="str">
        <f>IF(LEN(W125)=0,"",IF(B125='PDP8'!$B$17,'PDP8'!$F$17,CONCATENATE(IF(ISNA(MATCH(_xlfn.BITAND(V125,'PDP8'!$E$18),'PDP8'!$D$18:$D$20,0)),"",CONCATENATE(VLOOKUP(_xlfn.BITAND(V125,'PDP8'!$E$18),'PDP8'!$D$18:$F$20,3,0),IF(LEN(W125)&gt;4,", ",""))),IF(ISNA(MATCH(_xlfn.BITAND(V125,'PDP8'!$E$21),'PDP8'!$D$21:$D$52,0)),"",VLOOKUP(_xlfn.BITAND(V125,'PDP8'!$E$21),'PDP8'!$D$21:$F$52,3,0)))))</f>
        <v/>
      </c>
      <c r="Y125" s="253" t="str">
        <f t="shared" si="28"/>
        <v/>
      </c>
      <c r="Z125" s="253" t="str">
        <f t="shared" si="25"/>
        <v/>
      </c>
      <c r="AA125" s="253" t="str">
        <f>IF(LEN(Z125)=0,"",CONCATENATE(IF(ISNA(MATCH(_xlfn.BITAND(Z125,'PDP8'!$E$56),'PDP8'!$D$56:$D$70,0)),"",CONCATENATE(INDEX('PDP8'!$C$56:$C$70,MATCH(_xlfn.BITAND(Z125,'PDP8'!$E$56),'PDP8'!$D$56:$D$70,0))," ")),IF(ISNA(MATCH(_xlfn.BITAND(Z125,'PDP8'!$E$71),'PDP8'!$D$71:$D$73,0)),"",CONCATENATE(INDEX('PDP8'!$C$71:$C$73,MATCH(_xlfn.BITAND(Z125,'PDP8'!$E$71),'PDP8'!$D$71:$D$73,0))," ")),IF(_xlfn.BITAND(Z125,'PDP8'!$E$74),"",'PDP8'!$C$74),IF(_xlfn.BITAND(Z125,'PDP8'!$E$75),'PDP8'!$C$75,"")))</f>
        <v/>
      </c>
      <c r="AB125" s="253" t="str">
        <f>IF(LEN(AA125)=0,"",CONCATENATE(IF(ISNA(MATCH(_xlfn.BITAND(Z125,'PDP8'!$E$56),'PDP8'!$D$56:$D$70,0)),"",VLOOKUP(_xlfn.BITAND(Z125,'PDP8'!$E$56),'PDP8'!$D$56:$F$70,3,0)),IF(ISNA(MATCH(_xlfn.BITAND(Z125,'PDP8'!$E$71),'PDP8'!$D$71:$D$73,0)),"",CONCATENATE(IF(ISNA(MATCH(_xlfn.BITAND(Z125,'PDP8'!$E$56),'PDP8'!$D$56:$D$70,0)),"",", "),VLOOKUP(_xlfn.BITAND(Z125,'PDP8'!$E$71),'PDP8'!$D$71:$F$73,3,0))),IF(_xlfn.BITAND(Z125,'PDP8'!$E$75)='PDP8'!$D$75,CONCATENATE(IF(LEN(AA125)&gt;4,", ",""),'PDP8'!$F$75,""),IF(_xlfn.BITAND(Z125,'PDP8'!$E$74),"",'PDP8'!$F$74))))</f>
        <v/>
      </c>
      <c r="AC125" s="253" t="str">
        <f t="shared" si="29"/>
        <v/>
      </c>
      <c r="AD125" s="253" t="str">
        <f>IF(OR(LEFT(C125,1)="*",ISNA(MATCH(C125,'PDP8'!$B$90:$B$238,0))),"",VLOOKUP(C125,'PDP8'!$B$90:$C$238,2,0))</f>
        <v/>
      </c>
      <c r="AE125" s="253" t="str">
        <f>IF(LEN(AD125)=0,"",VLOOKUP(C125,'PDP8'!$B$79:$F$238,5,0))</f>
        <v/>
      </c>
      <c r="AF125" s="253" t="str">
        <f>IF(OR(LEFT(C125,1)="*",ISNA(MATCH(C125,'PDP8'!$J$5:$J$389,0))),"",INDEX('PDP8'!$I$5:$I$389,MATCH(C125,'PDP8'!$J$5:$J$389,0)))</f>
        <v/>
      </c>
      <c r="AG125" s="253" t="str">
        <f>IF(LEN(AF125)=0,"",CONCATENATE(VLOOKUP(C125,'PDP8'!$J$5:$M$389,2,0),": ",VLOOKUP(C125,'PDP8'!$J$5:$M$389,4,0)))</f>
        <v/>
      </c>
      <c r="AH125" s="126"/>
    </row>
    <row r="126" spans="1:34" x14ac:dyDescent="0.2">
      <c r="A126" s="126"/>
      <c r="B126" s="246" t="str">
        <f t="shared" si="15"/>
        <v/>
      </c>
      <c r="C126" s="247"/>
      <c r="D126" s="248"/>
      <c r="E126" s="177"/>
      <c r="F126" s="249"/>
      <c r="G126" s="250" t="str">
        <f>IF(LEN(C126)=0,"",IF(LEFT(C126,1)="*",B126,IF(D126="Y",C126,IF(O126&lt;6,INDEX('PDP8'!$C$6:$C$13,MATCH(P126,'PDP8'!$B$6:$B$13)),CONCATENATE(W126,AA126,AD126,AF126)))))</f>
        <v/>
      </c>
      <c r="H126" s="251" t="str">
        <f t="shared" si="16"/>
        <v/>
      </c>
      <c r="I126" s="250" t="str">
        <f t="shared" si="26"/>
        <v/>
      </c>
      <c r="J126" s="179"/>
      <c r="K126" s="188" t="str">
        <f>IF(LEFT(C126,1)="*",CONCATENATE("/Address = ",RIGHT(B126,LEN(B126)-1)),IF(LEN(O126)=0,"",IF(D126="Y",CONCATENATE("/Data initialized to ",C126),IF(O126&lt;6,CONCATENATE("/",VLOOKUP(P126,'PDP8'!$B$6:$F$13,5),IF(_xlfn.BITAND(OCT2DEC(C126),376)=264," [Auto pre-increment]","")),CONCATENATE("/",Y126,AC126,AE126,AG126)))))</f>
        <v/>
      </c>
      <c r="L126" s="252"/>
      <c r="M126" s="126"/>
      <c r="N126" s="253" t="str">
        <f t="shared" si="17"/>
        <v/>
      </c>
      <c r="O126" s="253" t="str">
        <f t="shared" si="18"/>
        <v/>
      </c>
      <c r="P126" s="253" t="str">
        <f t="shared" si="19"/>
        <v/>
      </c>
      <c r="Q126" s="253" t="str">
        <f t="shared" si="20"/>
        <v/>
      </c>
      <c r="R126" s="253" t="str">
        <f t="shared" si="21"/>
        <v>NO</v>
      </c>
      <c r="S126" s="254" t="str">
        <f t="shared" si="27"/>
        <v>7610</v>
      </c>
      <c r="T126" s="253" t="str">
        <f t="shared" si="22"/>
        <v/>
      </c>
      <c r="U126" s="253">
        <f t="shared" si="23"/>
        <v>0</v>
      </c>
      <c r="V126" s="253" t="str">
        <f t="shared" si="24"/>
        <v/>
      </c>
      <c r="W126" s="253" t="str">
        <f>IF(LEN(V126)=0,"",IF(_xlfn.BITAND(V126,'PDP8'!$E$17)='PDP8'!$D$17,'PDP8'!$F$17,CONCATENATE(IF(ISNA(MATCH(_xlfn.BITAND(V126,'PDP8'!$E$18),'PDP8'!$D$18:$D$20,0)),"",CONCATENATE(INDEX('PDP8'!$C$18:$C$20,MATCH(_xlfn.BITAND(V126,'PDP8'!$E$18),'PDP8'!$D$18:$D$20,0))," ")),IF(ISNA(MATCH(_xlfn.BITAND(V126,'PDP8'!$E$21),'PDP8'!$D$21:$D$52,0)),"",INDEX('PDP8'!$C$21:$C$52,MATCH(_xlfn.BITAND(V126,'PDP8'!$E$21),'PDP8'!$D$21:$D$52,0))))))</f>
        <v/>
      </c>
      <c r="X126" s="253" t="str">
        <f>IF(LEN(W126)=0,"",IF(B126='PDP8'!$B$17,'PDP8'!$F$17,CONCATENATE(IF(ISNA(MATCH(_xlfn.BITAND(V126,'PDP8'!$E$18),'PDP8'!$D$18:$D$20,0)),"",CONCATENATE(VLOOKUP(_xlfn.BITAND(V126,'PDP8'!$E$18),'PDP8'!$D$18:$F$20,3,0),IF(LEN(W126)&gt;4,", ",""))),IF(ISNA(MATCH(_xlfn.BITAND(V126,'PDP8'!$E$21),'PDP8'!$D$21:$D$52,0)),"",VLOOKUP(_xlfn.BITAND(V126,'PDP8'!$E$21),'PDP8'!$D$21:$F$52,3,0)))))</f>
        <v/>
      </c>
      <c r="Y126" s="253" t="str">
        <f t="shared" si="28"/>
        <v/>
      </c>
      <c r="Z126" s="253" t="str">
        <f t="shared" si="25"/>
        <v/>
      </c>
      <c r="AA126" s="253" t="str">
        <f>IF(LEN(Z126)=0,"",CONCATENATE(IF(ISNA(MATCH(_xlfn.BITAND(Z126,'PDP8'!$E$56),'PDP8'!$D$56:$D$70,0)),"",CONCATENATE(INDEX('PDP8'!$C$56:$C$70,MATCH(_xlfn.BITAND(Z126,'PDP8'!$E$56),'PDP8'!$D$56:$D$70,0))," ")),IF(ISNA(MATCH(_xlfn.BITAND(Z126,'PDP8'!$E$71),'PDP8'!$D$71:$D$73,0)),"",CONCATENATE(INDEX('PDP8'!$C$71:$C$73,MATCH(_xlfn.BITAND(Z126,'PDP8'!$E$71),'PDP8'!$D$71:$D$73,0))," ")),IF(_xlfn.BITAND(Z126,'PDP8'!$E$74),"",'PDP8'!$C$74),IF(_xlfn.BITAND(Z126,'PDP8'!$E$75),'PDP8'!$C$75,"")))</f>
        <v/>
      </c>
      <c r="AB126" s="253" t="str">
        <f>IF(LEN(AA126)=0,"",CONCATENATE(IF(ISNA(MATCH(_xlfn.BITAND(Z126,'PDP8'!$E$56),'PDP8'!$D$56:$D$70,0)),"",VLOOKUP(_xlfn.BITAND(Z126,'PDP8'!$E$56),'PDP8'!$D$56:$F$70,3,0)),IF(ISNA(MATCH(_xlfn.BITAND(Z126,'PDP8'!$E$71),'PDP8'!$D$71:$D$73,0)),"",CONCATENATE(IF(ISNA(MATCH(_xlfn.BITAND(Z126,'PDP8'!$E$56),'PDP8'!$D$56:$D$70,0)),"",", "),VLOOKUP(_xlfn.BITAND(Z126,'PDP8'!$E$71),'PDP8'!$D$71:$F$73,3,0))),IF(_xlfn.BITAND(Z126,'PDP8'!$E$75)='PDP8'!$D$75,CONCATENATE(IF(LEN(AA126)&gt;4,", ",""),'PDP8'!$F$75,""),IF(_xlfn.BITAND(Z126,'PDP8'!$E$74),"",'PDP8'!$F$74))))</f>
        <v/>
      </c>
      <c r="AC126" s="253" t="str">
        <f t="shared" si="29"/>
        <v/>
      </c>
      <c r="AD126" s="253" t="str">
        <f>IF(OR(LEFT(C126,1)="*",ISNA(MATCH(C126,'PDP8'!$B$90:$B$238,0))),"",VLOOKUP(C126,'PDP8'!$B$90:$C$238,2,0))</f>
        <v/>
      </c>
      <c r="AE126" s="253" t="str">
        <f>IF(LEN(AD126)=0,"",VLOOKUP(C126,'PDP8'!$B$79:$F$238,5,0))</f>
        <v/>
      </c>
      <c r="AF126" s="253" t="str">
        <f>IF(OR(LEFT(C126,1)="*",ISNA(MATCH(C126,'PDP8'!$J$5:$J$389,0))),"",INDEX('PDP8'!$I$5:$I$389,MATCH(C126,'PDP8'!$J$5:$J$389,0)))</f>
        <v/>
      </c>
      <c r="AG126" s="253" t="str">
        <f>IF(LEN(AF126)=0,"",CONCATENATE(VLOOKUP(C126,'PDP8'!$J$5:$M$389,2,0),": ",VLOOKUP(C126,'PDP8'!$J$5:$M$389,4,0)))</f>
        <v/>
      </c>
      <c r="AH126" s="126"/>
    </row>
    <row r="127" spans="1:34" x14ac:dyDescent="0.2">
      <c r="A127" s="126"/>
      <c r="B127" s="246" t="str">
        <f t="shared" si="15"/>
        <v/>
      </c>
      <c r="C127" s="247"/>
      <c r="D127" s="248"/>
      <c r="E127" s="177"/>
      <c r="F127" s="249"/>
      <c r="G127" s="250" t="str">
        <f>IF(LEN(C127)=0,"",IF(LEFT(C127,1)="*",B127,IF(D127="Y",C127,IF(O127&lt;6,INDEX('PDP8'!$C$6:$C$13,MATCH(P127,'PDP8'!$B$6:$B$13)),CONCATENATE(W127,AA127,AD127,AF127)))))</f>
        <v/>
      </c>
      <c r="H127" s="251" t="str">
        <f t="shared" si="16"/>
        <v/>
      </c>
      <c r="I127" s="250" t="str">
        <f t="shared" si="26"/>
        <v/>
      </c>
      <c r="J127" s="179"/>
      <c r="K127" s="188" t="str">
        <f>IF(LEFT(C127,1)="*",CONCATENATE("/Address = ",RIGHT(B127,LEN(B127)-1)),IF(LEN(O127)=0,"",IF(D127="Y",CONCATENATE("/Data initialized to ",C127),IF(O127&lt;6,CONCATENATE("/",VLOOKUP(P127,'PDP8'!$B$6:$F$13,5),IF(_xlfn.BITAND(OCT2DEC(C127),376)=264," [Auto pre-increment]","")),CONCATENATE("/",Y127,AC127,AE127,AG127)))))</f>
        <v/>
      </c>
      <c r="L127" s="252"/>
      <c r="M127" s="126"/>
      <c r="N127" s="253" t="str">
        <f t="shared" si="17"/>
        <v/>
      </c>
      <c r="O127" s="253" t="str">
        <f t="shared" si="18"/>
        <v/>
      </c>
      <c r="P127" s="253" t="str">
        <f t="shared" si="19"/>
        <v/>
      </c>
      <c r="Q127" s="253" t="str">
        <f t="shared" si="20"/>
        <v/>
      </c>
      <c r="R127" s="253" t="str">
        <f t="shared" si="21"/>
        <v>NO</v>
      </c>
      <c r="S127" s="254" t="str">
        <f t="shared" si="27"/>
        <v>7610</v>
      </c>
      <c r="T127" s="253" t="str">
        <f t="shared" si="22"/>
        <v/>
      </c>
      <c r="U127" s="253">
        <f t="shared" si="23"/>
        <v>0</v>
      </c>
      <c r="V127" s="253" t="str">
        <f t="shared" si="24"/>
        <v/>
      </c>
      <c r="W127" s="253" t="str">
        <f>IF(LEN(V127)=0,"",IF(_xlfn.BITAND(V127,'PDP8'!$E$17)='PDP8'!$D$17,'PDP8'!$F$17,CONCATENATE(IF(ISNA(MATCH(_xlfn.BITAND(V127,'PDP8'!$E$18),'PDP8'!$D$18:$D$20,0)),"",CONCATENATE(INDEX('PDP8'!$C$18:$C$20,MATCH(_xlfn.BITAND(V127,'PDP8'!$E$18),'PDP8'!$D$18:$D$20,0))," ")),IF(ISNA(MATCH(_xlfn.BITAND(V127,'PDP8'!$E$21),'PDP8'!$D$21:$D$52,0)),"",INDEX('PDP8'!$C$21:$C$52,MATCH(_xlfn.BITAND(V127,'PDP8'!$E$21),'PDP8'!$D$21:$D$52,0))))))</f>
        <v/>
      </c>
      <c r="X127" s="253" t="str">
        <f>IF(LEN(W127)=0,"",IF(B127='PDP8'!$B$17,'PDP8'!$F$17,CONCATENATE(IF(ISNA(MATCH(_xlfn.BITAND(V127,'PDP8'!$E$18),'PDP8'!$D$18:$D$20,0)),"",CONCATENATE(VLOOKUP(_xlfn.BITAND(V127,'PDP8'!$E$18),'PDP8'!$D$18:$F$20,3,0),IF(LEN(W127)&gt;4,", ",""))),IF(ISNA(MATCH(_xlfn.BITAND(V127,'PDP8'!$E$21),'PDP8'!$D$21:$D$52,0)),"",VLOOKUP(_xlfn.BITAND(V127,'PDP8'!$E$21),'PDP8'!$D$21:$F$52,3,0)))))</f>
        <v/>
      </c>
      <c r="Y127" s="253" t="str">
        <f t="shared" si="28"/>
        <v/>
      </c>
      <c r="Z127" s="253" t="str">
        <f t="shared" si="25"/>
        <v/>
      </c>
      <c r="AA127" s="253" t="str">
        <f>IF(LEN(Z127)=0,"",CONCATENATE(IF(ISNA(MATCH(_xlfn.BITAND(Z127,'PDP8'!$E$56),'PDP8'!$D$56:$D$70,0)),"",CONCATENATE(INDEX('PDP8'!$C$56:$C$70,MATCH(_xlfn.BITAND(Z127,'PDP8'!$E$56),'PDP8'!$D$56:$D$70,0))," ")),IF(ISNA(MATCH(_xlfn.BITAND(Z127,'PDP8'!$E$71),'PDP8'!$D$71:$D$73,0)),"",CONCATENATE(INDEX('PDP8'!$C$71:$C$73,MATCH(_xlfn.BITAND(Z127,'PDP8'!$E$71),'PDP8'!$D$71:$D$73,0))," ")),IF(_xlfn.BITAND(Z127,'PDP8'!$E$74),"",'PDP8'!$C$74),IF(_xlfn.BITAND(Z127,'PDP8'!$E$75),'PDP8'!$C$75,"")))</f>
        <v/>
      </c>
      <c r="AB127" s="253" t="str">
        <f>IF(LEN(AA127)=0,"",CONCATENATE(IF(ISNA(MATCH(_xlfn.BITAND(Z127,'PDP8'!$E$56),'PDP8'!$D$56:$D$70,0)),"",VLOOKUP(_xlfn.BITAND(Z127,'PDP8'!$E$56),'PDP8'!$D$56:$F$70,3,0)),IF(ISNA(MATCH(_xlfn.BITAND(Z127,'PDP8'!$E$71),'PDP8'!$D$71:$D$73,0)),"",CONCATENATE(IF(ISNA(MATCH(_xlfn.BITAND(Z127,'PDP8'!$E$56),'PDP8'!$D$56:$D$70,0)),"",", "),VLOOKUP(_xlfn.BITAND(Z127,'PDP8'!$E$71),'PDP8'!$D$71:$F$73,3,0))),IF(_xlfn.BITAND(Z127,'PDP8'!$E$75)='PDP8'!$D$75,CONCATENATE(IF(LEN(AA127)&gt;4,", ",""),'PDP8'!$F$75,""),IF(_xlfn.BITAND(Z127,'PDP8'!$E$74),"",'PDP8'!$F$74))))</f>
        <v/>
      </c>
      <c r="AC127" s="253" t="str">
        <f t="shared" si="29"/>
        <v/>
      </c>
      <c r="AD127" s="253" t="str">
        <f>IF(OR(LEFT(C127,1)="*",ISNA(MATCH(C127,'PDP8'!$B$90:$B$238,0))),"",VLOOKUP(C127,'PDP8'!$B$90:$C$238,2,0))</f>
        <v/>
      </c>
      <c r="AE127" s="253" t="str">
        <f>IF(LEN(AD127)=0,"",VLOOKUP(C127,'PDP8'!$B$79:$F$238,5,0))</f>
        <v/>
      </c>
      <c r="AF127" s="253" t="str">
        <f>IF(OR(LEFT(C127,1)="*",ISNA(MATCH(C127,'PDP8'!$J$5:$J$389,0))),"",INDEX('PDP8'!$I$5:$I$389,MATCH(C127,'PDP8'!$J$5:$J$389,0)))</f>
        <v/>
      </c>
      <c r="AG127" s="253" t="str">
        <f>IF(LEN(AF127)=0,"",CONCATENATE(VLOOKUP(C127,'PDP8'!$J$5:$M$389,2,0),": ",VLOOKUP(C127,'PDP8'!$J$5:$M$389,4,0)))</f>
        <v/>
      </c>
      <c r="AH127" s="126"/>
    </row>
    <row r="128" spans="1:34" x14ac:dyDescent="0.2">
      <c r="A128" s="126"/>
      <c r="B128" s="246" t="str">
        <f t="shared" si="15"/>
        <v/>
      </c>
      <c r="C128" s="247"/>
      <c r="D128" s="248"/>
      <c r="E128" s="177"/>
      <c r="F128" s="249"/>
      <c r="G128" s="250" t="str">
        <f>IF(LEN(C128)=0,"",IF(LEFT(C128,1)="*",B128,IF(D128="Y",C128,IF(O128&lt;6,INDEX('PDP8'!$C$6:$C$13,MATCH(P128,'PDP8'!$B$6:$B$13)),CONCATENATE(W128,AA128,AD128,AF128)))))</f>
        <v/>
      </c>
      <c r="H128" s="251" t="str">
        <f t="shared" si="16"/>
        <v/>
      </c>
      <c r="I128" s="250" t="str">
        <f t="shared" si="26"/>
        <v/>
      </c>
      <c r="J128" s="179"/>
      <c r="K128" s="188" t="str">
        <f>IF(LEFT(C128,1)="*",CONCATENATE("/Address = ",RIGHT(B128,LEN(B128)-1)),IF(LEN(O128)=0,"",IF(D128="Y",CONCATENATE("/Data initialized to ",C128),IF(O128&lt;6,CONCATENATE("/",VLOOKUP(P128,'PDP8'!$B$6:$F$13,5),IF(_xlfn.BITAND(OCT2DEC(C128),376)=264," [Auto pre-increment]","")),CONCATENATE("/",Y128,AC128,AE128,AG128)))))</f>
        <v/>
      </c>
      <c r="L128" s="252"/>
      <c r="M128" s="126"/>
      <c r="N128" s="253" t="str">
        <f t="shared" si="17"/>
        <v/>
      </c>
      <c r="O128" s="253" t="str">
        <f t="shared" si="18"/>
        <v/>
      </c>
      <c r="P128" s="253" t="str">
        <f t="shared" si="19"/>
        <v/>
      </c>
      <c r="Q128" s="253" t="str">
        <f t="shared" si="20"/>
        <v/>
      </c>
      <c r="R128" s="253" t="str">
        <f t="shared" si="21"/>
        <v>NO</v>
      </c>
      <c r="S128" s="254" t="str">
        <f t="shared" si="27"/>
        <v>7610</v>
      </c>
      <c r="T128" s="253" t="str">
        <f t="shared" si="22"/>
        <v/>
      </c>
      <c r="U128" s="253">
        <f t="shared" si="23"/>
        <v>0</v>
      </c>
      <c r="V128" s="253" t="str">
        <f t="shared" si="24"/>
        <v/>
      </c>
      <c r="W128" s="253" t="str">
        <f>IF(LEN(V128)=0,"",IF(_xlfn.BITAND(V128,'PDP8'!$E$17)='PDP8'!$D$17,'PDP8'!$F$17,CONCATENATE(IF(ISNA(MATCH(_xlfn.BITAND(V128,'PDP8'!$E$18),'PDP8'!$D$18:$D$20,0)),"",CONCATENATE(INDEX('PDP8'!$C$18:$C$20,MATCH(_xlfn.BITAND(V128,'PDP8'!$E$18),'PDP8'!$D$18:$D$20,0))," ")),IF(ISNA(MATCH(_xlfn.BITAND(V128,'PDP8'!$E$21),'PDP8'!$D$21:$D$52,0)),"",INDEX('PDP8'!$C$21:$C$52,MATCH(_xlfn.BITAND(V128,'PDP8'!$E$21),'PDP8'!$D$21:$D$52,0))))))</f>
        <v/>
      </c>
      <c r="X128" s="253" t="str">
        <f>IF(LEN(W128)=0,"",IF(B128='PDP8'!$B$17,'PDP8'!$F$17,CONCATENATE(IF(ISNA(MATCH(_xlfn.BITAND(V128,'PDP8'!$E$18),'PDP8'!$D$18:$D$20,0)),"",CONCATENATE(VLOOKUP(_xlfn.BITAND(V128,'PDP8'!$E$18),'PDP8'!$D$18:$F$20,3,0),IF(LEN(W128)&gt;4,", ",""))),IF(ISNA(MATCH(_xlfn.BITAND(V128,'PDP8'!$E$21),'PDP8'!$D$21:$D$52,0)),"",VLOOKUP(_xlfn.BITAND(V128,'PDP8'!$E$21),'PDP8'!$D$21:$F$52,3,0)))))</f>
        <v/>
      </c>
      <c r="Y128" s="253" t="str">
        <f t="shared" si="28"/>
        <v/>
      </c>
      <c r="Z128" s="253" t="str">
        <f t="shared" si="25"/>
        <v/>
      </c>
      <c r="AA128" s="253" t="str">
        <f>IF(LEN(Z128)=0,"",CONCATENATE(IF(ISNA(MATCH(_xlfn.BITAND(Z128,'PDP8'!$E$56),'PDP8'!$D$56:$D$70,0)),"",CONCATENATE(INDEX('PDP8'!$C$56:$C$70,MATCH(_xlfn.BITAND(Z128,'PDP8'!$E$56),'PDP8'!$D$56:$D$70,0))," ")),IF(ISNA(MATCH(_xlfn.BITAND(Z128,'PDP8'!$E$71),'PDP8'!$D$71:$D$73,0)),"",CONCATENATE(INDEX('PDP8'!$C$71:$C$73,MATCH(_xlfn.BITAND(Z128,'PDP8'!$E$71),'PDP8'!$D$71:$D$73,0))," ")),IF(_xlfn.BITAND(Z128,'PDP8'!$E$74),"",'PDP8'!$C$74),IF(_xlfn.BITAND(Z128,'PDP8'!$E$75),'PDP8'!$C$75,"")))</f>
        <v/>
      </c>
      <c r="AB128" s="253" t="str">
        <f>IF(LEN(AA128)=0,"",CONCATENATE(IF(ISNA(MATCH(_xlfn.BITAND(Z128,'PDP8'!$E$56),'PDP8'!$D$56:$D$70,0)),"",VLOOKUP(_xlfn.BITAND(Z128,'PDP8'!$E$56),'PDP8'!$D$56:$F$70,3,0)),IF(ISNA(MATCH(_xlfn.BITAND(Z128,'PDP8'!$E$71),'PDP8'!$D$71:$D$73,0)),"",CONCATENATE(IF(ISNA(MATCH(_xlfn.BITAND(Z128,'PDP8'!$E$56),'PDP8'!$D$56:$D$70,0)),"",", "),VLOOKUP(_xlfn.BITAND(Z128,'PDP8'!$E$71),'PDP8'!$D$71:$F$73,3,0))),IF(_xlfn.BITAND(Z128,'PDP8'!$E$75)='PDP8'!$D$75,CONCATENATE(IF(LEN(AA128)&gt;4,", ",""),'PDP8'!$F$75,""),IF(_xlfn.BITAND(Z128,'PDP8'!$E$74),"",'PDP8'!$F$74))))</f>
        <v/>
      </c>
      <c r="AC128" s="253" t="str">
        <f t="shared" si="29"/>
        <v/>
      </c>
      <c r="AD128" s="253" t="str">
        <f>IF(OR(LEFT(C128,1)="*",ISNA(MATCH(C128,'PDP8'!$B$90:$B$238,0))),"",VLOOKUP(C128,'PDP8'!$B$90:$C$238,2,0))</f>
        <v/>
      </c>
      <c r="AE128" s="253" t="str">
        <f>IF(LEN(AD128)=0,"",VLOOKUP(C128,'PDP8'!$B$79:$F$238,5,0))</f>
        <v/>
      </c>
      <c r="AF128" s="253" t="str">
        <f>IF(OR(LEFT(C128,1)="*",ISNA(MATCH(C128,'PDP8'!$J$5:$J$389,0))),"",INDEX('PDP8'!$I$5:$I$389,MATCH(C128,'PDP8'!$J$5:$J$389,0)))</f>
        <v/>
      </c>
      <c r="AG128" s="253" t="str">
        <f>IF(LEN(AF128)=0,"",CONCATENATE(VLOOKUP(C128,'PDP8'!$J$5:$M$389,2,0),": ",VLOOKUP(C128,'PDP8'!$J$5:$M$389,4,0)))</f>
        <v/>
      </c>
      <c r="AH128" s="126"/>
    </row>
    <row r="129" spans="1:34" x14ac:dyDescent="0.2">
      <c r="A129" s="126"/>
      <c r="B129" s="246" t="str">
        <f t="shared" si="15"/>
        <v/>
      </c>
      <c r="C129" s="247"/>
      <c r="D129" s="248"/>
      <c r="E129" s="177"/>
      <c r="F129" s="249"/>
      <c r="G129" s="250" t="str">
        <f>IF(LEN(C129)=0,"",IF(LEFT(C129,1)="*",B129,IF(D129="Y",C129,IF(O129&lt;6,INDEX('PDP8'!$C$6:$C$13,MATCH(P129,'PDP8'!$B$6:$B$13)),CONCATENATE(W129,AA129,AD129,AF129)))))</f>
        <v/>
      </c>
      <c r="H129" s="251" t="str">
        <f t="shared" si="16"/>
        <v/>
      </c>
      <c r="I129" s="250" t="str">
        <f t="shared" si="26"/>
        <v/>
      </c>
      <c r="J129" s="179"/>
      <c r="K129" s="188" t="str">
        <f>IF(LEFT(C129,1)="*",CONCATENATE("/Address = ",RIGHT(B129,LEN(B129)-1)),IF(LEN(O129)=0,"",IF(D129="Y",CONCATENATE("/Data initialized to ",C129),IF(O129&lt;6,CONCATENATE("/",VLOOKUP(P129,'PDP8'!$B$6:$F$13,5),IF(_xlfn.BITAND(OCT2DEC(C129),376)=264," [Auto pre-increment]","")),CONCATENATE("/",Y129,AC129,AE129,AG129)))))</f>
        <v/>
      </c>
      <c r="L129" s="252"/>
      <c r="M129" s="126"/>
      <c r="N129" s="253" t="str">
        <f t="shared" si="17"/>
        <v/>
      </c>
      <c r="O129" s="253" t="str">
        <f t="shared" si="18"/>
        <v/>
      </c>
      <c r="P129" s="253" t="str">
        <f t="shared" si="19"/>
        <v/>
      </c>
      <c r="Q129" s="253" t="str">
        <f t="shared" si="20"/>
        <v/>
      </c>
      <c r="R129" s="253" t="str">
        <f t="shared" si="21"/>
        <v>NO</v>
      </c>
      <c r="S129" s="254" t="str">
        <f t="shared" si="27"/>
        <v>7610</v>
      </c>
      <c r="T129" s="253" t="str">
        <f t="shared" si="22"/>
        <v/>
      </c>
      <c r="U129" s="253">
        <f t="shared" si="23"/>
        <v>0</v>
      </c>
      <c r="V129" s="253" t="str">
        <f t="shared" si="24"/>
        <v/>
      </c>
      <c r="W129" s="253" t="str">
        <f>IF(LEN(V129)=0,"",IF(_xlfn.BITAND(V129,'PDP8'!$E$17)='PDP8'!$D$17,'PDP8'!$F$17,CONCATENATE(IF(ISNA(MATCH(_xlfn.BITAND(V129,'PDP8'!$E$18),'PDP8'!$D$18:$D$20,0)),"",CONCATENATE(INDEX('PDP8'!$C$18:$C$20,MATCH(_xlfn.BITAND(V129,'PDP8'!$E$18),'PDP8'!$D$18:$D$20,0))," ")),IF(ISNA(MATCH(_xlfn.BITAND(V129,'PDP8'!$E$21),'PDP8'!$D$21:$D$52,0)),"",INDEX('PDP8'!$C$21:$C$52,MATCH(_xlfn.BITAND(V129,'PDP8'!$E$21),'PDP8'!$D$21:$D$52,0))))))</f>
        <v/>
      </c>
      <c r="X129" s="253" t="str">
        <f>IF(LEN(W129)=0,"",IF(B129='PDP8'!$B$17,'PDP8'!$F$17,CONCATENATE(IF(ISNA(MATCH(_xlfn.BITAND(V129,'PDP8'!$E$18),'PDP8'!$D$18:$D$20,0)),"",CONCATENATE(VLOOKUP(_xlfn.BITAND(V129,'PDP8'!$E$18),'PDP8'!$D$18:$F$20,3,0),IF(LEN(W129)&gt;4,", ",""))),IF(ISNA(MATCH(_xlfn.BITAND(V129,'PDP8'!$E$21),'PDP8'!$D$21:$D$52,0)),"",VLOOKUP(_xlfn.BITAND(V129,'PDP8'!$E$21),'PDP8'!$D$21:$F$52,3,0)))))</f>
        <v/>
      </c>
      <c r="Y129" s="253" t="str">
        <f t="shared" si="28"/>
        <v/>
      </c>
      <c r="Z129" s="253" t="str">
        <f t="shared" si="25"/>
        <v/>
      </c>
      <c r="AA129" s="253" t="str">
        <f>IF(LEN(Z129)=0,"",CONCATENATE(IF(ISNA(MATCH(_xlfn.BITAND(Z129,'PDP8'!$E$56),'PDP8'!$D$56:$D$70,0)),"",CONCATENATE(INDEX('PDP8'!$C$56:$C$70,MATCH(_xlfn.BITAND(Z129,'PDP8'!$E$56),'PDP8'!$D$56:$D$70,0))," ")),IF(ISNA(MATCH(_xlfn.BITAND(Z129,'PDP8'!$E$71),'PDP8'!$D$71:$D$73,0)),"",CONCATENATE(INDEX('PDP8'!$C$71:$C$73,MATCH(_xlfn.BITAND(Z129,'PDP8'!$E$71),'PDP8'!$D$71:$D$73,0))," ")),IF(_xlfn.BITAND(Z129,'PDP8'!$E$74),"",'PDP8'!$C$74),IF(_xlfn.BITAND(Z129,'PDP8'!$E$75),'PDP8'!$C$75,"")))</f>
        <v/>
      </c>
      <c r="AB129" s="253" t="str">
        <f>IF(LEN(AA129)=0,"",CONCATENATE(IF(ISNA(MATCH(_xlfn.BITAND(Z129,'PDP8'!$E$56),'PDP8'!$D$56:$D$70,0)),"",VLOOKUP(_xlfn.BITAND(Z129,'PDP8'!$E$56),'PDP8'!$D$56:$F$70,3,0)),IF(ISNA(MATCH(_xlfn.BITAND(Z129,'PDP8'!$E$71),'PDP8'!$D$71:$D$73,0)),"",CONCATENATE(IF(ISNA(MATCH(_xlfn.BITAND(Z129,'PDP8'!$E$56),'PDP8'!$D$56:$D$70,0)),"",", "),VLOOKUP(_xlfn.BITAND(Z129,'PDP8'!$E$71),'PDP8'!$D$71:$F$73,3,0))),IF(_xlfn.BITAND(Z129,'PDP8'!$E$75)='PDP8'!$D$75,CONCATENATE(IF(LEN(AA129)&gt;4,", ",""),'PDP8'!$F$75,""),IF(_xlfn.BITAND(Z129,'PDP8'!$E$74),"",'PDP8'!$F$74))))</f>
        <v/>
      </c>
      <c r="AC129" s="253" t="str">
        <f t="shared" si="29"/>
        <v/>
      </c>
      <c r="AD129" s="253" t="str">
        <f>IF(OR(LEFT(C129,1)="*",ISNA(MATCH(C129,'PDP8'!$B$90:$B$238,0))),"",VLOOKUP(C129,'PDP8'!$B$90:$C$238,2,0))</f>
        <v/>
      </c>
      <c r="AE129" s="253" t="str">
        <f>IF(LEN(AD129)=0,"",VLOOKUP(C129,'PDP8'!$B$79:$F$238,5,0))</f>
        <v/>
      </c>
      <c r="AF129" s="253" t="str">
        <f>IF(OR(LEFT(C129,1)="*",ISNA(MATCH(C129,'PDP8'!$J$5:$J$389,0))),"",INDEX('PDP8'!$I$5:$I$389,MATCH(C129,'PDP8'!$J$5:$J$389,0)))</f>
        <v/>
      </c>
      <c r="AG129" s="253" t="str">
        <f>IF(LEN(AF129)=0,"",CONCATENATE(VLOOKUP(C129,'PDP8'!$J$5:$M$389,2,0),": ",VLOOKUP(C129,'PDP8'!$J$5:$M$389,4,0)))</f>
        <v/>
      </c>
      <c r="AH129" s="126"/>
    </row>
    <row r="130" spans="1:34" x14ac:dyDescent="0.2">
      <c r="A130" s="126"/>
      <c r="B130" s="246" t="str">
        <f t="shared" si="15"/>
        <v/>
      </c>
      <c r="C130" s="247"/>
      <c r="D130" s="248"/>
      <c r="E130" s="177"/>
      <c r="F130" s="249"/>
      <c r="G130" s="250" t="str">
        <f>IF(LEN(C130)=0,"",IF(LEFT(C130,1)="*",B130,IF(D130="Y",C130,IF(O130&lt;6,INDEX('PDP8'!$C$6:$C$13,MATCH(P130,'PDP8'!$B$6:$B$13)),CONCATENATE(W130,AA130,AD130,AF130)))))</f>
        <v/>
      </c>
      <c r="H130" s="251" t="str">
        <f t="shared" si="16"/>
        <v/>
      </c>
      <c r="I130" s="250" t="str">
        <f t="shared" si="26"/>
        <v/>
      </c>
      <c r="J130" s="179"/>
      <c r="K130" s="188" t="str">
        <f>IF(LEFT(C130,1)="*",CONCATENATE("/Address = ",RIGHT(B130,LEN(B130)-1)),IF(LEN(O130)=0,"",IF(D130="Y",CONCATENATE("/Data initialized to ",C130),IF(O130&lt;6,CONCATENATE("/",VLOOKUP(P130,'PDP8'!$B$6:$F$13,5),IF(_xlfn.BITAND(OCT2DEC(C130),376)=264," [Auto pre-increment]","")),CONCATENATE("/",Y130,AC130,AE130,AG130)))))</f>
        <v/>
      </c>
      <c r="L130" s="252"/>
      <c r="M130" s="126"/>
      <c r="N130" s="253" t="str">
        <f t="shared" si="17"/>
        <v/>
      </c>
      <c r="O130" s="253" t="str">
        <f t="shared" si="18"/>
        <v/>
      </c>
      <c r="P130" s="253" t="str">
        <f t="shared" si="19"/>
        <v/>
      </c>
      <c r="Q130" s="253" t="str">
        <f t="shared" si="20"/>
        <v/>
      </c>
      <c r="R130" s="253" t="str">
        <f t="shared" si="21"/>
        <v>NO</v>
      </c>
      <c r="S130" s="254" t="str">
        <f t="shared" si="27"/>
        <v>7610</v>
      </c>
      <c r="T130" s="253" t="str">
        <f t="shared" si="22"/>
        <v/>
      </c>
      <c r="U130" s="253">
        <f t="shared" si="23"/>
        <v>0</v>
      </c>
      <c r="V130" s="253" t="str">
        <f t="shared" si="24"/>
        <v/>
      </c>
      <c r="W130" s="253" t="str">
        <f>IF(LEN(V130)=0,"",IF(_xlfn.BITAND(V130,'PDP8'!$E$17)='PDP8'!$D$17,'PDP8'!$F$17,CONCATENATE(IF(ISNA(MATCH(_xlfn.BITAND(V130,'PDP8'!$E$18),'PDP8'!$D$18:$D$20,0)),"",CONCATENATE(INDEX('PDP8'!$C$18:$C$20,MATCH(_xlfn.BITAND(V130,'PDP8'!$E$18),'PDP8'!$D$18:$D$20,0))," ")),IF(ISNA(MATCH(_xlfn.BITAND(V130,'PDP8'!$E$21),'PDP8'!$D$21:$D$52,0)),"",INDEX('PDP8'!$C$21:$C$52,MATCH(_xlfn.BITAND(V130,'PDP8'!$E$21),'PDP8'!$D$21:$D$52,0))))))</f>
        <v/>
      </c>
      <c r="X130" s="253" t="str">
        <f>IF(LEN(W130)=0,"",IF(B130='PDP8'!$B$17,'PDP8'!$F$17,CONCATENATE(IF(ISNA(MATCH(_xlfn.BITAND(V130,'PDP8'!$E$18),'PDP8'!$D$18:$D$20,0)),"",CONCATENATE(VLOOKUP(_xlfn.BITAND(V130,'PDP8'!$E$18),'PDP8'!$D$18:$F$20,3,0),IF(LEN(W130)&gt;4,", ",""))),IF(ISNA(MATCH(_xlfn.BITAND(V130,'PDP8'!$E$21),'PDP8'!$D$21:$D$52,0)),"",VLOOKUP(_xlfn.BITAND(V130,'PDP8'!$E$21),'PDP8'!$D$21:$F$52,3,0)))))</f>
        <v/>
      </c>
      <c r="Y130" s="253" t="str">
        <f t="shared" si="28"/>
        <v/>
      </c>
      <c r="Z130" s="253" t="str">
        <f t="shared" si="25"/>
        <v/>
      </c>
      <c r="AA130" s="253" t="str">
        <f>IF(LEN(Z130)=0,"",CONCATENATE(IF(ISNA(MATCH(_xlfn.BITAND(Z130,'PDP8'!$E$56),'PDP8'!$D$56:$D$70,0)),"",CONCATENATE(INDEX('PDP8'!$C$56:$C$70,MATCH(_xlfn.BITAND(Z130,'PDP8'!$E$56),'PDP8'!$D$56:$D$70,0))," ")),IF(ISNA(MATCH(_xlfn.BITAND(Z130,'PDP8'!$E$71),'PDP8'!$D$71:$D$73,0)),"",CONCATENATE(INDEX('PDP8'!$C$71:$C$73,MATCH(_xlfn.BITAND(Z130,'PDP8'!$E$71),'PDP8'!$D$71:$D$73,0))," ")),IF(_xlfn.BITAND(Z130,'PDP8'!$E$74),"",'PDP8'!$C$74),IF(_xlfn.BITAND(Z130,'PDP8'!$E$75),'PDP8'!$C$75,"")))</f>
        <v/>
      </c>
      <c r="AB130" s="253" t="str">
        <f>IF(LEN(AA130)=0,"",CONCATENATE(IF(ISNA(MATCH(_xlfn.BITAND(Z130,'PDP8'!$E$56),'PDP8'!$D$56:$D$70,0)),"",VLOOKUP(_xlfn.BITAND(Z130,'PDP8'!$E$56),'PDP8'!$D$56:$F$70,3,0)),IF(ISNA(MATCH(_xlfn.BITAND(Z130,'PDP8'!$E$71),'PDP8'!$D$71:$D$73,0)),"",CONCATENATE(IF(ISNA(MATCH(_xlfn.BITAND(Z130,'PDP8'!$E$56),'PDP8'!$D$56:$D$70,0)),"",", "),VLOOKUP(_xlfn.BITAND(Z130,'PDP8'!$E$71),'PDP8'!$D$71:$F$73,3,0))),IF(_xlfn.BITAND(Z130,'PDP8'!$E$75)='PDP8'!$D$75,CONCATENATE(IF(LEN(AA130)&gt;4,", ",""),'PDP8'!$F$75,""),IF(_xlfn.BITAND(Z130,'PDP8'!$E$74),"",'PDP8'!$F$74))))</f>
        <v/>
      </c>
      <c r="AC130" s="253" t="str">
        <f t="shared" si="29"/>
        <v/>
      </c>
      <c r="AD130" s="253" t="str">
        <f>IF(OR(LEFT(C130,1)="*",ISNA(MATCH(C130,'PDP8'!$B$90:$B$238,0))),"",VLOOKUP(C130,'PDP8'!$B$90:$C$238,2,0))</f>
        <v/>
      </c>
      <c r="AE130" s="253" t="str">
        <f>IF(LEN(AD130)=0,"",VLOOKUP(C130,'PDP8'!$B$79:$F$238,5,0))</f>
        <v/>
      </c>
      <c r="AF130" s="253" t="str">
        <f>IF(OR(LEFT(C130,1)="*",ISNA(MATCH(C130,'PDP8'!$J$5:$J$389,0))),"",INDEX('PDP8'!$I$5:$I$389,MATCH(C130,'PDP8'!$J$5:$J$389,0)))</f>
        <v/>
      </c>
      <c r="AG130" s="253" t="str">
        <f>IF(LEN(AF130)=0,"",CONCATENATE(VLOOKUP(C130,'PDP8'!$J$5:$M$389,2,0),": ",VLOOKUP(C130,'PDP8'!$J$5:$M$389,4,0)))</f>
        <v/>
      </c>
      <c r="AH130" s="126"/>
    </row>
    <row r="131" spans="1:34" x14ac:dyDescent="0.2">
      <c r="A131" s="126"/>
      <c r="B131" s="246" t="str">
        <f t="shared" si="15"/>
        <v/>
      </c>
      <c r="C131" s="247"/>
      <c r="D131" s="248"/>
      <c r="E131" s="177"/>
      <c r="F131" s="249"/>
      <c r="G131" s="250" t="str">
        <f>IF(LEN(C131)=0,"",IF(LEFT(C131,1)="*",B131,IF(D131="Y",C131,IF(O131&lt;6,INDEX('PDP8'!$C$6:$C$13,MATCH(P131,'PDP8'!$B$6:$B$13)),CONCATENATE(W131,AA131,AD131,AF131)))))</f>
        <v/>
      </c>
      <c r="H131" s="251" t="str">
        <f t="shared" si="16"/>
        <v/>
      </c>
      <c r="I131" s="250" t="str">
        <f t="shared" si="26"/>
        <v/>
      </c>
      <c r="J131" s="179"/>
      <c r="K131" s="188" t="str">
        <f>IF(LEFT(C131,1)="*",CONCATENATE("/Address = ",RIGHT(B131,LEN(B131)-1)),IF(LEN(O131)=0,"",IF(D131="Y",CONCATENATE("/Data initialized to ",C131),IF(O131&lt;6,CONCATENATE("/",VLOOKUP(P131,'PDP8'!$B$6:$F$13,5),IF(_xlfn.BITAND(OCT2DEC(C131),376)=264," [Auto pre-increment]","")),CONCATENATE("/",Y131,AC131,AE131,AG131)))))</f>
        <v/>
      </c>
      <c r="L131" s="252"/>
      <c r="M131" s="126"/>
      <c r="N131" s="253" t="str">
        <f t="shared" si="17"/>
        <v/>
      </c>
      <c r="O131" s="253" t="str">
        <f t="shared" si="18"/>
        <v/>
      </c>
      <c r="P131" s="253" t="str">
        <f t="shared" si="19"/>
        <v/>
      </c>
      <c r="Q131" s="253" t="str">
        <f t="shared" si="20"/>
        <v/>
      </c>
      <c r="R131" s="253" t="str">
        <f t="shared" si="21"/>
        <v>NO</v>
      </c>
      <c r="S131" s="254" t="str">
        <f t="shared" si="27"/>
        <v>7610</v>
      </c>
      <c r="T131" s="253" t="str">
        <f t="shared" si="22"/>
        <v/>
      </c>
      <c r="U131" s="253">
        <f t="shared" si="23"/>
        <v>0</v>
      </c>
      <c r="V131" s="253" t="str">
        <f t="shared" si="24"/>
        <v/>
      </c>
      <c r="W131" s="253" t="str">
        <f>IF(LEN(V131)=0,"",IF(_xlfn.BITAND(V131,'PDP8'!$E$17)='PDP8'!$D$17,'PDP8'!$F$17,CONCATENATE(IF(ISNA(MATCH(_xlfn.BITAND(V131,'PDP8'!$E$18),'PDP8'!$D$18:$D$20,0)),"",CONCATENATE(INDEX('PDP8'!$C$18:$C$20,MATCH(_xlfn.BITAND(V131,'PDP8'!$E$18),'PDP8'!$D$18:$D$20,0))," ")),IF(ISNA(MATCH(_xlfn.BITAND(V131,'PDP8'!$E$21),'PDP8'!$D$21:$D$52,0)),"",INDEX('PDP8'!$C$21:$C$52,MATCH(_xlfn.BITAND(V131,'PDP8'!$E$21),'PDP8'!$D$21:$D$52,0))))))</f>
        <v/>
      </c>
      <c r="X131" s="253" t="str">
        <f>IF(LEN(W131)=0,"",IF(B131='PDP8'!$B$17,'PDP8'!$F$17,CONCATENATE(IF(ISNA(MATCH(_xlfn.BITAND(V131,'PDP8'!$E$18),'PDP8'!$D$18:$D$20,0)),"",CONCATENATE(VLOOKUP(_xlfn.BITAND(V131,'PDP8'!$E$18),'PDP8'!$D$18:$F$20,3,0),IF(LEN(W131)&gt;4,", ",""))),IF(ISNA(MATCH(_xlfn.BITAND(V131,'PDP8'!$E$21),'PDP8'!$D$21:$D$52,0)),"",VLOOKUP(_xlfn.BITAND(V131,'PDP8'!$E$21),'PDP8'!$D$21:$F$52,3,0)))))</f>
        <v/>
      </c>
      <c r="Y131" s="253" t="str">
        <f t="shared" si="28"/>
        <v/>
      </c>
      <c r="Z131" s="253" t="str">
        <f t="shared" si="25"/>
        <v/>
      </c>
      <c r="AA131" s="253" t="str">
        <f>IF(LEN(Z131)=0,"",CONCATENATE(IF(ISNA(MATCH(_xlfn.BITAND(Z131,'PDP8'!$E$56),'PDP8'!$D$56:$D$70,0)),"",CONCATENATE(INDEX('PDP8'!$C$56:$C$70,MATCH(_xlfn.BITAND(Z131,'PDP8'!$E$56),'PDP8'!$D$56:$D$70,0))," ")),IF(ISNA(MATCH(_xlfn.BITAND(Z131,'PDP8'!$E$71),'PDP8'!$D$71:$D$73,0)),"",CONCATENATE(INDEX('PDP8'!$C$71:$C$73,MATCH(_xlfn.BITAND(Z131,'PDP8'!$E$71),'PDP8'!$D$71:$D$73,0))," ")),IF(_xlfn.BITAND(Z131,'PDP8'!$E$74),"",'PDP8'!$C$74),IF(_xlfn.BITAND(Z131,'PDP8'!$E$75),'PDP8'!$C$75,"")))</f>
        <v/>
      </c>
      <c r="AB131" s="253" t="str">
        <f>IF(LEN(AA131)=0,"",CONCATENATE(IF(ISNA(MATCH(_xlfn.BITAND(Z131,'PDP8'!$E$56),'PDP8'!$D$56:$D$70,0)),"",VLOOKUP(_xlfn.BITAND(Z131,'PDP8'!$E$56),'PDP8'!$D$56:$F$70,3,0)),IF(ISNA(MATCH(_xlfn.BITAND(Z131,'PDP8'!$E$71),'PDP8'!$D$71:$D$73,0)),"",CONCATENATE(IF(ISNA(MATCH(_xlfn.BITAND(Z131,'PDP8'!$E$56),'PDP8'!$D$56:$D$70,0)),"",", "),VLOOKUP(_xlfn.BITAND(Z131,'PDP8'!$E$71),'PDP8'!$D$71:$F$73,3,0))),IF(_xlfn.BITAND(Z131,'PDP8'!$E$75)='PDP8'!$D$75,CONCATENATE(IF(LEN(AA131)&gt;4,", ",""),'PDP8'!$F$75,""),IF(_xlfn.BITAND(Z131,'PDP8'!$E$74),"",'PDP8'!$F$74))))</f>
        <v/>
      </c>
      <c r="AC131" s="253" t="str">
        <f t="shared" si="29"/>
        <v/>
      </c>
      <c r="AD131" s="253" t="str">
        <f>IF(OR(LEFT(C131,1)="*",ISNA(MATCH(C131,'PDP8'!$B$90:$B$238,0))),"",VLOOKUP(C131,'PDP8'!$B$90:$C$238,2,0))</f>
        <v/>
      </c>
      <c r="AE131" s="253" t="str">
        <f>IF(LEN(AD131)=0,"",VLOOKUP(C131,'PDP8'!$B$79:$F$238,5,0))</f>
        <v/>
      </c>
      <c r="AF131" s="253" t="str">
        <f>IF(OR(LEFT(C131,1)="*",ISNA(MATCH(C131,'PDP8'!$J$5:$J$389,0))),"",INDEX('PDP8'!$I$5:$I$389,MATCH(C131,'PDP8'!$J$5:$J$389,0)))</f>
        <v/>
      </c>
      <c r="AG131" s="253" t="str">
        <f>IF(LEN(AF131)=0,"",CONCATENATE(VLOOKUP(C131,'PDP8'!$J$5:$M$389,2,0),": ",VLOOKUP(C131,'PDP8'!$J$5:$M$389,4,0)))</f>
        <v/>
      </c>
      <c r="AH131" s="126"/>
    </row>
    <row r="132" spans="1:34" x14ac:dyDescent="0.2">
      <c r="A132" s="126"/>
      <c r="B132" s="246" t="str">
        <f t="shared" si="15"/>
        <v/>
      </c>
      <c r="C132" s="247"/>
      <c r="D132" s="248"/>
      <c r="E132" s="177"/>
      <c r="F132" s="249"/>
      <c r="G132" s="250" t="str">
        <f>IF(LEN(C132)=0,"",IF(LEFT(C132,1)="*",B132,IF(D132="Y",C132,IF(O132&lt;6,INDEX('PDP8'!$C$6:$C$13,MATCH(P132,'PDP8'!$B$6:$B$13)),CONCATENATE(W132,AA132,AD132,AF132)))))</f>
        <v/>
      </c>
      <c r="H132" s="251" t="str">
        <f t="shared" si="16"/>
        <v/>
      </c>
      <c r="I132" s="250" t="str">
        <f t="shared" si="26"/>
        <v/>
      </c>
      <c r="J132" s="179"/>
      <c r="K132" s="188" t="str">
        <f>IF(LEFT(C132,1)="*",CONCATENATE("/Address = ",RIGHT(B132,LEN(B132)-1)),IF(LEN(O132)=0,"",IF(D132="Y",CONCATENATE("/Data initialized to ",C132),IF(O132&lt;6,CONCATENATE("/",VLOOKUP(P132,'PDP8'!$B$6:$F$13,5),IF(_xlfn.BITAND(OCT2DEC(C132),376)=264," [Auto pre-increment]","")),CONCATENATE("/",Y132,AC132,AE132,AG132)))))</f>
        <v/>
      </c>
      <c r="L132" s="252"/>
      <c r="M132" s="126"/>
      <c r="N132" s="253" t="str">
        <f t="shared" si="17"/>
        <v/>
      </c>
      <c r="O132" s="253" t="str">
        <f t="shared" si="18"/>
        <v/>
      </c>
      <c r="P132" s="253" t="str">
        <f t="shared" si="19"/>
        <v/>
      </c>
      <c r="Q132" s="253" t="str">
        <f t="shared" si="20"/>
        <v/>
      </c>
      <c r="R132" s="253" t="str">
        <f t="shared" si="21"/>
        <v>NO</v>
      </c>
      <c r="S132" s="254" t="str">
        <f t="shared" si="27"/>
        <v>7610</v>
      </c>
      <c r="T132" s="253" t="str">
        <f t="shared" si="22"/>
        <v/>
      </c>
      <c r="U132" s="253">
        <f t="shared" si="23"/>
        <v>0</v>
      </c>
      <c r="V132" s="253" t="str">
        <f t="shared" si="24"/>
        <v/>
      </c>
      <c r="W132" s="253" t="str">
        <f>IF(LEN(V132)=0,"",IF(_xlfn.BITAND(V132,'PDP8'!$E$17)='PDP8'!$D$17,'PDP8'!$F$17,CONCATENATE(IF(ISNA(MATCH(_xlfn.BITAND(V132,'PDP8'!$E$18),'PDP8'!$D$18:$D$20,0)),"",CONCATENATE(INDEX('PDP8'!$C$18:$C$20,MATCH(_xlfn.BITAND(V132,'PDP8'!$E$18),'PDP8'!$D$18:$D$20,0))," ")),IF(ISNA(MATCH(_xlfn.BITAND(V132,'PDP8'!$E$21),'PDP8'!$D$21:$D$52,0)),"",INDEX('PDP8'!$C$21:$C$52,MATCH(_xlfn.BITAND(V132,'PDP8'!$E$21),'PDP8'!$D$21:$D$52,0))))))</f>
        <v/>
      </c>
      <c r="X132" s="253" t="str">
        <f>IF(LEN(W132)=0,"",IF(B132='PDP8'!$B$17,'PDP8'!$F$17,CONCATENATE(IF(ISNA(MATCH(_xlfn.BITAND(V132,'PDP8'!$E$18),'PDP8'!$D$18:$D$20,0)),"",CONCATENATE(VLOOKUP(_xlfn.BITAND(V132,'PDP8'!$E$18),'PDP8'!$D$18:$F$20,3,0),IF(LEN(W132)&gt;4,", ",""))),IF(ISNA(MATCH(_xlfn.BITAND(V132,'PDP8'!$E$21),'PDP8'!$D$21:$D$52,0)),"",VLOOKUP(_xlfn.BITAND(V132,'PDP8'!$E$21),'PDP8'!$D$21:$F$52,3,0)))))</f>
        <v/>
      </c>
      <c r="Y132" s="253" t="str">
        <f t="shared" si="28"/>
        <v/>
      </c>
      <c r="Z132" s="253" t="str">
        <f t="shared" si="25"/>
        <v/>
      </c>
      <c r="AA132" s="253" t="str">
        <f>IF(LEN(Z132)=0,"",CONCATENATE(IF(ISNA(MATCH(_xlfn.BITAND(Z132,'PDP8'!$E$56),'PDP8'!$D$56:$D$70,0)),"",CONCATENATE(INDEX('PDP8'!$C$56:$C$70,MATCH(_xlfn.BITAND(Z132,'PDP8'!$E$56),'PDP8'!$D$56:$D$70,0))," ")),IF(ISNA(MATCH(_xlfn.BITAND(Z132,'PDP8'!$E$71),'PDP8'!$D$71:$D$73,0)),"",CONCATENATE(INDEX('PDP8'!$C$71:$C$73,MATCH(_xlfn.BITAND(Z132,'PDP8'!$E$71),'PDP8'!$D$71:$D$73,0))," ")),IF(_xlfn.BITAND(Z132,'PDP8'!$E$74),"",'PDP8'!$C$74),IF(_xlfn.BITAND(Z132,'PDP8'!$E$75),'PDP8'!$C$75,"")))</f>
        <v/>
      </c>
      <c r="AB132" s="253" t="str">
        <f>IF(LEN(AA132)=0,"",CONCATENATE(IF(ISNA(MATCH(_xlfn.BITAND(Z132,'PDP8'!$E$56),'PDP8'!$D$56:$D$70,0)),"",VLOOKUP(_xlfn.BITAND(Z132,'PDP8'!$E$56),'PDP8'!$D$56:$F$70,3,0)),IF(ISNA(MATCH(_xlfn.BITAND(Z132,'PDP8'!$E$71),'PDP8'!$D$71:$D$73,0)),"",CONCATENATE(IF(ISNA(MATCH(_xlfn.BITAND(Z132,'PDP8'!$E$56),'PDP8'!$D$56:$D$70,0)),"",", "),VLOOKUP(_xlfn.BITAND(Z132,'PDP8'!$E$71),'PDP8'!$D$71:$F$73,3,0))),IF(_xlfn.BITAND(Z132,'PDP8'!$E$75)='PDP8'!$D$75,CONCATENATE(IF(LEN(AA132)&gt;4,", ",""),'PDP8'!$F$75,""),IF(_xlfn.BITAND(Z132,'PDP8'!$E$74),"",'PDP8'!$F$74))))</f>
        <v/>
      </c>
      <c r="AC132" s="253" t="str">
        <f t="shared" si="29"/>
        <v/>
      </c>
      <c r="AD132" s="253" t="str">
        <f>IF(OR(LEFT(C132,1)="*",ISNA(MATCH(C132,'PDP8'!$B$90:$B$238,0))),"",VLOOKUP(C132,'PDP8'!$B$90:$C$238,2,0))</f>
        <v/>
      </c>
      <c r="AE132" s="253" t="str">
        <f>IF(LEN(AD132)=0,"",VLOOKUP(C132,'PDP8'!$B$79:$F$238,5,0))</f>
        <v/>
      </c>
      <c r="AF132" s="253" t="str">
        <f>IF(OR(LEFT(C132,1)="*",ISNA(MATCH(C132,'PDP8'!$J$5:$J$389,0))),"",INDEX('PDP8'!$I$5:$I$389,MATCH(C132,'PDP8'!$J$5:$J$389,0)))</f>
        <v/>
      </c>
      <c r="AG132" s="253" t="str">
        <f>IF(LEN(AF132)=0,"",CONCATENATE(VLOOKUP(C132,'PDP8'!$J$5:$M$389,2,0),": ",VLOOKUP(C132,'PDP8'!$J$5:$M$389,4,0)))</f>
        <v/>
      </c>
      <c r="AH132" s="126"/>
    </row>
    <row r="133" spans="1:34" x14ac:dyDescent="0.2">
      <c r="A133" s="126"/>
      <c r="B133" s="246" t="str">
        <f t="shared" si="15"/>
        <v/>
      </c>
      <c r="C133" s="247"/>
      <c r="D133" s="248"/>
      <c r="E133" s="177"/>
      <c r="F133" s="249"/>
      <c r="G133" s="250" t="str">
        <f>IF(LEN(C133)=0,"",IF(LEFT(C133,1)="*",B133,IF(D133="Y",C133,IF(O133&lt;6,INDEX('PDP8'!$C$6:$C$13,MATCH(P133,'PDP8'!$B$6:$B$13)),CONCATENATE(W133,AA133,AD133,AF133)))))</f>
        <v/>
      </c>
      <c r="H133" s="251" t="str">
        <f t="shared" si="16"/>
        <v/>
      </c>
      <c r="I133" s="250" t="str">
        <f t="shared" si="26"/>
        <v/>
      </c>
      <c r="J133" s="179"/>
      <c r="K133" s="188" t="str">
        <f>IF(LEFT(C133,1)="*",CONCATENATE("/Address = ",RIGHT(B133,LEN(B133)-1)),IF(LEN(O133)=0,"",IF(D133="Y",CONCATENATE("/Data initialized to ",C133),IF(O133&lt;6,CONCATENATE("/",VLOOKUP(P133,'PDP8'!$B$6:$F$13,5),IF(_xlfn.BITAND(OCT2DEC(C133),376)=264," [Auto pre-increment]","")),CONCATENATE("/",Y133,AC133,AE133,AG133)))))</f>
        <v/>
      </c>
      <c r="L133" s="252"/>
      <c r="M133" s="126"/>
      <c r="N133" s="253" t="str">
        <f t="shared" si="17"/>
        <v/>
      </c>
      <c r="O133" s="253" t="str">
        <f t="shared" si="18"/>
        <v/>
      </c>
      <c r="P133" s="253" t="str">
        <f t="shared" si="19"/>
        <v/>
      </c>
      <c r="Q133" s="253" t="str">
        <f t="shared" si="20"/>
        <v/>
      </c>
      <c r="R133" s="253" t="str">
        <f t="shared" si="21"/>
        <v>NO</v>
      </c>
      <c r="S133" s="254" t="str">
        <f t="shared" si="27"/>
        <v>7610</v>
      </c>
      <c r="T133" s="253" t="str">
        <f t="shared" si="22"/>
        <v/>
      </c>
      <c r="U133" s="253">
        <f t="shared" si="23"/>
        <v>0</v>
      </c>
      <c r="V133" s="253" t="str">
        <f t="shared" si="24"/>
        <v/>
      </c>
      <c r="W133" s="253" t="str">
        <f>IF(LEN(V133)=0,"",IF(_xlfn.BITAND(V133,'PDP8'!$E$17)='PDP8'!$D$17,'PDP8'!$F$17,CONCATENATE(IF(ISNA(MATCH(_xlfn.BITAND(V133,'PDP8'!$E$18),'PDP8'!$D$18:$D$20,0)),"",CONCATENATE(INDEX('PDP8'!$C$18:$C$20,MATCH(_xlfn.BITAND(V133,'PDP8'!$E$18),'PDP8'!$D$18:$D$20,0))," ")),IF(ISNA(MATCH(_xlfn.BITAND(V133,'PDP8'!$E$21),'PDP8'!$D$21:$D$52,0)),"",INDEX('PDP8'!$C$21:$C$52,MATCH(_xlfn.BITAND(V133,'PDP8'!$E$21),'PDP8'!$D$21:$D$52,0))))))</f>
        <v/>
      </c>
      <c r="X133" s="253" t="str">
        <f>IF(LEN(W133)=0,"",IF(B133='PDP8'!$B$17,'PDP8'!$F$17,CONCATENATE(IF(ISNA(MATCH(_xlfn.BITAND(V133,'PDP8'!$E$18),'PDP8'!$D$18:$D$20,0)),"",CONCATENATE(VLOOKUP(_xlfn.BITAND(V133,'PDP8'!$E$18),'PDP8'!$D$18:$F$20,3,0),IF(LEN(W133)&gt;4,", ",""))),IF(ISNA(MATCH(_xlfn.BITAND(V133,'PDP8'!$E$21),'PDP8'!$D$21:$D$52,0)),"",VLOOKUP(_xlfn.BITAND(V133,'PDP8'!$E$21),'PDP8'!$D$21:$F$52,3,0)))))</f>
        <v/>
      </c>
      <c r="Y133" s="253" t="str">
        <f t="shared" si="28"/>
        <v/>
      </c>
      <c r="Z133" s="253" t="str">
        <f t="shared" si="25"/>
        <v/>
      </c>
      <c r="AA133" s="253" t="str">
        <f>IF(LEN(Z133)=0,"",CONCATENATE(IF(ISNA(MATCH(_xlfn.BITAND(Z133,'PDP8'!$E$56),'PDP8'!$D$56:$D$70,0)),"",CONCATENATE(INDEX('PDP8'!$C$56:$C$70,MATCH(_xlfn.BITAND(Z133,'PDP8'!$E$56),'PDP8'!$D$56:$D$70,0))," ")),IF(ISNA(MATCH(_xlfn.BITAND(Z133,'PDP8'!$E$71),'PDP8'!$D$71:$D$73,0)),"",CONCATENATE(INDEX('PDP8'!$C$71:$C$73,MATCH(_xlfn.BITAND(Z133,'PDP8'!$E$71),'PDP8'!$D$71:$D$73,0))," ")),IF(_xlfn.BITAND(Z133,'PDP8'!$E$74),"",'PDP8'!$C$74),IF(_xlfn.BITAND(Z133,'PDP8'!$E$75),'PDP8'!$C$75,"")))</f>
        <v/>
      </c>
      <c r="AB133" s="253" t="str">
        <f>IF(LEN(AA133)=0,"",CONCATENATE(IF(ISNA(MATCH(_xlfn.BITAND(Z133,'PDP8'!$E$56),'PDP8'!$D$56:$D$70,0)),"",VLOOKUP(_xlfn.BITAND(Z133,'PDP8'!$E$56),'PDP8'!$D$56:$F$70,3,0)),IF(ISNA(MATCH(_xlfn.BITAND(Z133,'PDP8'!$E$71),'PDP8'!$D$71:$D$73,0)),"",CONCATENATE(IF(ISNA(MATCH(_xlfn.BITAND(Z133,'PDP8'!$E$56),'PDP8'!$D$56:$D$70,0)),"",", "),VLOOKUP(_xlfn.BITAND(Z133,'PDP8'!$E$71),'PDP8'!$D$71:$F$73,3,0))),IF(_xlfn.BITAND(Z133,'PDP8'!$E$75)='PDP8'!$D$75,CONCATENATE(IF(LEN(AA133)&gt;4,", ",""),'PDP8'!$F$75,""),IF(_xlfn.BITAND(Z133,'PDP8'!$E$74),"",'PDP8'!$F$74))))</f>
        <v/>
      </c>
      <c r="AC133" s="253" t="str">
        <f t="shared" si="29"/>
        <v/>
      </c>
      <c r="AD133" s="253" t="str">
        <f>IF(OR(LEFT(C133,1)="*",ISNA(MATCH(C133,'PDP8'!$B$90:$B$238,0))),"",VLOOKUP(C133,'PDP8'!$B$90:$C$238,2,0))</f>
        <v/>
      </c>
      <c r="AE133" s="253" t="str">
        <f>IF(LEN(AD133)=0,"",VLOOKUP(C133,'PDP8'!$B$79:$F$238,5,0))</f>
        <v/>
      </c>
      <c r="AF133" s="253" t="str">
        <f>IF(OR(LEFT(C133,1)="*",ISNA(MATCH(C133,'PDP8'!$J$5:$J$389,0))),"",INDEX('PDP8'!$I$5:$I$389,MATCH(C133,'PDP8'!$J$5:$J$389,0)))</f>
        <v/>
      </c>
      <c r="AG133" s="253" t="str">
        <f>IF(LEN(AF133)=0,"",CONCATENATE(VLOOKUP(C133,'PDP8'!$J$5:$M$389,2,0),": ",VLOOKUP(C133,'PDP8'!$J$5:$M$389,4,0)))</f>
        <v/>
      </c>
      <c r="AH133" s="126"/>
    </row>
    <row r="134" spans="1:34" x14ac:dyDescent="0.2">
      <c r="A134" s="126"/>
      <c r="B134" s="246" t="str">
        <f t="shared" si="15"/>
        <v/>
      </c>
      <c r="C134" s="247"/>
      <c r="D134" s="248"/>
      <c r="E134" s="177"/>
      <c r="F134" s="249"/>
      <c r="G134" s="250" t="str">
        <f>IF(LEN(C134)=0,"",IF(LEFT(C134,1)="*",B134,IF(D134="Y",C134,IF(O134&lt;6,INDEX('PDP8'!$C$6:$C$13,MATCH(P134,'PDP8'!$B$6:$B$13)),CONCATENATE(W134,AA134,AD134,AF134)))))</f>
        <v/>
      </c>
      <c r="H134" s="251" t="str">
        <f t="shared" si="16"/>
        <v/>
      </c>
      <c r="I134" s="250" t="str">
        <f t="shared" si="26"/>
        <v/>
      </c>
      <c r="J134" s="179"/>
      <c r="K134" s="188" t="str">
        <f>IF(LEFT(C134,1)="*",CONCATENATE("/Address = ",RIGHT(B134,LEN(B134)-1)),IF(LEN(O134)=0,"",IF(D134="Y",CONCATENATE("/Data initialized to ",C134),IF(O134&lt;6,CONCATENATE("/",VLOOKUP(P134,'PDP8'!$B$6:$F$13,5),IF(_xlfn.BITAND(OCT2DEC(C134),376)=264," [Auto pre-increment]","")),CONCATENATE("/",Y134,AC134,AE134,AG134)))))</f>
        <v/>
      </c>
      <c r="L134" s="252"/>
      <c r="M134" s="126"/>
      <c r="N134" s="253" t="str">
        <f t="shared" si="17"/>
        <v/>
      </c>
      <c r="O134" s="253" t="str">
        <f t="shared" si="18"/>
        <v/>
      </c>
      <c r="P134" s="253" t="str">
        <f t="shared" si="19"/>
        <v/>
      </c>
      <c r="Q134" s="253" t="str">
        <f t="shared" si="20"/>
        <v/>
      </c>
      <c r="R134" s="253" t="str">
        <f t="shared" si="21"/>
        <v>NO</v>
      </c>
      <c r="S134" s="254" t="str">
        <f t="shared" si="27"/>
        <v>7610</v>
      </c>
      <c r="T134" s="253" t="str">
        <f t="shared" si="22"/>
        <v/>
      </c>
      <c r="U134" s="253">
        <f t="shared" si="23"/>
        <v>0</v>
      </c>
      <c r="V134" s="253" t="str">
        <f t="shared" si="24"/>
        <v/>
      </c>
      <c r="W134" s="253" t="str">
        <f>IF(LEN(V134)=0,"",IF(_xlfn.BITAND(V134,'PDP8'!$E$17)='PDP8'!$D$17,'PDP8'!$F$17,CONCATENATE(IF(ISNA(MATCH(_xlfn.BITAND(V134,'PDP8'!$E$18),'PDP8'!$D$18:$D$20,0)),"",CONCATENATE(INDEX('PDP8'!$C$18:$C$20,MATCH(_xlfn.BITAND(V134,'PDP8'!$E$18),'PDP8'!$D$18:$D$20,0))," ")),IF(ISNA(MATCH(_xlfn.BITAND(V134,'PDP8'!$E$21),'PDP8'!$D$21:$D$52,0)),"",INDEX('PDP8'!$C$21:$C$52,MATCH(_xlfn.BITAND(V134,'PDP8'!$E$21),'PDP8'!$D$21:$D$52,0))))))</f>
        <v/>
      </c>
      <c r="X134" s="253" t="str">
        <f>IF(LEN(W134)=0,"",IF(B134='PDP8'!$B$17,'PDP8'!$F$17,CONCATENATE(IF(ISNA(MATCH(_xlfn.BITAND(V134,'PDP8'!$E$18),'PDP8'!$D$18:$D$20,0)),"",CONCATENATE(VLOOKUP(_xlfn.BITAND(V134,'PDP8'!$E$18),'PDP8'!$D$18:$F$20,3,0),IF(LEN(W134)&gt;4,", ",""))),IF(ISNA(MATCH(_xlfn.BITAND(V134,'PDP8'!$E$21),'PDP8'!$D$21:$D$52,0)),"",VLOOKUP(_xlfn.BITAND(V134,'PDP8'!$E$21),'PDP8'!$D$21:$F$52,3,0)))))</f>
        <v/>
      </c>
      <c r="Y134" s="253" t="str">
        <f t="shared" si="28"/>
        <v/>
      </c>
      <c r="Z134" s="253" t="str">
        <f t="shared" si="25"/>
        <v/>
      </c>
      <c r="AA134" s="253" t="str">
        <f>IF(LEN(Z134)=0,"",CONCATENATE(IF(ISNA(MATCH(_xlfn.BITAND(Z134,'PDP8'!$E$56),'PDP8'!$D$56:$D$70,0)),"",CONCATENATE(INDEX('PDP8'!$C$56:$C$70,MATCH(_xlfn.BITAND(Z134,'PDP8'!$E$56),'PDP8'!$D$56:$D$70,0))," ")),IF(ISNA(MATCH(_xlfn.BITAND(Z134,'PDP8'!$E$71),'PDP8'!$D$71:$D$73,0)),"",CONCATENATE(INDEX('PDP8'!$C$71:$C$73,MATCH(_xlfn.BITAND(Z134,'PDP8'!$E$71),'PDP8'!$D$71:$D$73,0))," ")),IF(_xlfn.BITAND(Z134,'PDP8'!$E$74),"",'PDP8'!$C$74),IF(_xlfn.BITAND(Z134,'PDP8'!$E$75),'PDP8'!$C$75,"")))</f>
        <v/>
      </c>
      <c r="AB134" s="253" t="str">
        <f>IF(LEN(AA134)=0,"",CONCATENATE(IF(ISNA(MATCH(_xlfn.BITAND(Z134,'PDP8'!$E$56),'PDP8'!$D$56:$D$70,0)),"",VLOOKUP(_xlfn.BITAND(Z134,'PDP8'!$E$56),'PDP8'!$D$56:$F$70,3,0)),IF(ISNA(MATCH(_xlfn.BITAND(Z134,'PDP8'!$E$71),'PDP8'!$D$71:$D$73,0)),"",CONCATENATE(IF(ISNA(MATCH(_xlfn.BITAND(Z134,'PDP8'!$E$56),'PDP8'!$D$56:$D$70,0)),"",", "),VLOOKUP(_xlfn.BITAND(Z134,'PDP8'!$E$71),'PDP8'!$D$71:$F$73,3,0))),IF(_xlfn.BITAND(Z134,'PDP8'!$E$75)='PDP8'!$D$75,CONCATENATE(IF(LEN(AA134)&gt;4,", ",""),'PDP8'!$F$75,""),IF(_xlfn.BITAND(Z134,'PDP8'!$E$74),"",'PDP8'!$F$74))))</f>
        <v/>
      </c>
      <c r="AC134" s="253" t="str">
        <f t="shared" si="29"/>
        <v/>
      </c>
      <c r="AD134" s="253" t="str">
        <f>IF(OR(LEFT(C134,1)="*",ISNA(MATCH(C134,'PDP8'!$B$90:$B$238,0))),"",VLOOKUP(C134,'PDP8'!$B$90:$C$238,2,0))</f>
        <v/>
      </c>
      <c r="AE134" s="253" t="str">
        <f>IF(LEN(AD134)=0,"",VLOOKUP(C134,'PDP8'!$B$79:$F$238,5,0))</f>
        <v/>
      </c>
      <c r="AF134" s="253" t="str">
        <f>IF(OR(LEFT(C134,1)="*",ISNA(MATCH(C134,'PDP8'!$J$5:$J$389,0))),"",INDEX('PDP8'!$I$5:$I$389,MATCH(C134,'PDP8'!$J$5:$J$389,0)))</f>
        <v/>
      </c>
      <c r="AG134" s="253" t="str">
        <f>IF(LEN(AF134)=0,"",CONCATENATE(VLOOKUP(C134,'PDP8'!$J$5:$M$389,2,0),": ",VLOOKUP(C134,'PDP8'!$J$5:$M$389,4,0)))</f>
        <v/>
      </c>
      <c r="AH134" s="126"/>
    </row>
    <row r="135" spans="1:34" x14ac:dyDescent="0.2">
      <c r="A135" s="126"/>
      <c r="B135" s="246" t="str">
        <f t="shared" si="15"/>
        <v/>
      </c>
      <c r="C135" s="247"/>
      <c r="D135" s="248"/>
      <c r="E135" s="177"/>
      <c r="F135" s="249"/>
      <c r="G135" s="250" t="str">
        <f>IF(LEN(C135)=0,"",IF(LEFT(C135,1)="*",B135,IF(D135="Y",C135,IF(O135&lt;6,INDEX('PDP8'!$C$6:$C$13,MATCH(P135,'PDP8'!$B$6:$B$13)),CONCATENATE(W135,AA135,AD135,AF135)))))</f>
        <v/>
      </c>
      <c r="H135" s="251" t="str">
        <f t="shared" si="16"/>
        <v/>
      </c>
      <c r="I135" s="250" t="str">
        <f t="shared" si="26"/>
        <v/>
      </c>
      <c r="J135" s="179"/>
      <c r="K135" s="188" t="str">
        <f>IF(LEFT(C135,1)="*",CONCATENATE("/Address = ",RIGHT(B135,LEN(B135)-1)),IF(LEN(O135)=0,"",IF(D135="Y",CONCATENATE("/Data initialized to ",C135),IF(O135&lt;6,CONCATENATE("/",VLOOKUP(P135,'PDP8'!$B$6:$F$13,5),IF(_xlfn.BITAND(OCT2DEC(C135),376)=264," [Auto pre-increment]","")),CONCATENATE("/",Y135,AC135,AE135,AG135)))))</f>
        <v/>
      </c>
      <c r="L135" s="252"/>
      <c r="M135" s="126"/>
      <c r="N135" s="253" t="str">
        <f t="shared" si="17"/>
        <v/>
      </c>
      <c r="O135" s="253" t="str">
        <f t="shared" si="18"/>
        <v/>
      </c>
      <c r="P135" s="253" t="str">
        <f t="shared" si="19"/>
        <v/>
      </c>
      <c r="Q135" s="253" t="str">
        <f t="shared" si="20"/>
        <v/>
      </c>
      <c r="R135" s="253" t="str">
        <f t="shared" si="21"/>
        <v>NO</v>
      </c>
      <c r="S135" s="254" t="str">
        <f t="shared" si="27"/>
        <v>7610</v>
      </c>
      <c r="T135" s="253" t="str">
        <f t="shared" si="22"/>
        <v/>
      </c>
      <c r="U135" s="253">
        <f t="shared" si="23"/>
        <v>0</v>
      </c>
      <c r="V135" s="253" t="str">
        <f t="shared" si="24"/>
        <v/>
      </c>
      <c r="W135" s="253" t="str">
        <f>IF(LEN(V135)=0,"",IF(_xlfn.BITAND(V135,'PDP8'!$E$17)='PDP8'!$D$17,'PDP8'!$F$17,CONCATENATE(IF(ISNA(MATCH(_xlfn.BITAND(V135,'PDP8'!$E$18),'PDP8'!$D$18:$D$20,0)),"",CONCATENATE(INDEX('PDP8'!$C$18:$C$20,MATCH(_xlfn.BITAND(V135,'PDP8'!$E$18),'PDP8'!$D$18:$D$20,0))," ")),IF(ISNA(MATCH(_xlfn.BITAND(V135,'PDP8'!$E$21),'PDP8'!$D$21:$D$52,0)),"",INDEX('PDP8'!$C$21:$C$52,MATCH(_xlfn.BITAND(V135,'PDP8'!$E$21),'PDP8'!$D$21:$D$52,0))))))</f>
        <v/>
      </c>
      <c r="X135" s="253" t="str">
        <f>IF(LEN(W135)=0,"",IF(B135='PDP8'!$B$17,'PDP8'!$F$17,CONCATENATE(IF(ISNA(MATCH(_xlfn.BITAND(V135,'PDP8'!$E$18),'PDP8'!$D$18:$D$20,0)),"",CONCATENATE(VLOOKUP(_xlfn.BITAND(V135,'PDP8'!$E$18),'PDP8'!$D$18:$F$20,3,0),IF(LEN(W135)&gt;4,", ",""))),IF(ISNA(MATCH(_xlfn.BITAND(V135,'PDP8'!$E$21),'PDP8'!$D$21:$D$52,0)),"",VLOOKUP(_xlfn.BITAND(V135,'PDP8'!$E$21),'PDP8'!$D$21:$F$52,3,0)))))</f>
        <v/>
      </c>
      <c r="Y135" s="253" t="str">
        <f t="shared" si="28"/>
        <v/>
      </c>
      <c r="Z135" s="253" t="str">
        <f t="shared" si="25"/>
        <v/>
      </c>
      <c r="AA135" s="253" t="str">
        <f>IF(LEN(Z135)=0,"",CONCATENATE(IF(ISNA(MATCH(_xlfn.BITAND(Z135,'PDP8'!$E$56),'PDP8'!$D$56:$D$70,0)),"",CONCATENATE(INDEX('PDP8'!$C$56:$C$70,MATCH(_xlfn.BITAND(Z135,'PDP8'!$E$56),'PDP8'!$D$56:$D$70,0))," ")),IF(ISNA(MATCH(_xlfn.BITAND(Z135,'PDP8'!$E$71),'PDP8'!$D$71:$D$73,0)),"",CONCATENATE(INDEX('PDP8'!$C$71:$C$73,MATCH(_xlfn.BITAND(Z135,'PDP8'!$E$71),'PDP8'!$D$71:$D$73,0))," ")),IF(_xlfn.BITAND(Z135,'PDP8'!$E$74),"",'PDP8'!$C$74),IF(_xlfn.BITAND(Z135,'PDP8'!$E$75),'PDP8'!$C$75,"")))</f>
        <v/>
      </c>
      <c r="AB135" s="253" t="str">
        <f>IF(LEN(AA135)=0,"",CONCATENATE(IF(ISNA(MATCH(_xlfn.BITAND(Z135,'PDP8'!$E$56),'PDP8'!$D$56:$D$70,0)),"",VLOOKUP(_xlfn.BITAND(Z135,'PDP8'!$E$56),'PDP8'!$D$56:$F$70,3,0)),IF(ISNA(MATCH(_xlfn.BITAND(Z135,'PDP8'!$E$71),'PDP8'!$D$71:$D$73,0)),"",CONCATENATE(IF(ISNA(MATCH(_xlfn.BITAND(Z135,'PDP8'!$E$56),'PDP8'!$D$56:$D$70,0)),"",", "),VLOOKUP(_xlfn.BITAND(Z135,'PDP8'!$E$71),'PDP8'!$D$71:$F$73,3,0))),IF(_xlfn.BITAND(Z135,'PDP8'!$E$75)='PDP8'!$D$75,CONCATENATE(IF(LEN(AA135)&gt;4,", ",""),'PDP8'!$F$75,""),IF(_xlfn.BITAND(Z135,'PDP8'!$E$74),"",'PDP8'!$F$74))))</f>
        <v/>
      </c>
      <c r="AC135" s="253" t="str">
        <f t="shared" si="29"/>
        <v/>
      </c>
      <c r="AD135" s="253" t="str">
        <f>IF(OR(LEFT(C135,1)="*",ISNA(MATCH(C135,'PDP8'!$B$90:$B$238,0))),"",VLOOKUP(C135,'PDP8'!$B$90:$C$238,2,0))</f>
        <v/>
      </c>
      <c r="AE135" s="253" t="str">
        <f>IF(LEN(AD135)=0,"",VLOOKUP(C135,'PDP8'!$B$79:$F$238,5,0))</f>
        <v/>
      </c>
      <c r="AF135" s="253" t="str">
        <f>IF(OR(LEFT(C135,1)="*",ISNA(MATCH(C135,'PDP8'!$J$5:$J$389,0))),"",INDEX('PDP8'!$I$5:$I$389,MATCH(C135,'PDP8'!$J$5:$J$389,0)))</f>
        <v/>
      </c>
      <c r="AG135" s="253" t="str">
        <f>IF(LEN(AF135)=0,"",CONCATENATE(VLOOKUP(C135,'PDP8'!$J$5:$M$389,2,0),": ",VLOOKUP(C135,'PDP8'!$J$5:$M$389,4,0)))</f>
        <v/>
      </c>
      <c r="AH135" s="126"/>
    </row>
    <row r="136" spans="1:34" x14ac:dyDescent="0.2">
      <c r="A136" s="126"/>
      <c r="B136" s="246" t="str">
        <f t="shared" si="15"/>
        <v/>
      </c>
      <c r="C136" s="247"/>
      <c r="D136" s="248"/>
      <c r="E136" s="177"/>
      <c r="F136" s="249"/>
      <c r="G136" s="250" t="str">
        <f>IF(LEN(C136)=0,"",IF(LEFT(C136,1)="*",B136,IF(D136="Y",C136,IF(O136&lt;6,INDEX('PDP8'!$C$6:$C$13,MATCH(P136,'PDP8'!$B$6:$B$13)),CONCATENATE(W136,AA136,AD136,AF136)))))</f>
        <v/>
      </c>
      <c r="H136" s="251" t="str">
        <f t="shared" si="16"/>
        <v/>
      </c>
      <c r="I136" s="250" t="str">
        <f t="shared" si="26"/>
        <v/>
      </c>
      <c r="J136" s="179"/>
      <c r="K136" s="188" t="str">
        <f>IF(LEFT(C136,1)="*",CONCATENATE("/Address = ",RIGHT(B136,LEN(B136)-1)),IF(LEN(O136)=0,"",IF(D136="Y",CONCATENATE("/Data initialized to ",C136),IF(O136&lt;6,CONCATENATE("/",VLOOKUP(P136,'PDP8'!$B$6:$F$13,5),IF(_xlfn.BITAND(OCT2DEC(C136),376)=264," [Auto pre-increment]","")),CONCATENATE("/",Y136,AC136,AE136,AG136)))))</f>
        <v/>
      </c>
      <c r="L136" s="252"/>
      <c r="M136" s="126"/>
      <c r="N136" s="253" t="str">
        <f t="shared" si="17"/>
        <v/>
      </c>
      <c r="O136" s="253" t="str">
        <f t="shared" si="18"/>
        <v/>
      </c>
      <c r="P136" s="253" t="str">
        <f t="shared" si="19"/>
        <v/>
      </c>
      <c r="Q136" s="253" t="str">
        <f t="shared" si="20"/>
        <v/>
      </c>
      <c r="R136" s="253" t="str">
        <f t="shared" si="21"/>
        <v>NO</v>
      </c>
      <c r="S136" s="254" t="str">
        <f t="shared" si="27"/>
        <v>7610</v>
      </c>
      <c r="T136" s="253" t="str">
        <f t="shared" si="22"/>
        <v/>
      </c>
      <c r="U136" s="253">
        <f t="shared" si="23"/>
        <v>0</v>
      </c>
      <c r="V136" s="253" t="str">
        <f t="shared" si="24"/>
        <v/>
      </c>
      <c r="W136" s="253" t="str">
        <f>IF(LEN(V136)=0,"",IF(_xlfn.BITAND(V136,'PDP8'!$E$17)='PDP8'!$D$17,'PDP8'!$F$17,CONCATENATE(IF(ISNA(MATCH(_xlfn.BITAND(V136,'PDP8'!$E$18),'PDP8'!$D$18:$D$20,0)),"",CONCATENATE(INDEX('PDP8'!$C$18:$C$20,MATCH(_xlfn.BITAND(V136,'PDP8'!$E$18),'PDP8'!$D$18:$D$20,0))," ")),IF(ISNA(MATCH(_xlfn.BITAND(V136,'PDP8'!$E$21),'PDP8'!$D$21:$D$52,0)),"",INDEX('PDP8'!$C$21:$C$52,MATCH(_xlfn.BITAND(V136,'PDP8'!$E$21),'PDP8'!$D$21:$D$52,0))))))</f>
        <v/>
      </c>
      <c r="X136" s="253" t="str">
        <f>IF(LEN(W136)=0,"",IF(B136='PDP8'!$B$17,'PDP8'!$F$17,CONCATENATE(IF(ISNA(MATCH(_xlfn.BITAND(V136,'PDP8'!$E$18),'PDP8'!$D$18:$D$20,0)),"",CONCATENATE(VLOOKUP(_xlfn.BITAND(V136,'PDP8'!$E$18),'PDP8'!$D$18:$F$20,3,0),IF(LEN(W136)&gt;4,", ",""))),IF(ISNA(MATCH(_xlfn.BITAND(V136,'PDP8'!$E$21),'PDP8'!$D$21:$D$52,0)),"",VLOOKUP(_xlfn.BITAND(V136,'PDP8'!$E$21),'PDP8'!$D$21:$F$52,3,0)))))</f>
        <v/>
      </c>
      <c r="Y136" s="253" t="str">
        <f t="shared" si="28"/>
        <v/>
      </c>
      <c r="Z136" s="253" t="str">
        <f t="shared" si="25"/>
        <v/>
      </c>
      <c r="AA136" s="253" t="str">
        <f>IF(LEN(Z136)=0,"",CONCATENATE(IF(ISNA(MATCH(_xlfn.BITAND(Z136,'PDP8'!$E$56),'PDP8'!$D$56:$D$70,0)),"",CONCATENATE(INDEX('PDP8'!$C$56:$C$70,MATCH(_xlfn.BITAND(Z136,'PDP8'!$E$56),'PDP8'!$D$56:$D$70,0))," ")),IF(ISNA(MATCH(_xlfn.BITAND(Z136,'PDP8'!$E$71),'PDP8'!$D$71:$D$73,0)),"",CONCATENATE(INDEX('PDP8'!$C$71:$C$73,MATCH(_xlfn.BITAND(Z136,'PDP8'!$E$71),'PDP8'!$D$71:$D$73,0))," ")),IF(_xlfn.BITAND(Z136,'PDP8'!$E$74),"",'PDP8'!$C$74),IF(_xlfn.BITAND(Z136,'PDP8'!$E$75),'PDP8'!$C$75,"")))</f>
        <v/>
      </c>
      <c r="AB136" s="253" t="str">
        <f>IF(LEN(AA136)=0,"",CONCATENATE(IF(ISNA(MATCH(_xlfn.BITAND(Z136,'PDP8'!$E$56),'PDP8'!$D$56:$D$70,0)),"",VLOOKUP(_xlfn.BITAND(Z136,'PDP8'!$E$56),'PDP8'!$D$56:$F$70,3,0)),IF(ISNA(MATCH(_xlfn.BITAND(Z136,'PDP8'!$E$71),'PDP8'!$D$71:$D$73,0)),"",CONCATENATE(IF(ISNA(MATCH(_xlfn.BITAND(Z136,'PDP8'!$E$56),'PDP8'!$D$56:$D$70,0)),"",", "),VLOOKUP(_xlfn.BITAND(Z136,'PDP8'!$E$71),'PDP8'!$D$71:$F$73,3,0))),IF(_xlfn.BITAND(Z136,'PDP8'!$E$75)='PDP8'!$D$75,CONCATENATE(IF(LEN(AA136)&gt;4,", ",""),'PDP8'!$F$75,""),IF(_xlfn.BITAND(Z136,'PDP8'!$E$74),"",'PDP8'!$F$74))))</f>
        <v/>
      </c>
      <c r="AC136" s="253" t="str">
        <f t="shared" si="29"/>
        <v/>
      </c>
      <c r="AD136" s="253" t="str">
        <f>IF(OR(LEFT(C136,1)="*",ISNA(MATCH(C136,'PDP8'!$B$90:$B$238,0))),"",VLOOKUP(C136,'PDP8'!$B$90:$C$238,2,0))</f>
        <v/>
      </c>
      <c r="AE136" s="253" t="str">
        <f>IF(LEN(AD136)=0,"",VLOOKUP(C136,'PDP8'!$B$79:$F$238,5,0))</f>
        <v/>
      </c>
      <c r="AF136" s="253" t="str">
        <f>IF(OR(LEFT(C136,1)="*",ISNA(MATCH(C136,'PDP8'!$J$5:$J$389,0))),"",INDEX('PDP8'!$I$5:$I$389,MATCH(C136,'PDP8'!$J$5:$J$389,0)))</f>
        <v/>
      </c>
      <c r="AG136" s="253" t="str">
        <f>IF(LEN(AF136)=0,"",CONCATENATE(VLOOKUP(C136,'PDP8'!$J$5:$M$389,2,0),": ",VLOOKUP(C136,'PDP8'!$J$5:$M$389,4,0)))</f>
        <v/>
      </c>
      <c r="AH136" s="126"/>
    </row>
    <row r="137" spans="1:34" x14ac:dyDescent="0.2">
      <c r="A137" s="126"/>
      <c r="B137" s="246" t="str">
        <f t="shared" si="15"/>
        <v/>
      </c>
      <c r="C137" s="247"/>
      <c r="D137" s="248"/>
      <c r="E137" s="177"/>
      <c r="F137" s="249"/>
      <c r="G137" s="250" t="str">
        <f>IF(LEN(C137)=0,"",IF(LEFT(C137,1)="*",B137,IF(D137="Y",C137,IF(O137&lt;6,INDEX('PDP8'!$C$6:$C$13,MATCH(P137,'PDP8'!$B$6:$B$13)),CONCATENATE(W137,AA137,AD137,AF137)))))</f>
        <v/>
      </c>
      <c r="H137" s="251" t="str">
        <f t="shared" si="16"/>
        <v/>
      </c>
      <c r="I137" s="250" t="str">
        <f t="shared" si="26"/>
        <v/>
      </c>
      <c r="J137" s="179"/>
      <c r="K137" s="188" t="str">
        <f>IF(LEFT(C137,1)="*",CONCATENATE("/Address = ",RIGHT(B137,LEN(B137)-1)),IF(LEN(O137)=0,"",IF(D137="Y",CONCATENATE("/Data initialized to ",C137),IF(O137&lt;6,CONCATENATE("/",VLOOKUP(P137,'PDP8'!$B$6:$F$13,5),IF(_xlfn.BITAND(OCT2DEC(C137),376)=264," [Auto pre-increment]","")),CONCATENATE("/",Y137,AC137,AE137,AG137)))))</f>
        <v/>
      </c>
      <c r="L137" s="252"/>
      <c r="M137" s="126"/>
      <c r="N137" s="253" t="str">
        <f t="shared" si="17"/>
        <v/>
      </c>
      <c r="O137" s="253" t="str">
        <f t="shared" si="18"/>
        <v/>
      </c>
      <c r="P137" s="253" t="str">
        <f t="shared" si="19"/>
        <v/>
      </c>
      <c r="Q137" s="253" t="str">
        <f t="shared" si="20"/>
        <v/>
      </c>
      <c r="R137" s="253" t="str">
        <f t="shared" si="21"/>
        <v>NO</v>
      </c>
      <c r="S137" s="254" t="str">
        <f t="shared" si="27"/>
        <v>7610</v>
      </c>
      <c r="T137" s="253" t="str">
        <f t="shared" si="22"/>
        <v/>
      </c>
      <c r="U137" s="253">
        <f t="shared" si="23"/>
        <v>0</v>
      </c>
      <c r="V137" s="253" t="str">
        <f t="shared" si="24"/>
        <v/>
      </c>
      <c r="W137" s="253" t="str">
        <f>IF(LEN(V137)=0,"",IF(_xlfn.BITAND(V137,'PDP8'!$E$17)='PDP8'!$D$17,'PDP8'!$F$17,CONCATENATE(IF(ISNA(MATCH(_xlfn.BITAND(V137,'PDP8'!$E$18),'PDP8'!$D$18:$D$20,0)),"",CONCATENATE(INDEX('PDP8'!$C$18:$C$20,MATCH(_xlfn.BITAND(V137,'PDP8'!$E$18),'PDP8'!$D$18:$D$20,0))," ")),IF(ISNA(MATCH(_xlfn.BITAND(V137,'PDP8'!$E$21),'PDP8'!$D$21:$D$52,0)),"",INDEX('PDP8'!$C$21:$C$52,MATCH(_xlfn.BITAND(V137,'PDP8'!$E$21),'PDP8'!$D$21:$D$52,0))))))</f>
        <v/>
      </c>
      <c r="X137" s="253" t="str">
        <f>IF(LEN(W137)=0,"",IF(B137='PDP8'!$B$17,'PDP8'!$F$17,CONCATENATE(IF(ISNA(MATCH(_xlfn.BITAND(V137,'PDP8'!$E$18),'PDP8'!$D$18:$D$20,0)),"",CONCATENATE(VLOOKUP(_xlfn.BITAND(V137,'PDP8'!$E$18),'PDP8'!$D$18:$F$20,3,0),IF(LEN(W137)&gt;4,", ",""))),IF(ISNA(MATCH(_xlfn.BITAND(V137,'PDP8'!$E$21),'PDP8'!$D$21:$D$52,0)),"",VLOOKUP(_xlfn.BITAND(V137,'PDP8'!$E$21),'PDP8'!$D$21:$F$52,3,0)))))</f>
        <v/>
      </c>
      <c r="Y137" s="253" t="str">
        <f t="shared" si="28"/>
        <v/>
      </c>
      <c r="Z137" s="253" t="str">
        <f t="shared" si="25"/>
        <v/>
      </c>
      <c r="AA137" s="253" t="str">
        <f>IF(LEN(Z137)=0,"",CONCATENATE(IF(ISNA(MATCH(_xlfn.BITAND(Z137,'PDP8'!$E$56),'PDP8'!$D$56:$D$70,0)),"",CONCATENATE(INDEX('PDP8'!$C$56:$C$70,MATCH(_xlfn.BITAND(Z137,'PDP8'!$E$56),'PDP8'!$D$56:$D$70,0))," ")),IF(ISNA(MATCH(_xlfn.BITAND(Z137,'PDP8'!$E$71),'PDP8'!$D$71:$D$73,0)),"",CONCATENATE(INDEX('PDP8'!$C$71:$C$73,MATCH(_xlfn.BITAND(Z137,'PDP8'!$E$71),'PDP8'!$D$71:$D$73,0))," ")),IF(_xlfn.BITAND(Z137,'PDP8'!$E$74),"",'PDP8'!$C$74),IF(_xlfn.BITAND(Z137,'PDP8'!$E$75),'PDP8'!$C$75,"")))</f>
        <v/>
      </c>
      <c r="AB137" s="253" t="str">
        <f>IF(LEN(AA137)=0,"",CONCATENATE(IF(ISNA(MATCH(_xlfn.BITAND(Z137,'PDP8'!$E$56),'PDP8'!$D$56:$D$70,0)),"",VLOOKUP(_xlfn.BITAND(Z137,'PDP8'!$E$56),'PDP8'!$D$56:$F$70,3,0)),IF(ISNA(MATCH(_xlfn.BITAND(Z137,'PDP8'!$E$71),'PDP8'!$D$71:$D$73,0)),"",CONCATENATE(IF(ISNA(MATCH(_xlfn.BITAND(Z137,'PDP8'!$E$56),'PDP8'!$D$56:$D$70,0)),"",", "),VLOOKUP(_xlfn.BITAND(Z137,'PDP8'!$E$71),'PDP8'!$D$71:$F$73,3,0))),IF(_xlfn.BITAND(Z137,'PDP8'!$E$75)='PDP8'!$D$75,CONCATENATE(IF(LEN(AA137)&gt;4,", ",""),'PDP8'!$F$75,""),IF(_xlfn.BITAND(Z137,'PDP8'!$E$74),"",'PDP8'!$F$74))))</f>
        <v/>
      </c>
      <c r="AC137" s="253" t="str">
        <f t="shared" si="29"/>
        <v/>
      </c>
      <c r="AD137" s="253" t="str">
        <f>IF(OR(LEFT(C137,1)="*",ISNA(MATCH(C137,'PDP8'!$B$90:$B$238,0))),"",VLOOKUP(C137,'PDP8'!$B$90:$C$238,2,0))</f>
        <v/>
      </c>
      <c r="AE137" s="253" t="str">
        <f>IF(LEN(AD137)=0,"",VLOOKUP(C137,'PDP8'!$B$79:$F$238,5,0))</f>
        <v/>
      </c>
      <c r="AF137" s="253" t="str">
        <f>IF(OR(LEFT(C137,1)="*",ISNA(MATCH(C137,'PDP8'!$J$5:$J$389,0))),"",INDEX('PDP8'!$I$5:$I$389,MATCH(C137,'PDP8'!$J$5:$J$389,0)))</f>
        <v/>
      </c>
      <c r="AG137" s="253" t="str">
        <f>IF(LEN(AF137)=0,"",CONCATENATE(VLOOKUP(C137,'PDP8'!$J$5:$M$389,2,0),": ",VLOOKUP(C137,'PDP8'!$J$5:$M$389,4,0)))</f>
        <v/>
      </c>
      <c r="AH137" s="126"/>
    </row>
    <row r="138" spans="1:34" x14ac:dyDescent="0.2">
      <c r="A138" s="126"/>
      <c r="B138" s="246" t="str">
        <f t="shared" ref="B138:B201" si="30">IF(LEN(C138)=0,"",IF(LEFT(C138,1)="*",C138,S138))</f>
        <v/>
      </c>
      <c r="C138" s="247"/>
      <c r="D138" s="248"/>
      <c r="E138" s="177"/>
      <c r="F138" s="249"/>
      <c r="G138" s="250" t="str">
        <f>IF(LEN(C138)=0,"",IF(LEFT(C138,1)="*",B138,IF(D138="Y",C138,IF(O138&lt;6,INDEX('PDP8'!$C$6:$C$13,MATCH(P138,'PDP8'!$B$6:$B$13)),CONCATENATE(W138,AA138,AD138,AF138)))))</f>
        <v/>
      </c>
      <c r="H138" s="251" t="str">
        <f t="shared" ref="H138:H201" si="31">IF(OR(LEN(O138)=0,O138&gt;5,D138="Y"),"",IF(_xlfn.BITAND(OCT2DEC(C138),256),"I",""))</f>
        <v/>
      </c>
      <c r="I138" s="250" t="str">
        <f t="shared" si="26"/>
        <v/>
      </c>
      <c r="J138" s="179"/>
      <c r="K138" s="188" t="str">
        <f>IF(LEFT(C138,1)="*",CONCATENATE("/Address = ",RIGHT(B138,LEN(B138)-1)),IF(LEN(O138)=0,"",IF(D138="Y",CONCATENATE("/Data initialized to ",C138),IF(O138&lt;6,CONCATENATE("/",VLOOKUP(P138,'PDP8'!$B$6:$F$13,5),IF(_xlfn.BITAND(OCT2DEC(C138),376)=264," [Auto pre-increment]","")),CONCATENATE("/",Y138,AC138,AE138,AG138)))))</f>
        <v/>
      </c>
      <c r="L138" s="252"/>
      <c r="M138" s="126"/>
      <c r="N138" s="253" t="str">
        <f t="shared" ref="N138:N201" si="32">IF(OR(LEN(O138)=0,O138&gt;5,D138="Y"),"",_xlfn.BITAND(OCT2DEC(C138),128)/128)</f>
        <v/>
      </c>
      <c r="O138" s="253" t="str">
        <f t="shared" ref="O138:O201" si="33">IF(LEN(C138)=0,"",IF(LEFT(C138,1)="*","",VALUE(LEFT(C138,1))))</f>
        <v/>
      </c>
      <c r="P138" s="253" t="str">
        <f t="shared" ref="P138:P201" si="34">IF(LEN(C138)=0,"",IF(LEFT(C138,1)="*","",CONCATENATE(O138,"000")))</f>
        <v/>
      </c>
      <c r="Q138" s="253" t="str">
        <f t="shared" ref="Q138:Q201" si="35">IF(LEN(F138)=0,"",IF(RIGHT(F138,1)=",",LEFT(F138,LEN(F138)-1),F138))</f>
        <v/>
      </c>
      <c r="R138" s="253" t="str">
        <f t="shared" ref="R138:R201" si="36">IF(OR(LEN(C138)=0,LEFT(C138,1)="*",ISNA(MATCH(S138,$T$10:$T$522,0))),"NO","YES")</f>
        <v>NO</v>
      </c>
      <c r="S138" s="254" t="str">
        <f t="shared" si="27"/>
        <v>7610</v>
      </c>
      <c r="T138" s="253" t="str">
        <f t="shared" ref="T138:T201" si="37">IF(OR(LEN(O138)=0,O138&gt;5),"",DEC2OCT(_xlfn.BITAND(OCT2DEC(C138),127)+IF(N138=1,_xlfn.BITAND(OCT2DEC(B138),3968),0),4))</f>
        <v/>
      </c>
      <c r="U138" s="253">
        <f t="shared" ref="U138:U201" si="38">IF(LEN(O138)=0,0,IF(O138=7,INT((LEN(G138)+1)/4),0))</f>
        <v>0</v>
      </c>
      <c r="V138" s="253" t="str">
        <f t="shared" ref="V138:V201" si="39">IF(O138=7,IF(_xlfn.BITAND(OCT2DEC(C138),256)=0,_xlfn.BITAND(OCT2DEC(C138),255),""),"")</f>
        <v/>
      </c>
      <c r="W138" s="253" t="str">
        <f>IF(LEN(V138)=0,"",IF(_xlfn.BITAND(V138,'PDP8'!$E$17)='PDP8'!$D$17,'PDP8'!$F$17,CONCATENATE(IF(ISNA(MATCH(_xlfn.BITAND(V138,'PDP8'!$E$18),'PDP8'!$D$18:$D$20,0)),"",CONCATENATE(INDEX('PDP8'!$C$18:$C$20,MATCH(_xlfn.BITAND(V138,'PDP8'!$E$18),'PDP8'!$D$18:$D$20,0))," ")),IF(ISNA(MATCH(_xlfn.BITAND(V138,'PDP8'!$E$21),'PDP8'!$D$21:$D$52,0)),"",INDEX('PDP8'!$C$21:$C$52,MATCH(_xlfn.BITAND(V138,'PDP8'!$E$21),'PDP8'!$D$21:$D$52,0))))))</f>
        <v/>
      </c>
      <c r="X138" s="253" t="str">
        <f>IF(LEN(W138)=0,"",IF(B138='PDP8'!$B$17,'PDP8'!$F$17,CONCATENATE(IF(ISNA(MATCH(_xlfn.BITAND(V138,'PDP8'!$E$18),'PDP8'!$D$18:$D$20,0)),"",CONCATENATE(VLOOKUP(_xlfn.BITAND(V138,'PDP8'!$E$18),'PDP8'!$D$18:$F$20,3,0),IF(LEN(W138)&gt;4,", ",""))),IF(ISNA(MATCH(_xlfn.BITAND(V138,'PDP8'!$E$21),'PDP8'!$D$21:$D$52,0)),"",VLOOKUP(_xlfn.BITAND(V138,'PDP8'!$E$21),'PDP8'!$D$21:$F$52,3,0)))))</f>
        <v/>
      </c>
      <c r="Y138" s="253" t="str">
        <f t="shared" si="28"/>
        <v/>
      </c>
      <c r="Z138" s="253" t="str">
        <f t="shared" ref="Z138:Z201" si="40">IF(O138=7,IF(_xlfn.BITAND(OCT2DEC(C138),257)=256,_xlfn.BITAND(OCT2DEC(C138),254),""),"")</f>
        <v/>
      </c>
      <c r="AA138" s="253" t="str">
        <f>IF(LEN(Z138)=0,"",CONCATENATE(IF(ISNA(MATCH(_xlfn.BITAND(Z138,'PDP8'!$E$56),'PDP8'!$D$56:$D$70,0)),"",CONCATENATE(INDEX('PDP8'!$C$56:$C$70,MATCH(_xlfn.BITAND(Z138,'PDP8'!$E$56),'PDP8'!$D$56:$D$70,0))," ")),IF(ISNA(MATCH(_xlfn.BITAND(Z138,'PDP8'!$E$71),'PDP8'!$D$71:$D$73,0)),"",CONCATENATE(INDEX('PDP8'!$C$71:$C$73,MATCH(_xlfn.BITAND(Z138,'PDP8'!$E$71),'PDP8'!$D$71:$D$73,0))," ")),IF(_xlfn.BITAND(Z138,'PDP8'!$E$74),"",'PDP8'!$C$74),IF(_xlfn.BITAND(Z138,'PDP8'!$E$75),'PDP8'!$C$75,"")))</f>
        <v/>
      </c>
      <c r="AB138" s="253" t="str">
        <f>IF(LEN(AA138)=0,"",CONCATENATE(IF(ISNA(MATCH(_xlfn.BITAND(Z138,'PDP8'!$E$56),'PDP8'!$D$56:$D$70,0)),"",VLOOKUP(_xlfn.BITAND(Z138,'PDP8'!$E$56),'PDP8'!$D$56:$F$70,3,0)),IF(ISNA(MATCH(_xlfn.BITAND(Z138,'PDP8'!$E$71),'PDP8'!$D$71:$D$73,0)),"",CONCATENATE(IF(ISNA(MATCH(_xlfn.BITAND(Z138,'PDP8'!$E$56),'PDP8'!$D$56:$D$70,0)),"",", "),VLOOKUP(_xlfn.BITAND(Z138,'PDP8'!$E$71),'PDP8'!$D$71:$F$73,3,0))),IF(_xlfn.BITAND(Z138,'PDP8'!$E$75)='PDP8'!$D$75,CONCATENATE(IF(LEN(AA138)&gt;4,", ",""),'PDP8'!$F$75,""),IF(_xlfn.BITAND(Z138,'PDP8'!$E$74),"",'PDP8'!$F$74))))</f>
        <v/>
      </c>
      <c r="AC138" s="253" t="str">
        <f t="shared" si="29"/>
        <v/>
      </c>
      <c r="AD138" s="253" t="str">
        <f>IF(OR(LEFT(C138,1)="*",ISNA(MATCH(C138,'PDP8'!$B$90:$B$238,0))),"",VLOOKUP(C138,'PDP8'!$B$90:$C$238,2,0))</f>
        <v/>
      </c>
      <c r="AE138" s="253" t="str">
        <f>IF(LEN(AD138)=0,"",VLOOKUP(C138,'PDP8'!$B$79:$F$238,5,0))</f>
        <v/>
      </c>
      <c r="AF138" s="253" t="str">
        <f>IF(OR(LEFT(C138,1)="*",ISNA(MATCH(C138,'PDP8'!$J$5:$J$389,0))),"",INDEX('PDP8'!$I$5:$I$389,MATCH(C138,'PDP8'!$J$5:$J$389,0)))</f>
        <v/>
      </c>
      <c r="AG138" s="253" t="str">
        <f>IF(LEN(AF138)=0,"",CONCATENATE(VLOOKUP(C138,'PDP8'!$J$5:$M$389,2,0),": ",VLOOKUP(C138,'PDP8'!$J$5:$M$389,4,0)))</f>
        <v/>
      </c>
      <c r="AH138" s="126"/>
    </row>
    <row r="139" spans="1:34" x14ac:dyDescent="0.2">
      <c r="A139" s="126"/>
      <c r="B139" s="246" t="str">
        <f t="shared" si="30"/>
        <v/>
      </c>
      <c r="C139" s="247"/>
      <c r="D139" s="248"/>
      <c r="E139" s="177"/>
      <c r="F139" s="249"/>
      <c r="G139" s="250" t="str">
        <f>IF(LEN(C139)=0,"",IF(LEFT(C139,1)="*",B139,IF(D139="Y",C139,IF(O139&lt;6,INDEX('PDP8'!$C$6:$C$13,MATCH(P139,'PDP8'!$B$6:$B$13)),CONCATENATE(W139,AA139,AD139,AF139)))))</f>
        <v/>
      </c>
      <c r="H139" s="251" t="str">
        <f t="shared" si="31"/>
        <v/>
      </c>
      <c r="I139" s="250" t="str">
        <f t="shared" ref="I139:I202" si="41">IF(OR(LEN(T139)=0,D139="Y"),"",IF(ISNA(MATCH(T139,$B$10:$B$522,0)),T139,IF(LEN(VLOOKUP(T139,$B$10:$Q$522,16,0))=0,T139,VLOOKUP(T139,$B$10:$Q$522,16,0))))</f>
        <v/>
      </c>
      <c r="J139" s="179"/>
      <c r="K139" s="188" t="str">
        <f>IF(LEFT(C139,1)="*",CONCATENATE("/Address = ",RIGHT(B139,LEN(B139)-1)),IF(LEN(O139)=0,"",IF(D139="Y",CONCATENATE("/Data initialized to ",C139),IF(O139&lt;6,CONCATENATE("/",VLOOKUP(P139,'PDP8'!$B$6:$F$13,5),IF(_xlfn.BITAND(OCT2DEC(C139),376)=264," [Auto pre-increment]","")),CONCATENATE("/",Y139,AC139,AE139,AG139)))))</f>
        <v/>
      </c>
      <c r="L139" s="252"/>
      <c r="M139" s="126"/>
      <c r="N139" s="253" t="str">
        <f t="shared" si="32"/>
        <v/>
      </c>
      <c r="O139" s="253" t="str">
        <f t="shared" si="33"/>
        <v/>
      </c>
      <c r="P139" s="253" t="str">
        <f t="shared" si="34"/>
        <v/>
      </c>
      <c r="Q139" s="253" t="str">
        <f t="shared" si="35"/>
        <v/>
      </c>
      <c r="R139" s="253" t="str">
        <f t="shared" si="36"/>
        <v>NO</v>
      </c>
      <c r="S139" s="254" t="str">
        <f t="shared" ref="S139:S202" si="42">IF(LEN(C139)=0,S138,IF(LEFT(C139,1)="*",DEC2OCT(OCT2DEC(RIGHT(C139,LEN(C139)-1))-1,4),DEC2OCT(IF(S138="7777",0,OCT2DEC(S138)+1),4)))</f>
        <v>7610</v>
      </c>
      <c r="T139" s="253" t="str">
        <f t="shared" si="37"/>
        <v/>
      </c>
      <c r="U139" s="253">
        <f t="shared" si="38"/>
        <v>0</v>
      </c>
      <c r="V139" s="253" t="str">
        <f t="shared" si="39"/>
        <v/>
      </c>
      <c r="W139" s="253" t="str">
        <f>IF(LEN(V139)=0,"",IF(_xlfn.BITAND(V139,'PDP8'!$E$17)='PDP8'!$D$17,'PDP8'!$F$17,CONCATENATE(IF(ISNA(MATCH(_xlfn.BITAND(V139,'PDP8'!$E$18),'PDP8'!$D$18:$D$20,0)),"",CONCATENATE(INDEX('PDP8'!$C$18:$C$20,MATCH(_xlfn.BITAND(V139,'PDP8'!$E$18),'PDP8'!$D$18:$D$20,0))," ")),IF(ISNA(MATCH(_xlfn.BITAND(V139,'PDP8'!$E$21),'PDP8'!$D$21:$D$52,0)),"",INDEX('PDP8'!$C$21:$C$52,MATCH(_xlfn.BITAND(V139,'PDP8'!$E$21),'PDP8'!$D$21:$D$52,0))))))</f>
        <v/>
      </c>
      <c r="X139" s="253" t="str">
        <f>IF(LEN(W139)=0,"",IF(B139='PDP8'!$B$17,'PDP8'!$F$17,CONCATENATE(IF(ISNA(MATCH(_xlfn.BITAND(V139,'PDP8'!$E$18),'PDP8'!$D$18:$D$20,0)),"",CONCATENATE(VLOOKUP(_xlfn.BITAND(V139,'PDP8'!$E$18),'PDP8'!$D$18:$F$20,3,0),IF(LEN(W139)&gt;4,", ",""))),IF(ISNA(MATCH(_xlfn.BITAND(V139,'PDP8'!$E$21),'PDP8'!$D$21:$D$52,0)),"",VLOOKUP(_xlfn.BITAND(V139,'PDP8'!$E$21),'PDP8'!$D$21:$F$52,3,0)))))</f>
        <v/>
      </c>
      <c r="Y139" s="253" t="str">
        <f t="shared" ref="Y139:Y202" si="43">IF(RIGHT(X139)=" ",LEFT(X139,LEN(X139)-1),X139)</f>
        <v/>
      </c>
      <c r="Z139" s="253" t="str">
        <f t="shared" si="40"/>
        <v/>
      </c>
      <c r="AA139" s="253" t="str">
        <f>IF(LEN(Z139)=0,"",CONCATENATE(IF(ISNA(MATCH(_xlfn.BITAND(Z139,'PDP8'!$E$56),'PDP8'!$D$56:$D$70,0)),"",CONCATENATE(INDEX('PDP8'!$C$56:$C$70,MATCH(_xlfn.BITAND(Z139,'PDP8'!$E$56),'PDP8'!$D$56:$D$70,0))," ")),IF(ISNA(MATCH(_xlfn.BITAND(Z139,'PDP8'!$E$71),'PDP8'!$D$71:$D$73,0)),"",CONCATENATE(INDEX('PDP8'!$C$71:$C$73,MATCH(_xlfn.BITAND(Z139,'PDP8'!$E$71),'PDP8'!$D$71:$D$73,0))," ")),IF(_xlfn.BITAND(Z139,'PDP8'!$E$74),"",'PDP8'!$C$74),IF(_xlfn.BITAND(Z139,'PDP8'!$E$75),'PDP8'!$C$75,"")))</f>
        <v/>
      </c>
      <c r="AB139" s="253" t="str">
        <f>IF(LEN(AA139)=0,"",CONCATENATE(IF(ISNA(MATCH(_xlfn.BITAND(Z139,'PDP8'!$E$56),'PDP8'!$D$56:$D$70,0)),"",VLOOKUP(_xlfn.BITAND(Z139,'PDP8'!$E$56),'PDP8'!$D$56:$F$70,3,0)),IF(ISNA(MATCH(_xlfn.BITAND(Z139,'PDP8'!$E$71),'PDP8'!$D$71:$D$73,0)),"",CONCATENATE(IF(ISNA(MATCH(_xlfn.BITAND(Z139,'PDP8'!$E$56),'PDP8'!$D$56:$D$70,0)),"",", "),VLOOKUP(_xlfn.BITAND(Z139,'PDP8'!$E$71),'PDP8'!$D$71:$F$73,3,0))),IF(_xlfn.BITAND(Z139,'PDP8'!$E$75)='PDP8'!$D$75,CONCATENATE(IF(LEN(AA139)&gt;4,", ",""),'PDP8'!$F$75,""),IF(_xlfn.BITAND(Z139,'PDP8'!$E$74),"",'PDP8'!$F$74))))</f>
        <v/>
      </c>
      <c r="AC139" s="253" t="str">
        <f t="shared" ref="AC139:AC202" si="44">IF(RIGHT(AB139)=" ",LEFT(AB139,LEN(AB139)-1),AB139)</f>
        <v/>
      </c>
      <c r="AD139" s="253" t="str">
        <f>IF(OR(LEFT(C139,1)="*",ISNA(MATCH(C139,'PDP8'!$B$90:$B$238,0))),"",VLOOKUP(C139,'PDP8'!$B$90:$C$238,2,0))</f>
        <v/>
      </c>
      <c r="AE139" s="253" t="str">
        <f>IF(LEN(AD139)=0,"",VLOOKUP(C139,'PDP8'!$B$79:$F$238,5,0))</f>
        <v/>
      </c>
      <c r="AF139" s="253" t="str">
        <f>IF(OR(LEFT(C139,1)="*",ISNA(MATCH(C139,'PDP8'!$J$5:$J$389,0))),"",INDEX('PDP8'!$I$5:$I$389,MATCH(C139,'PDP8'!$J$5:$J$389,0)))</f>
        <v/>
      </c>
      <c r="AG139" s="253" t="str">
        <f>IF(LEN(AF139)=0,"",CONCATENATE(VLOOKUP(C139,'PDP8'!$J$5:$M$389,2,0),": ",VLOOKUP(C139,'PDP8'!$J$5:$M$389,4,0)))</f>
        <v/>
      </c>
      <c r="AH139" s="126"/>
    </row>
    <row r="140" spans="1:34" x14ac:dyDescent="0.2">
      <c r="A140" s="126"/>
      <c r="B140" s="246" t="str">
        <f t="shared" si="30"/>
        <v/>
      </c>
      <c r="C140" s="247"/>
      <c r="D140" s="248"/>
      <c r="E140" s="177"/>
      <c r="F140" s="249"/>
      <c r="G140" s="250" t="str">
        <f>IF(LEN(C140)=0,"",IF(LEFT(C140,1)="*",B140,IF(D140="Y",C140,IF(O140&lt;6,INDEX('PDP8'!$C$6:$C$13,MATCH(P140,'PDP8'!$B$6:$B$13)),CONCATENATE(W140,AA140,AD140,AF140)))))</f>
        <v/>
      </c>
      <c r="H140" s="251" t="str">
        <f t="shared" si="31"/>
        <v/>
      </c>
      <c r="I140" s="250" t="str">
        <f t="shared" si="41"/>
        <v/>
      </c>
      <c r="J140" s="179"/>
      <c r="K140" s="188" t="str">
        <f>IF(LEFT(C140,1)="*",CONCATENATE("/Address = ",RIGHT(B140,LEN(B140)-1)),IF(LEN(O140)=0,"",IF(D140="Y",CONCATENATE("/Data initialized to ",C140),IF(O140&lt;6,CONCATENATE("/",VLOOKUP(P140,'PDP8'!$B$6:$F$13,5),IF(_xlfn.BITAND(OCT2DEC(C140),376)=264," [Auto pre-increment]","")),CONCATENATE("/",Y140,AC140,AE140,AG140)))))</f>
        <v/>
      </c>
      <c r="L140" s="252"/>
      <c r="M140" s="126"/>
      <c r="N140" s="253" t="str">
        <f t="shared" si="32"/>
        <v/>
      </c>
      <c r="O140" s="253" t="str">
        <f t="shared" si="33"/>
        <v/>
      </c>
      <c r="P140" s="253" t="str">
        <f t="shared" si="34"/>
        <v/>
      </c>
      <c r="Q140" s="253" t="str">
        <f t="shared" si="35"/>
        <v/>
      </c>
      <c r="R140" s="253" t="str">
        <f t="shared" si="36"/>
        <v>NO</v>
      </c>
      <c r="S140" s="254" t="str">
        <f t="shared" si="42"/>
        <v>7610</v>
      </c>
      <c r="T140" s="253" t="str">
        <f t="shared" si="37"/>
        <v/>
      </c>
      <c r="U140" s="253">
        <f t="shared" si="38"/>
        <v>0</v>
      </c>
      <c r="V140" s="253" t="str">
        <f t="shared" si="39"/>
        <v/>
      </c>
      <c r="W140" s="253" t="str">
        <f>IF(LEN(V140)=0,"",IF(_xlfn.BITAND(V140,'PDP8'!$E$17)='PDP8'!$D$17,'PDP8'!$F$17,CONCATENATE(IF(ISNA(MATCH(_xlfn.BITAND(V140,'PDP8'!$E$18),'PDP8'!$D$18:$D$20,0)),"",CONCATENATE(INDEX('PDP8'!$C$18:$C$20,MATCH(_xlfn.BITAND(V140,'PDP8'!$E$18),'PDP8'!$D$18:$D$20,0))," ")),IF(ISNA(MATCH(_xlfn.BITAND(V140,'PDP8'!$E$21),'PDP8'!$D$21:$D$52,0)),"",INDEX('PDP8'!$C$21:$C$52,MATCH(_xlfn.BITAND(V140,'PDP8'!$E$21),'PDP8'!$D$21:$D$52,0))))))</f>
        <v/>
      </c>
      <c r="X140" s="253" t="str">
        <f>IF(LEN(W140)=0,"",IF(B140='PDP8'!$B$17,'PDP8'!$F$17,CONCATENATE(IF(ISNA(MATCH(_xlfn.BITAND(V140,'PDP8'!$E$18),'PDP8'!$D$18:$D$20,0)),"",CONCATENATE(VLOOKUP(_xlfn.BITAND(V140,'PDP8'!$E$18),'PDP8'!$D$18:$F$20,3,0),IF(LEN(W140)&gt;4,", ",""))),IF(ISNA(MATCH(_xlfn.BITAND(V140,'PDP8'!$E$21),'PDP8'!$D$21:$D$52,0)),"",VLOOKUP(_xlfn.BITAND(V140,'PDP8'!$E$21),'PDP8'!$D$21:$F$52,3,0)))))</f>
        <v/>
      </c>
      <c r="Y140" s="253" t="str">
        <f t="shared" si="43"/>
        <v/>
      </c>
      <c r="Z140" s="253" t="str">
        <f t="shared" si="40"/>
        <v/>
      </c>
      <c r="AA140" s="253" t="str">
        <f>IF(LEN(Z140)=0,"",CONCATENATE(IF(ISNA(MATCH(_xlfn.BITAND(Z140,'PDP8'!$E$56),'PDP8'!$D$56:$D$70,0)),"",CONCATENATE(INDEX('PDP8'!$C$56:$C$70,MATCH(_xlfn.BITAND(Z140,'PDP8'!$E$56),'PDP8'!$D$56:$D$70,0))," ")),IF(ISNA(MATCH(_xlfn.BITAND(Z140,'PDP8'!$E$71),'PDP8'!$D$71:$D$73,0)),"",CONCATENATE(INDEX('PDP8'!$C$71:$C$73,MATCH(_xlfn.BITAND(Z140,'PDP8'!$E$71),'PDP8'!$D$71:$D$73,0))," ")),IF(_xlfn.BITAND(Z140,'PDP8'!$E$74),"",'PDP8'!$C$74),IF(_xlfn.BITAND(Z140,'PDP8'!$E$75),'PDP8'!$C$75,"")))</f>
        <v/>
      </c>
      <c r="AB140" s="253" t="str">
        <f>IF(LEN(AA140)=0,"",CONCATENATE(IF(ISNA(MATCH(_xlfn.BITAND(Z140,'PDP8'!$E$56),'PDP8'!$D$56:$D$70,0)),"",VLOOKUP(_xlfn.BITAND(Z140,'PDP8'!$E$56),'PDP8'!$D$56:$F$70,3,0)),IF(ISNA(MATCH(_xlfn.BITAND(Z140,'PDP8'!$E$71),'PDP8'!$D$71:$D$73,0)),"",CONCATENATE(IF(ISNA(MATCH(_xlfn.BITAND(Z140,'PDP8'!$E$56),'PDP8'!$D$56:$D$70,0)),"",", "),VLOOKUP(_xlfn.BITAND(Z140,'PDP8'!$E$71),'PDP8'!$D$71:$F$73,3,0))),IF(_xlfn.BITAND(Z140,'PDP8'!$E$75)='PDP8'!$D$75,CONCATENATE(IF(LEN(AA140)&gt;4,", ",""),'PDP8'!$F$75,""),IF(_xlfn.BITAND(Z140,'PDP8'!$E$74),"",'PDP8'!$F$74))))</f>
        <v/>
      </c>
      <c r="AC140" s="253" t="str">
        <f t="shared" si="44"/>
        <v/>
      </c>
      <c r="AD140" s="253" t="str">
        <f>IF(OR(LEFT(C140,1)="*",ISNA(MATCH(C140,'PDP8'!$B$90:$B$238,0))),"",VLOOKUP(C140,'PDP8'!$B$90:$C$238,2,0))</f>
        <v/>
      </c>
      <c r="AE140" s="253" t="str">
        <f>IF(LEN(AD140)=0,"",VLOOKUP(C140,'PDP8'!$B$79:$F$238,5,0))</f>
        <v/>
      </c>
      <c r="AF140" s="253" t="str">
        <f>IF(OR(LEFT(C140,1)="*",ISNA(MATCH(C140,'PDP8'!$J$5:$J$389,0))),"",INDEX('PDP8'!$I$5:$I$389,MATCH(C140,'PDP8'!$J$5:$J$389,0)))</f>
        <v/>
      </c>
      <c r="AG140" s="253" t="str">
        <f>IF(LEN(AF140)=0,"",CONCATENATE(VLOOKUP(C140,'PDP8'!$J$5:$M$389,2,0),": ",VLOOKUP(C140,'PDP8'!$J$5:$M$389,4,0)))</f>
        <v/>
      </c>
      <c r="AH140" s="126"/>
    </row>
    <row r="141" spans="1:34" x14ac:dyDescent="0.2">
      <c r="A141" s="126"/>
      <c r="B141" s="246" t="str">
        <f t="shared" si="30"/>
        <v/>
      </c>
      <c r="C141" s="247"/>
      <c r="D141" s="248"/>
      <c r="E141" s="177"/>
      <c r="F141" s="249"/>
      <c r="G141" s="250" t="str">
        <f>IF(LEN(C141)=0,"",IF(LEFT(C141,1)="*",B141,IF(D141="Y",C141,IF(O141&lt;6,INDEX('PDP8'!$C$6:$C$13,MATCH(P141,'PDP8'!$B$6:$B$13)),CONCATENATE(W141,AA141,AD141,AF141)))))</f>
        <v/>
      </c>
      <c r="H141" s="251" t="str">
        <f t="shared" si="31"/>
        <v/>
      </c>
      <c r="I141" s="250" t="str">
        <f t="shared" si="41"/>
        <v/>
      </c>
      <c r="J141" s="179"/>
      <c r="K141" s="188" t="str">
        <f>IF(LEFT(C141,1)="*",CONCATENATE("/Address = ",RIGHT(B141,LEN(B141)-1)),IF(LEN(O141)=0,"",IF(D141="Y",CONCATENATE("/Data initialized to ",C141),IF(O141&lt;6,CONCATENATE("/",VLOOKUP(P141,'PDP8'!$B$6:$F$13,5),IF(_xlfn.BITAND(OCT2DEC(C141),376)=264," [Auto pre-increment]","")),CONCATENATE("/",Y141,AC141,AE141,AG141)))))</f>
        <v/>
      </c>
      <c r="L141" s="252"/>
      <c r="M141" s="126"/>
      <c r="N141" s="253" t="str">
        <f t="shared" si="32"/>
        <v/>
      </c>
      <c r="O141" s="253" t="str">
        <f t="shared" si="33"/>
        <v/>
      </c>
      <c r="P141" s="253" t="str">
        <f t="shared" si="34"/>
        <v/>
      </c>
      <c r="Q141" s="253" t="str">
        <f t="shared" si="35"/>
        <v/>
      </c>
      <c r="R141" s="253" t="str">
        <f t="shared" si="36"/>
        <v>NO</v>
      </c>
      <c r="S141" s="254" t="str">
        <f t="shared" si="42"/>
        <v>7610</v>
      </c>
      <c r="T141" s="253" t="str">
        <f t="shared" si="37"/>
        <v/>
      </c>
      <c r="U141" s="253">
        <f t="shared" si="38"/>
        <v>0</v>
      </c>
      <c r="V141" s="253" t="str">
        <f t="shared" si="39"/>
        <v/>
      </c>
      <c r="W141" s="253" t="str">
        <f>IF(LEN(V141)=0,"",IF(_xlfn.BITAND(V141,'PDP8'!$E$17)='PDP8'!$D$17,'PDP8'!$F$17,CONCATENATE(IF(ISNA(MATCH(_xlfn.BITAND(V141,'PDP8'!$E$18),'PDP8'!$D$18:$D$20,0)),"",CONCATENATE(INDEX('PDP8'!$C$18:$C$20,MATCH(_xlfn.BITAND(V141,'PDP8'!$E$18),'PDP8'!$D$18:$D$20,0))," ")),IF(ISNA(MATCH(_xlfn.BITAND(V141,'PDP8'!$E$21),'PDP8'!$D$21:$D$52,0)),"",INDEX('PDP8'!$C$21:$C$52,MATCH(_xlfn.BITAND(V141,'PDP8'!$E$21),'PDP8'!$D$21:$D$52,0))))))</f>
        <v/>
      </c>
      <c r="X141" s="253" t="str">
        <f>IF(LEN(W141)=0,"",IF(B141='PDP8'!$B$17,'PDP8'!$F$17,CONCATENATE(IF(ISNA(MATCH(_xlfn.BITAND(V141,'PDP8'!$E$18),'PDP8'!$D$18:$D$20,0)),"",CONCATENATE(VLOOKUP(_xlfn.BITAND(V141,'PDP8'!$E$18),'PDP8'!$D$18:$F$20,3,0),IF(LEN(W141)&gt;4,", ",""))),IF(ISNA(MATCH(_xlfn.BITAND(V141,'PDP8'!$E$21),'PDP8'!$D$21:$D$52,0)),"",VLOOKUP(_xlfn.BITAND(V141,'PDP8'!$E$21),'PDP8'!$D$21:$F$52,3,0)))))</f>
        <v/>
      </c>
      <c r="Y141" s="253" t="str">
        <f t="shared" si="43"/>
        <v/>
      </c>
      <c r="Z141" s="253" t="str">
        <f t="shared" si="40"/>
        <v/>
      </c>
      <c r="AA141" s="253" t="str">
        <f>IF(LEN(Z141)=0,"",CONCATENATE(IF(ISNA(MATCH(_xlfn.BITAND(Z141,'PDP8'!$E$56),'PDP8'!$D$56:$D$70,0)),"",CONCATENATE(INDEX('PDP8'!$C$56:$C$70,MATCH(_xlfn.BITAND(Z141,'PDP8'!$E$56),'PDP8'!$D$56:$D$70,0))," ")),IF(ISNA(MATCH(_xlfn.BITAND(Z141,'PDP8'!$E$71),'PDP8'!$D$71:$D$73,0)),"",CONCATENATE(INDEX('PDP8'!$C$71:$C$73,MATCH(_xlfn.BITAND(Z141,'PDP8'!$E$71),'PDP8'!$D$71:$D$73,0))," ")),IF(_xlfn.BITAND(Z141,'PDP8'!$E$74),"",'PDP8'!$C$74),IF(_xlfn.BITAND(Z141,'PDP8'!$E$75),'PDP8'!$C$75,"")))</f>
        <v/>
      </c>
      <c r="AB141" s="253" t="str">
        <f>IF(LEN(AA141)=0,"",CONCATENATE(IF(ISNA(MATCH(_xlfn.BITAND(Z141,'PDP8'!$E$56),'PDP8'!$D$56:$D$70,0)),"",VLOOKUP(_xlfn.BITAND(Z141,'PDP8'!$E$56),'PDP8'!$D$56:$F$70,3,0)),IF(ISNA(MATCH(_xlfn.BITAND(Z141,'PDP8'!$E$71),'PDP8'!$D$71:$D$73,0)),"",CONCATENATE(IF(ISNA(MATCH(_xlfn.BITAND(Z141,'PDP8'!$E$56),'PDP8'!$D$56:$D$70,0)),"",", "),VLOOKUP(_xlfn.BITAND(Z141,'PDP8'!$E$71),'PDP8'!$D$71:$F$73,3,0))),IF(_xlfn.BITAND(Z141,'PDP8'!$E$75)='PDP8'!$D$75,CONCATENATE(IF(LEN(AA141)&gt;4,", ",""),'PDP8'!$F$75,""),IF(_xlfn.BITAND(Z141,'PDP8'!$E$74),"",'PDP8'!$F$74))))</f>
        <v/>
      </c>
      <c r="AC141" s="253" t="str">
        <f t="shared" si="44"/>
        <v/>
      </c>
      <c r="AD141" s="253" t="str">
        <f>IF(OR(LEFT(C141,1)="*",ISNA(MATCH(C141,'PDP8'!$B$90:$B$238,0))),"",VLOOKUP(C141,'PDP8'!$B$90:$C$238,2,0))</f>
        <v/>
      </c>
      <c r="AE141" s="253" t="str">
        <f>IF(LEN(AD141)=0,"",VLOOKUP(C141,'PDP8'!$B$79:$F$238,5,0))</f>
        <v/>
      </c>
      <c r="AF141" s="253" t="str">
        <f>IF(OR(LEFT(C141,1)="*",ISNA(MATCH(C141,'PDP8'!$J$5:$J$389,0))),"",INDEX('PDP8'!$I$5:$I$389,MATCH(C141,'PDP8'!$J$5:$J$389,0)))</f>
        <v/>
      </c>
      <c r="AG141" s="253" t="str">
        <f>IF(LEN(AF141)=0,"",CONCATENATE(VLOOKUP(C141,'PDP8'!$J$5:$M$389,2,0),": ",VLOOKUP(C141,'PDP8'!$J$5:$M$389,4,0)))</f>
        <v/>
      </c>
      <c r="AH141" s="126"/>
    </row>
    <row r="142" spans="1:34" x14ac:dyDescent="0.2">
      <c r="A142" s="126"/>
      <c r="B142" s="246" t="str">
        <f t="shared" si="30"/>
        <v/>
      </c>
      <c r="C142" s="247"/>
      <c r="D142" s="248"/>
      <c r="E142" s="177"/>
      <c r="F142" s="249"/>
      <c r="G142" s="250" t="str">
        <f>IF(LEN(C142)=0,"",IF(LEFT(C142,1)="*",B142,IF(D142="Y",C142,IF(O142&lt;6,INDEX('PDP8'!$C$6:$C$13,MATCH(P142,'PDP8'!$B$6:$B$13)),CONCATENATE(W142,AA142,AD142,AF142)))))</f>
        <v/>
      </c>
      <c r="H142" s="251" t="str">
        <f t="shared" si="31"/>
        <v/>
      </c>
      <c r="I142" s="250" t="str">
        <f t="shared" si="41"/>
        <v/>
      </c>
      <c r="J142" s="179"/>
      <c r="K142" s="188" t="str">
        <f>IF(LEFT(C142,1)="*",CONCATENATE("/Address = ",RIGHT(B142,LEN(B142)-1)),IF(LEN(O142)=0,"",IF(D142="Y",CONCATENATE("/Data initialized to ",C142),IF(O142&lt;6,CONCATENATE("/",VLOOKUP(P142,'PDP8'!$B$6:$F$13,5),IF(_xlfn.BITAND(OCT2DEC(C142),376)=264," [Auto pre-increment]","")),CONCATENATE("/",Y142,AC142,AE142,AG142)))))</f>
        <v/>
      </c>
      <c r="L142" s="252"/>
      <c r="M142" s="126"/>
      <c r="N142" s="253" t="str">
        <f t="shared" si="32"/>
        <v/>
      </c>
      <c r="O142" s="253" t="str">
        <f t="shared" si="33"/>
        <v/>
      </c>
      <c r="P142" s="253" t="str">
        <f t="shared" si="34"/>
        <v/>
      </c>
      <c r="Q142" s="253" t="str">
        <f t="shared" si="35"/>
        <v/>
      </c>
      <c r="R142" s="253" t="str">
        <f t="shared" si="36"/>
        <v>NO</v>
      </c>
      <c r="S142" s="254" t="str">
        <f t="shared" si="42"/>
        <v>7610</v>
      </c>
      <c r="T142" s="253" t="str">
        <f t="shared" si="37"/>
        <v/>
      </c>
      <c r="U142" s="253">
        <f t="shared" si="38"/>
        <v>0</v>
      </c>
      <c r="V142" s="253" t="str">
        <f t="shared" si="39"/>
        <v/>
      </c>
      <c r="W142" s="253" t="str">
        <f>IF(LEN(V142)=0,"",IF(_xlfn.BITAND(V142,'PDP8'!$E$17)='PDP8'!$D$17,'PDP8'!$F$17,CONCATENATE(IF(ISNA(MATCH(_xlfn.BITAND(V142,'PDP8'!$E$18),'PDP8'!$D$18:$D$20,0)),"",CONCATENATE(INDEX('PDP8'!$C$18:$C$20,MATCH(_xlfn.BITAND(V142,'PDP8'!$E$18),'PDP8'!$D$18:$D$20,0))," ")),IF(ISNA(MATCH(_xlfn.BITAND(V142,'PDP8'!$E$21),'PDP8'!$D$21:$D$52,0)),"",INDEX('PDP8'!$C$21:$C$52,MATCH(_xlfn.BITAND(V142,'PDP8'!$E$21),'PDP8'!$D$21:$D$52,0))))))</f>
        <v/>
      </c>
      <c r="X142" s="253" t="str">
        <f>IF(LEN(W142)=0,"",IF(B142='PDP8'!$B$17,'PDP8'!$F$17,CONCATENATE(IF(ISNA(MATCH(_xlfn.BITAND(V142,'PDP8'!$E$18),'PDP8'!$D$18:$D$20,0)),"",CONCATENATE(VLOOKUP(_xlfn.BITAND(V142,'PDP8'!$E$18),'PDP8'!$D$18:$F$20,3,0),IF(LEN(W142)&gt;4,", ",""))),IF(ISNA(MATCH(_xlfn.BITAND(V142,'PDP8'!$E$21),'PDP8'!$D$21:$D$52,0)),"",VLOOKUP(_xlfn.BITAND(V142,'PDP8'!$E$21),'PDP8'!$D$21:$F$52,3,0)))))</f>
        <v/>
      </c>
      <c r="Y142" s="253" t="str">
        <f t="shared" si="43"/>
        <v/>
      </c>
      <c r="Z142" s="253" t="str">
        <f t="shared" si="40"/>
        <v/>
      </c>
      <c r="AA142" s="253" t="str">
        <f>IF(LEN(Z142)=0,"",CONCATENATE(IF(ISNA(MATCH(_xlfn.BITAND(Z142,'PDP8'!$E$56),'PDP8'!$D$56:$D$70,0)),"",CONCATENATE(INDEX('PDP8'!$C$56:$C$70,MATCH(_xlfn.BITAND(Z142,'PDP8'!$E$56),'PDP8'!$D$56:$D$70,0))," ")),IF(ISNA(MATCH(_xlfn.BITAND(Z142,'PDP8'!$E$71),'PDP8'!$D$71:$D$73,0)),"",CONCATENATE(INDEX('PDP8'!$C$71:$C$73,MATCH(_xlfn.BITAND(Z142,'PDP8'!$E$71),'PDP8'!$D$71:$D$73,0))," ")),IF(_xlfn.BITAND(Z142,'PDP8'!$E$74),"",'PDP8'!$C$74),IF(_xlfn.BITAND(Z142,'PDP8'!$E$75),'PDP8'!$C$75,"")))</f>
        <v/>
      </c>
      <c r="AB142" s="253" t="str">
        <f>IF(LEN(AA142)=0,"",CONCATENATE(IF(ISNA(MATCH(_xlfn.BITAND(Z142,'PDP8'!$E$56),'PDP8'!$D$56:$D$70,0)),"",VLOOKUP(_xlfn.BITAND(Z142,'PDP8'!$E$56),'PDP8'!$D$56:$F$70,3,0)),IF(ISNA(MATCH(_xlfn.BITAND(Z142,'PDP8'!$E$71),'PDP8'!$D$71:$D$73,0)),"",CONCATENATE(IF(ISNA(MATCH(_xlfn.BITAND(Z142,'PDP8'!$E$56),'PDP8'!$D$56:$D$70,0)),"",", "),VLOOKUP(_xlfn.BITAND(Z142,'PDP8'!$E$71),'PDP8'!$D$71:$F$73,3,0))),IF(_xlfn.BITAND(Z142,'PDP8'!$E$75)='PDP8'!$D$75,CONCATENATE(IF(LEN(AA142)&gt;4,", ",""),'PDP8'!$F$75,""),IF(_xlfn.BITAND(Z142,'PDP8'!$E$74),"",'PDP8'!$F$74))))</f>
        <v/>
      </c>
      <c r="AC142" s="253" t="str">
        <f t="shared" si="44"/>
        <v/>
      </c>
      <c r="AD142" s="253" t="str">
        <f>IF(OR(LEFT(C142,1)="*",ISNA(MATCH(C142,'PDP8'!$B$90:$B$238,0))),"",VLOOKUP(C142,'PDP8'!$B$90:$C$238,2,0))</f>
        <v/>
      </c>
      <c r="AE142" s="253" t="str">
        <f>IF(LEN(AD142)=0,"",VLOOKUP(C142,'PDP8'!$B$79:$F$238,5,0))</f>
        <v/>
      </c>
      <c r="AF142" s="253" t="str">
        <f>IF(OR(LEFT(C142,1)="*",ISNA(MATCH(C142,'PDP8'!$J$5:$J$389,0))),"",INDEX('PDP8'!$I$5:$I$389,MATCH(C142,'PDP8'!$J$5:$J$389,0)))</f>
        <v/>
      </c>
      <c r="AG142" s="253" t="str">
        <f>IF(LEN(AF142)=0,"",CONCATENATE(VLOOKUP(C142,'PDP8'!$J$5:$M$389,2,0),": ",VLOOKUP(C142,'PDP8'!$J$5:$M$389,4,0)))</f>
        <v/>
      </c>
      <c r="AH142" s="126"/>
    </row>
    <row r="143" spans="1:34" x14ac:dyDescent="0.2">
      <c r="A143" s="126"/>
      <c r="B143" s="246" t="str">
        <f t="shared" si="30"/>
        <v/>
      </c>
      <c r="C143" s="247"/>
      <c r="D143" s="248"/>
      <c r="E143" s="177"/>
      <c r="F143" s="249"/>
      <c r="G143" s="250" t="str">
        <f>IF(LEN(C143)=0,"",IF(LEFT(C143,1)="*",B143,IF(D143="Y",C143,IF(O143&lt;6,INDEX('PDP8'!$C$6:$C$13,MATCH(P143,'PDP8'!$B$6:$B$13)),CONCATENATE(W143,AA143,AD143,AF143)))))</f>
        <v/>
      </c>
      <c r="H143" s="251" t="str">
        <f t="shared" si="31"/>
        <v/>
      </c>
      <c r="I143" s="250" t="str">
        <f t="shared" si="41"/>
        <v/>
      </c>
      <c r="J143" s="179"/>
      <c r="K143" s="188" t="str">
        <f>IF(LEFT(C143,1)="*",CONCATENATE("/Address = ",RIGHT(B143,LEN(B143)-1)),IF(LEN(O143)=0,"",IF(D143="Y",CONCATENATE("/Data initialized to ",C143),IF(O143&lt;6,CONCATENATE("/",VLOOKUP(P143,'PDP8'!$B$6:$F$13,5),IF(_xlfn.BITAND(OCT2DEC(C143),376)=264," [Auto pre-increment]","")),CONCATENATE("/",Y143,AC143,AE143,AG143)))))</f>
        <v/>
      </c>
      <c r="L143" s="252"/>
      <c r="M143" s="126"/>
      <c r="N143" s="253" t="str">
        <f t="shared" si="32"/>
        <v/>
      </c>
      <c r="O143" s="253" t="str">
        <f t="shared" si="33"/>
        <v/>
      </c>
      <c r="P143" s="253" t="str">
        <f t="shared" si="34"/>
        <v/>
      </c>
      <c r="Q143" s="253" t="str">
        <f t="shared" si="35"/>
        <v/>
      </c>
      <c r="R143" s="253" t="str">
        <f t="shared" si="36"/>
        <v>NO</v>
      </c>
      <c r="S143" s="254" t="str">
        <f t="shared" si="42"/>
        <v>7610</v>
      </c>
      <c r="T143" s="253" t="str">
        <f t="shared" si="37"/>
        <v/>
      </c>
      <c r="U143" s="253">
        <f t="shared" si="38"/>
        <v>0</v>
      </c>
      <c r="V143" s="253" t="str">
        <f t="shared" si="39"/>
        <v/>
      </c>
      <c r="W143" s="253" t="str">
        <f>IF(LEN(V143)=0,"",IF(_xlfn.BITAND(V143,'PDP8'!$E$17)='PDP8'!$D$17,'PDP8'!$F$17,CONCATENATE(IF(ISNA(MATCH(_xlfn.BITAND(V143,'PDP8'!$E$18),'PDP8'!$D$18:$D$20,0)),"",CONCATENATE(INDEX('PDP8'!$C$18:$C$20,MATCH(_xlfn.BITAND(V143,'PDP8'!$E$18),'PDP8'!$D$18:$D$20,0))," ")),IF(ISNA(MATCH(_xlfn.BITAND(V143,'PDP8'!$E$21),'PDP8'!$D$21:$D$52,0)),"",INDEX('PDP8'!$C$21:$C$52,MATCH(_xlfn.BITAND(V143,'PDP8'!$E$21),'PDP8'!$D$21:$D$52,0))))))</f>
        <v/>
      </c>
      <c r="X143" s="253" t="str">
        <f>IF(LEN(W143)=0,"",IF(B143='PDP8'!$B$17,'PDP8'!$F$17,CONCATENATE(IF(ISNA(MATCH(_xlfn.BITAND(V143,'PDP8'!$E$18),'PDP8'!$D$18:$D$20,0)),"",CONCATENATE(VLOOKUP(_xlfn.BITAND(V143,'PDP8'!$E$18),'PDP8'!$D$18:$F$20,3,0),IF(LEN(W143)&gt;4,", ",""))),IF(ISNA(MATCH(_xlfn.BITAND(V143,'PDP8'!$E$21),'PDP8'!$D$21:$D$52,0)),"",VLOOKUP(_xlfn.BITAND(V143,'PDP8'!$E$21),'PDP8'!$D$21:$F$52,3,0)))))</f>
        <v/>
      </c>
      <c r="Y143" s="253" t="str">
        <f t="shared" si="43"/>
        <v/>
      </c>
      <c r="Z143" s="253" t="str">
        <f t="shared" si="40"/>
        <v/>
      </c>
      <c r="AA143" s="253" t="str">
        <f>IF(LEN(Z143)=0,"",CONCATENATE(IF(ISNA(MATCH(_xlfn.BITAND(Z143,'PDP8'!$E$56),'PDP8'!$D$56:$D$70,0)),"",CONCATENATE(INDEX('PDP8'!$C$56:$C$70,MATCH(_xlfn.BITAND(Z143,'PDP8'!$E$56),'PDP8'!$D$56:$D$70,0))," ")),IF(ISNA(MATCH(_xlfn.BITAND(Z143,'PDP8'!$E$71),'PDP8'!$D$71:$D$73,0)),"",CONCATENATE(INDEX('PDP8'!$C$71:$C$73,MATCH(_xlfn.BITAND(Z143,'PDP8'!$E$71),'PDP8'!$D$71:$D$73,0))," ")),IF(_xlfn.BITAND(Z143,'PDP8'!$E$74),"",'PDP8'!$C$74),IF(_xlfn.BITAND(Z143,'PDP8'!$E$75),'PDP8'!$C$75,"")))</f>
        <v/>
      </c>
      <c r="AB143" s="253" t="str">
        <f>IF(LEN(AA143)=0,"",CONCATENATE(IF(ISNA(MATCH(_xlfn.BITAND(Z143,'PDP8'!$E$56),'PDP8'!$D$56:$D$70,0)),"",VLOOKUP(_xlfn.BITAND(Z143,'PDP8'!$E$56),'PDP8'!$D$56:$F$70,3,0)),IF(ISNA(MATCH(_xlfn.BITAND(Z143,'PDP8'!$E$71),'PDP8'!$D$71:$D$73,0)),"",CONCATENATE(IF(ISNA(MATCH(_xlfn.BITAND(Z143,'PDP8'!$E$56),'PDP8'!$D$56:$D$70,0)),"",", "),VLOOKUP(_xlfn.BITAND(Z143,'PDP8'!$E$71),'PDP8'!$D$71:$F$73,3,0))),IF(_xlfn.BITAND(Z143,'PDP8'!$E$75)='PDP8'!$D$75,CONCATENATE(IF(LEN(AA143)&gt;4,", ",""),'PDP8'!$F$75,""),IF(_xlfn.BITAND(Z143,'PDP8'!$E$74),"",'PDP8'!$F$74))))</f>
        <v/>
      </c>
      <c r="AC143" s="253" t="str">
        <f t="shared" si="44"/>
        <v/>
      </c>
      <c r="AD143" s="253" t="str">
        <f>IF(OR(LEFT(C143,1)="*",ISNA(MATCH(C143,'PDP8'!$B$90:$B$238,0))),"",VLOOKUP(C143,'PDP8'!$B$90:$C$238,2,0))</f>
        <v/>
      </c>
      <c r="AE143" s="253" t="str">
        <f>IF(LEN(AD143)=0,"",VLOOKUP(C143,'PDP8'!$B$79:$F$238,5,0))</f>
        <v/>
      </c>
      <c r="AF143" s="253" t="str">
        <f>IF(OR(LEFT(C143,1)="*",ISNA(MATCH(C143,'PDP8'!$J$5:$J$389,0))),"",INDEX('PDP8'!$I$5:$I$389,MATCH(C143,'PDP8'!$J$5:$J$389,0)))</f>
        <v/>
      </c>
      <c r="AG143" s="253" t="str">
        <f>IF(LEN(AF143)=0,"",CONCATENATE(VLOOKUP(C143,'PDP8'!$J$5:$M$389,2,0),": ",VLOOKUP(C143,'PDP8'!$J$5:$M$389,4,0)))</f>
        <v/>
      </c>
      <c r="AH143" s="126"/>
    </row>
    <row r="144" spans="1:34" x14ac:dyDescent="0.2">
      <c r="A144" s="126"/>
      <c r="B144" s="246" t="str">
        <f t="shared" si="30"/>
        <v/>
      </c>
      <c r="C144" s="247"/>
      <c r="D144" s="248"/>
      <c r="E144" s="177"/>
      <c r="F144" s="249"/>
      <c r="G144" s="250" t="str">
        <f>IF(LEN(C144)=0,"",IF(LEFT(C144,1)="*",B144,IF(D144="Y",C144,IF(O144&lt;6,INDEX('PDP8'!$C$6:$C$13,MATCH(P144,'PDP8'!$B$6:$B$13)),CONCATENATE(W144,AA144,AD144,AF144)))))</f>
        <v/>
      </c>
      <c r="H144" s="251" t="str">
        <f t="shared" si="31"/>
        <v/>
      </c>
      <c r="I144" s="250" t="str">
        <f t="shared" si="41"/>
        <v/>
      </c>
      <c r="J144" s="179"/>
      <c r="K144" s="188" t="str">
        <f>IF(LEFT(C144,1)="*",CONCATENATE("/Address = ",RIGHT(B144,LEN(B144)-1)),IF(LEN(O144)=0,"",IF(D144="Y",CONCATENATE("/Data initialized to ",C144),IF(O144&lt;6,CONCATENATE("/",VLOOKUP(P144,'PDP8'!$B$6:$F$13,5),IF(_xlfn.BITAND(OCT2DEC(C144),376)=264," [Auto pre-increment]","")),CONCATENATE("/",Y144,AC144,AE144,AG144)))))</f>
        <v/>
      </c>
      <c r="L144" s="252"/>
      <c r="M144" s="126"/>
      <c r="N144" s="253" t="str">
        <f t="shared" si="32"/>
        <v/>
      </c>
      <c r="O144" s="253" t="str">
        <f t="shared" si="33"/>
        <v/>
      </c>
      <c r="P144" s="253" t="str">
        <f t="shared" si="34"/>
        <v/>
      </c>
      <c r="Q144" s="253" t="str">
        <f t="shared" si="35"/>
        <v/>
      </c>
      <c r="R144" s="253" t="str">
        <f t="shared" si="36"/>
        <v>NO</v>
      </c>
      <c r="S144" s="254" t="str">
        <f t="shared" si="42"/>
        <v>7610</v>
      </c>
      <c r="T144" s="253" t="str">
        <f t="shared" si="37"/>
        <v/>
      </c>
      <c r="U144" s="253">
        <f t="shared" si="38"/>
        <v>0</v>
      </c>
      <c r="V144" s="253" t="str">
        <f t="shared" si="39"/>
        <v/>
      </c>
      <c r="W144" s="253" t="str">
        <f>IF(LEN(V144)=0,"",IF(_xlfn.BITAND(V144,'PDP8'!$E$17)='PDP8'!$D$17,'PDP8'!$F$17,CONCATENATE(IF(ISNA(MATCH(_xlfn.BITAND(V144,'PDP8'!$E$18),'PDP8'!$D$18:$D$20,0)),"",CONCATENATE(INDEX('PDP8'!$C$18:$C$20,MATCH(_xlfn.BITAND(V144,'PDP8'!$E$18),'PDP8'!$D$18:$D$20,0))," ")),IF(ISNA(MATCH(_xlfn.BITAND(V144,'PDP8'!$E$21),'PDP8'!$D$21:$D$52,0)),"",INDEX('PDP8'!$C$21:$C$52,MATCH(_xlfn.BITAND(V144,'PDP8'!$E$21),'PDP8'!$D$21:$D$52,0))))))</f>
        <v/>
      </c>
      <c r="X144" s="253" t="str">
        <f>IF(LEN(W144)=0,"",IF(B144='PDP8'!$B$17,'PDP8'!$F$17,CONCATENATE(IF(ISNA(MATCH(_xlfn.BITAND(V144,'PDP8'!$E$18),'PDP8'!$D$18:$D$20,0)),"",CONCATENATE(VLOOKUP(_xlfn.BITAND(V144,'PDP8'!$E$18),'PDP8'!$D$18:$F$20,3,0),IF(LEN(W144)&gt;4,", ",""))),IF(ISNA(MATCH(_xlfn.BITAND(V144,'PDP8'!$E$21),'PDP8'!$D$21:$D$52,0)),"",VLOOKUP(_xlfn.BITAND(V144,'PDP8'!$E$21),'PDP8'!$D$21:$F$52,3,0)))))</f>
        <v/>
      </c>
      <c r="Y144" s="253" t="str">
        <f t="shared" si="43"/>
        <v/>
      </c>
      <c r="Z144" s="253" t="str">
        <f t="shared" si="40"/>
        <v/>
      </c>
      <c r="AA144" s="253" t="str">
        <f>IF(LEN(Z144)=0,"",CONCATENATE(IF(ISNA(MATCH(_xlfn.BITAND(Z144,'PDP8'!$E$56),'PDP8'!$D$56:$D$70,0)),"",CONCATENATE(INDEX('PDP8'!$C$56:$C$70,MATCH(_xlfn.BITAND(Z144,'PDP8'!$E$56),'PDP8'!$D$56:$D$70,0))," ")),IF(ISNA(MATCH(_xlfn.BITAND(Z144,'PDP8'!$E$71),'PDP8'!$D$71:$D$73,0)),"",CONCATENATE(INDEX('PDP8'!$C$71:$C$73,MATCH(_xlfn.BITAND(Z144,'PDP8'!$E$71),'PDP8'!$D$71:$D$73,0))," ")),IF(_xlfn.BITAND(Z144,'PDP8'!$E$74),"",'PDP8'!$C$74),IF(_xlfn.BITAND(Z144,'PDP8'!$E$75),'PDP8'!$C$75,"")))</f>
        <v/>
      </c>
      <c r="AB144" s="253" t="str">
        <f>IF(LEN(AA144)=0,"",CONCATENATE(IF(ISNA(MATCH(_xlfn.BITAND(Z144,'PDP8'!$E$56),'PDP8'!$D$56:$D$70,0)),"",VLOOKUP(_xlfn.BITAND(Z144,'PDP8'!$E$56),'PDP8'!$D$56:$F$70,3,0)),IF(ISNA(MATCH(_xlfn.BITAND(Z144,'PDP8'!$E$71),'PDP8'!$D$71:$D$73,0)),"",CONCATENATE(IF(ISNA(MATCH(_xlfn.BITAND(Z144,'PDP8'!$E$56),'PDP8'!$D$56:$D$70,0)),"",", "),VLOOKUP(_xlfn.BITAND(Z144,'PDP8'!$E$71),'PDP8'!$D$71:$F$73,3,0))),IF(_xlfn.BITAND(Z144,'PDP8'!$E$75)='PDP8'!$D$75,CONCATENATE(IF(LEN(AA144)&gt;4,", ",""),'PDP8'!$F$75,""),IF(_xlfn.BITAND(Z144,'PDP8'!$E$74),"",'PDP8'!$F$74))))</f>
        <v/>
      </c>
      <c r="AC144" s="253" t="str">
        <f t="shared" si="44"/>
        <v/>
      </c>
      <c r="AD144" s="253" t="str">
        <f>IF(OR(LEFT(C144,1)="*",ISNA(MATCH(C144,'PDP8'!$B$90:$B$238,0))),"",VLOOKUP(C144,'PDP8'!$B$90:$C$238,2,0))</f>
        <v/>
      </c>
      <c r="AE144" s="253" t="str">
        <f>IF(LEN(AD144)=0,"",VLOOKUP(C144,'PDP8'!$B$79:$F$238,5,0))</f>
        <v/>
      </c>
      <c r="AF144" s="253" t="str">
        <f>IF(OR(LEFT(C144,1)="*",ISNA(MATCH(C144,'PDP8'!$J$5:$J$389,0))),"",INDEX('PDP8'!$I$5:$I$389,MATCH(C144,'PDP8'!$J$5:$J$389,0)))</f>
        <v/>
      </c>
      <c r="AG144" s="253" t="str">
        <f>IF(LEN(AF144)=0,"",CONCATENATE(VLOOKUP(C144,'PDP8'!$J$5:$M$389,2,0),": ",VLOOKUP(C144,'PDP8'!$J$5:$M$389,4,0)))</f>
        <v/>
      </c>
      <c r="AH144" s="126"/>
    </row>
    <row r="145" spans="1:34" x14ac:dyDescent="0.2">
      <c r="A145" s="126"/>
      <c r="B145" s="246" t="str">
        <f t="shared" si="30"/>
        <v/>
      </c>
      <c r="C145" s="247"/>
      <c r="D145" s="248"/>
      <c r="E145" s="177"/>
      <c r="F145" s="249"/>
      <c r="G145" s="250" t="str">
        <f>IF(LEN(C145)=0,"",IF(LEFT(C145,1)="*",B145,IF(D145="Y",C145,IF(O145&lt;6,INDEX('PDP8'!$C$6:$C$13,MATCH(P145,'PDP8'!$B$6:$B$13)),CONCATENATE(W145,AA145,AD145,AF145)))))</f>
        <v/>
      </c>
      <c r="H145" s="251" t="str">
        <f t="shared" si="31"/>
        <v/>
      </c>
      <c r="I145" s="250" t="str">
        <f t="shared" si="41"/>
        <v/>
      </c>
      <c r="J145" s="179"/>
      <c r="K145" s="188" t="str">
        <f>IF(LEFT(C145,1)="*",CONCATENATE("/Address = ",RIGHT(B145,LEN(B145)-1)),IF(LEN(O145)=0,"",IF(D145="Y",CONCATENATE("/Data initialized to ",C145),IF(O145&lt;6,CONCATENATE("/",VLOOKUP(P145,'PDP8'!$B$6:$F$13,5),IF(_xlfn.BITAND(OCT2DEC(C145),376)=264," [Auto pre-increment]","")),CONCATENATE("/",Y145,AC145,AE145,AG145)))))</f>
        <v/>
      </c>
      <c r="L145" s="252"/>
      <c r="M145" s="126"/>
      <c r="N145" s="253" t="str">
        <f t="shared" si="32"/>
        <v/>
      </c>
      <c r="O145" s="253" t="str">
        <f t="shared" si="33"/>
        <v/>
      </c>
      <c r="P145" s="253" t="str">
        <f t="shared" si="34"/>
        <v/>
      </c>
      <c r="Q145" s="253" t="str">
        <f t="shared" si="35"/>
        <v/>
      </c>
      <c r="R145" s="253" t="str">
        <f t="shared" si="36"/>
        <v>NO</v>
      </c>
      <c r="S145" s="254" t="str">
        <f t="shared" si="42"/>
        <v>7610</v>
      </c>
      <c r="T145" s="253" t="str">
        <f t="shared" si="37"/>
        <v/>
      </c>
      <c r="U145" s="253">
        <f t="shared" si="38"/>
        <v>0</v>
      </c>
      <c r="V145" s="253" t="str">
        <f t="shared" si="39"/>
        <v/>
      </c>
      <c r="W145" s="253" t="str">
        <f>IF(LEN(V145)=0,"",IF(_xlfn.BITAND(V145,'PDP8'!$E$17)='PDP8'!$D$17,'PDP8'!$F$17,CONCATENATE(IF(ISNA(MATCH(_xlfn.BITAND(V145,'PDP8'!$E$18),'PDP8'!$D$18:$D$20,0)),"",CONCATENATE(INDEX('PDP8'!$C$18:$C$20,MATCH(_xlfn.BITAND(V145,'PDP8'!$E$18),'PDP8'!$D$18:$D$20,0))," ")),IF(ISNA(MATCH(_xlfn.BITAND(V145,'PDP8'!$E$21),'PDP8'!$D$21:$D$52,0)),"",INDEX('PDP8'!$C$21:$C$52,MATCH(_xlfn.BITAND(V145,'PDP8'!$E$21),'PDP8'!$D$21:$D$52,0))))))</f>
        <v/>
      </c>
      <c r="X145" s="253" t="str">
        <f>IF(LEN(W145)=0,"",IF(B145='PDP8'!$B$17,'PDP8'!$F$17,CONCATENATE(IF(ISNA(MATCH(_xlfn.BITAND(V145,'PDP8'!$E$18),'PDP8'!$D$18:$D$20,0)),"",CONCATENATE(VLOOKUP(_xlfn.BITAND(V145,'PDP8'!$E$18),'PDP8'!$D$18:$F$20,3,0),IF(LEN(W145)&gt;4,", ",""))),IF(ISNA(MATCH(_xlfn.BITAND(V145,'PDP8'!$E$21),'PDP8'!$D$21:$D$52,0)),"",VLOOKUP(_xlfn.BITAND(V145,'PDP8'!$E$21),'PDP8'!$D$21:$F$52,3,0)))))</f>
        <v/>
      </c>
      <c r="Y145" s="253" t="str">
        <f t="shared" si="43"/>
        <v/>
      </c>
      <c r="Z145" s="253" t="str">
        <f t="shared" si="40"/>
        <v/>
      </c>
      <c r="AA145" s="253" t="str">
        <f>IF(LEN(Z145)=0,"",CONCATENATE(IF(ISNA(MATCH(_xlfn.BITAND(Z145,'PDP8'!$E$56),'PDP8'!$D$56:$D$70,0)),"",CONCATENATE(INDEX('PDP8'!$C$56:$C$70,MATCH(_xlfn.BITAND(Z145,'PDP8'!$E$56),'PDP8'!$D$56:$D$70,0))," ")),IF(ISNA(MATCH(_xlfn.BITAND(Z145,'PDP8'!$E$71),'PDP8'!$D$71:$D$73,0)),"",CONCATENATE(INDEX('PDP8'!$C$71:$C$73,MATCH(_xlfn.BITAND(Z145,'PDP8'!$E$71),'PDP8'!$D$71:$D$73,0))," ")),IF(_xlfn.BITAND(Z145,'PDP8'!$E$74),"",'PDP8'!$C$74),IF(_xlfn.BITAND(Z145,'PDP8'!$E$75),'PDP8'!$C$75,"")))</f>
        <v/>
      </c>
      <c r="AB145" s="253" t="str">
        <f>IF(LEN(AA145)=0,"",CONCATENATE(IF(ISNA(MATCH(_xlfn.BITAND(Z145,'PDP8'!$E$56),'PDP8'!$D$56:$D$70,0)),"",VLOOKUP(_xlfn.BITAND(Z145,'PDP8'!$E$56),'PDP8'!$D$56:$F$70,3,0)),IF(ISNA(MATCH(_xlfn.BITAND(Z145,'PDP8'!$E$71),'PDP8'!$D$71:$D$73,0)),"",CONCATENATE(IF(ISNA(MATCH(_xlfn.BITAND(Z145,'PDP8'!$E$56),'PDP8'!$D$56:$D$70,0)),"",", "),VLOOKUP(_xlfn.BITAND(Z145,'PDP8'!$E$71),'PDP8'!$D$71:$F$73,3,0))),IF(_xlfn.BITAND(Z145,'PDP8'!$E$75)='PDP8'!$D$75,CONCATENATE(IF(LEN(AA145)&gt;4,", ",""),'PDP8'!$F$75,""),IF(_xlfn.BITAND(Z145,'PDP8'!$E$74),"",'PDP8'!$F$74))))</f>
        <v/>
      </c>
      <c r="AC145" s="253" t="str">
        <f t="shared" si="44"/>
        <v/>
      </c>
      <c r="AD145" s="253" t="str">
        <f>IF(OR(LEFT(C145,1)="*",ISNA(MATCH(C145,'PDP8'!$B$90:$B$238,0))),"",VLOOKUP(C145,'PDP8'!$B$90:$C$238,2,0))</f>
        <v/>
      </c>
      <c r="AE145" s="253" t="str">
        <f>IF(LEN(AD145)=0,"",VLOOKUP(C145,'PDP8'!$B$79:$F$238,5,0))</f>
        <v/>
      </c>
      <c r="AF145" s="253" t="str">
        <f>IF(OR(LEFT(C145,1)="*",ISNA(MATCH(C145,'PDP8'!$J$5:$J$389,0))),"",INDEX('PDP8'!$I$5:$I$389,MATCH(C145,'PDP8'!$J$5:$J$389,0)))</f>
        <v/>
      </c>
      <c r="AG145" s="253" t="str">
        <f>IF(LEN(AF145)=0,"",CONCATENATE(VLOOKUP(C145,'PDP8'!$J$5:$M$389,2,0),": ",VLOOKUP(C145,'PDP8'!$J$5:$M$389,4,0)))</f>
        <v/>
      </c>
      <c r="AH145" s="126"/>
    </row>
    <row r="146" spans="1:34" x14ac:dyDescent="0.2">
      <c r="A146" s="126"/>
      <c r="B146" s="246" t="str">
        <f t="shared" si="30"/>
        <v/>
      </c>
      <c r="C146" s="247"/>
      <c r="D146" s="248"/>
      <c r="E146" s="177"/>
      <c r="F146" s="249"/>
      <c r="G146" s="250" t="str">
        <f>IF(LEN(C146)=0,"",IF(LEFT(C146,1)="*",B146,IF(D146="Y",C146,IF(O146&lt;6,INDEX('PDP8'!$C$6:$C$13,MATCH(P146,'PDP8'!$B$6:$B$13)),CONCATENATE(W146,AA146,AD146,AF146)))))</f>
        <v/>
      </c>
      <c r="H146" s="251" t="str">
        <f t="shared" si="31"/>
        <v/>
      </c>
      <c r="I146" s="250" t="str">
        <f t="shared" si="41"/>
        <v/>
      </c>
      <c r="J146" s="179"/>
      <c r="K146" s="188" t="str">
        <f>IF(LEFT(C146,1)="*",CONCATENATE("/Address = ",RIGHT(B146,LEN(B146)-1)),IF(LEN(O146)=0,"",IF(D146="Y",CONCATENATE("/Data initialized to ",C146),IF(O146&lt;6,CONCATENATE("/",VLOOKUP(P146,'PDP8'!$B$6:$F$13,5),IF(_xlfn.BITAND(OCT2DEC(C146),376)=264," [Auto pre-increment]","")),CONCATENATE("/",Y146,AC146,AE146,AG146)))))</f>
        <v/>
      </c>
      <c r="L146" s="252"/>
      <c r="M146" s="126"/>
      <c r="N146" s="253" t="str">
        <f t="shared" si="32"/>
        <v/>
      </c>
      <c r="O146" s="253" t="str">
        <f t="shared" si="33"/>
        <v/>
      </c>
      <c r="P146" s="253" t="str">
        <f t="shared" si="34"/>
        <v/>
      </c>
      <c r="Q146" s="253" t="str">
        <f t="shared" si="35"/>
        <v/>
      </c>
      <c r="R146" s="253" t="str">
        <f t="shared" si="36"/>
        <v>NO</v>
      </c>
      <c r="S146" s="254" t="str">
        <f t="shared" si="42"/>
        <v>7610</v>
      </c>
      <c r="T146" s="253" t="str">
        <f t="shared" si="37"/>
        <v/>
      </c>
      <c r="U146" s="253">
        <f t="shared" si="38"/>
        <v>0</v>
      </c>
      <c r="V146" s="253" t="str">
        <f t="shared" si="39"/>
        <v/>
      </c>
      <c r="W146" s="253" t="str">
        <f>IF(LEN(V146)=0,"",IF(_xlfn.BITAND(V146,'PDP8'!$E$17)='PDP8'!$D$17,'PDP8'!$F$17,CONCATENATE(IF(ISNA(MATCH(_xlfn.BITAND(V146,'PDP8'!$E$18),'PDP8'!$D$18:$D$20,0)),"",CONCATENATE(INDEX('PDP8'!$C$18:$C$20,MATCH(_xlfn.BITAND(V146,'PDP8'!$E$18),'PDP8'!$D$18:$D$20,0))," ")),IF(ISNA(MATCH(_xlfn.BITAND(V146,'PDP8'!$E$21),'PDP8'!$D$21:$D$52,0)),"",INDEX('PDP8'!$C$21:$C$52,MATCH(_xlfn.BITAND(V146,'PDP8'!$E$21),'PDP8'!$D$21:$D$52,0))))))</f>
        <v/>
      </c>
      <c r="X146" s="253" t="str">
        <f>IF(LEN(W146)=0,"",IF(B146='PDP8'!$B$17,'PDP8'!$F$17,CONCATENATE(IF(ISNA(MATCH(_xlfn.BITAND(V146,'PDP8'!$E$18),'PDP8'!$D$18:$D$20,0)),"",CONCATENATE(VLOOKUP(_xlfn.BITAND(V146,'PDP8'!$E$18),'PDP8'!$D$18:$F$20,3,0),IF(LEN(W146)&gt;4,", ",""))),IF(ISNA(MATCH(_xlfn.BITAND(V146,'PDP8'!$E$21),'PDP8'!$D$21:$D$52,0)),"",VLOOKUP(_xlfn.BITAND(V146,'PDP8'!$E$21),'PDP8'!$D$21:$F$52,3,0)))))</f>
        <v/>
      </c>
      <c r="Y146" s="253" t="str">
        <f t="shared" si="43"/>
        <v/>
      </c>
      <c r="Z146" s="253" t="str">
        <f t="shared" si="40"/>
        <v/>
      </c>
      <c r="AA146" s="253" t="str">
        <f>IF(LEN(Z146)=0,"",CONCATENATE(IF(ISNA(MATCH(_xlfn.BITAND(Z146,'PDP8'!$E$56),'PDP8'!$D$56:$D$70,0)),"",CONCATENATE(INDEX('PDP8'!$C$56:$C$70,MATCH(_xlfn.BITAND(Z146,'PDP8'!$E$56),'PDP8'!$D$56:$D$70,0))," ")),IF(ISNA(MATCH(_xlfn.BITAND(Z146,'PDP8'!$E$71),'PDP8'!$D$71:$D$73,0)),"",CONCATENATE(INDEX('PDP8'!$C$71:$C$73,MATCH(_xlfn.BITAND(Z146,'PDP8'!$E$71),'PDP8'!$D$71:$D$73,0))," ")),IF(_xlfn.BITAND(Z146,'PDP8'!$E$74),"",'PDP8'!$C$74),IF(_xlfn.BITAND(Z146,'PDP8'!$E$75),'PDP8'!$C$75,"")))</f>
        <v/>
      </c>
      <c r="AB146" s="253" t="str">
        <f>IF(LEN(AA146)=0,"",CONCATENATE(IF(ISNA(MATCH(_xlfn.BITAND(Z146,'PDP8'!$E$56),'PDP8'!$D$56:$D$70,0)),"",VLOOKUP(_xlfn.BITAND(Z146,'PDP8'!$E$56),'PDP8'!$D$56:$F$70,3,0)),IF(ISNA(MATCH(_xlfn.BITAND(Z146,'PDP8'!$E$71),'PDP8'!$D$71:$D$73,0)),"",CONCATENATE(IF(ISNA(MATCH(_xlfn.BITAND(Z146,'PDP8'!$E$56),'PDP8'!$D$56:$D$70,0)),"",", "),VLOOKUP(_xlfn.BITAND(Z146,'PDP8'!$E$71),'PDP8'!$D$71:$F$73,3,0))),IF(_xlfn.BITAND(Z146,'PDP8'!$E$75)='PDP8'!$D$75,CONCATENATE(IF(LEN(AA146)&gt;4,", ",""),'PDP8'!$F$75,""),IF(_xlfn.BITAND(Z146,'PDP8'!$E$74),"",'PDP8'!$F$74))))</f>
        <v/>
      </c>
      <c r="AC146" s="253" t="str">
        <f t="shared" si="44"/>
        <v/>
      </c>
      <c r="AD146" s="253" t="str">
        <f>IF(OR(LEFT(C146,1)="*",ISNA(MATCH(C146,'PDP8'!$B$90:$B$238,0))),"",VLOOKUP(C146,'PDP8'!$B$90:$C$238,2,0))</f>
        <v/>
      </c>
      <c r="AE146" s="253" t="str">
        <f>IF(LEN(AD146)=0,"",VLOOKUP(C146,'PDP8'!$B$79:$F$238,5,0))</f>
        <v/>
      </c>
      <c r="AF146" s="253" t="str">
        <f>IF(OR(LEFT(C146,1)="*",ISNA(MATCH(C146,'PDP8'!$J$5:$J$389,0))),"",INDEX('PDP8'!$I$5:$I$389,MATCH(C146,'PDP8'!$J$5:$J$389,0)))</f>
        <v/>
      </c>
      <c r="AG146" s="253" t="str">
        <f>IF(LEN(AF146)=0,"",CONCATENATE(VLOOKUP(C146,'PDP8'!$J$5:$M$389,2,0),": ",VLOOKUP(C146,'PDP8'!$J$5:$M$389,4,0)))</f>
        <v/>
      </c>
      <c r="AH146" s="126"/>
    </row>
    <row r="147" spans="1:34" x14ac:dyDescent="0.2">
      <c r="A147" s="126"/>
      <c r="B147" s="246" t="str">
        <f t="shared" si="30"/>
        <v/>
      </c>
      <c r="C147" s="247"/>
      <c r="D147" s="248"/>
      <c r="E147" s="177"/>
      <c r="F147" s="249"/>
      <c r="G147" s="250" t="str">
        <f>IF(LEN(C147)=0,"",IF(LEFT(C147,1)="*",B147,IF(D147="Y",C147,IF(O147&lt;6,INDEX('PDP8'!$C$6:$C$13,MATCH(P147,'PDP8'!$B$6:$B$13)),CONCATENATE(W147,AA147,AD147,AF147)))))</f>
        <v/>
      </c>
      <c r="H147" s="251" t="str">
        <f t="shared" si="31"/>
        <v/>
      </c>
      <c r="I147" s="250" t="str">
        <f t="shared" si="41"/>
        <v/>
      </c>
      <c r="J147" s="179"/>
      <c r="K147" s="188" t="str">
        <f>IF(LEFT(C147,1)="*",CONCATENATE("/Address = ",RIGHT(B147,LEN(B147)-1)),IF(LEN(O147)=0,"",IF(D147="Y",CONCATENATE("/Data initialized to ",C147),IF(O147&lt;6,CONCATENATE("/",VLOOKUP(P147,'PDP8'!$B$6:$F$13,5),IF(_xlfn.BITAND(OCT2DEC(C147),376)=264," [Auto pre-increment]","")),CONCATENATE("/",Y147,AC147,AE147,AG147)))))</f>
        <v/>
      </c>
      <c r="L147" s="252"/>
      <c r="M147" s="126"/>
      <c r="N147" s="253" t="str">
        <f t="shared" si="32"/>
        <v/>
      </c>
      <c r="O147" s="253" t="str">
        <f t="shared" si="33"/>
        <v/>
      </c>
      <c r="P147" s="253" t="str">
        <f t="shared" si="34"/>
        <v/>
      </c>
      <c r="Q147" s="253" t="str">
        <f t="shared" si="35"/>
        <v/>
      </c>
      <c r="R147" s="253" t="str">
        <f t="shared" si="36"/>
        <v>NO</v>
      </c>
      <c r="S147" s="254" t="str">
        <f t="shared" si="42"/>
        <v>7610</v>
      </c>
      <c r="T147" s="253" t="str">
        <f t="shared" si="37"/>
        <v/>
      </c>
      <c r="U147" s="253">
        <f t="shared" si="38"/>
        <v>0</v>
      </c>
      <c r="V147" s="253" t="str">
        <f t="shared" si="39"/>
        <v/>
      </c>
      <c r="W147" s="253" t="str">
        <f>IF(LEN(V147)=0,"",IF(_xlfn.BITAND(V147,'PDP8'!$E$17)='PDP8'!$D$17,'PDP8'!$F$17,CONCATENATE(IF(ISNA(MATCH(_xlfn.BITAND(V147,'PDP8'!$E$18),'PDP8'!$D$18:$D$20,0)),"",CONCATENATE(INDEX('PDP8'!$C$18:$C$20,MATCH(_xlfn.BITAND(V147,'PDP8'!$E$18),'PDP8'!$D$18:$D$20,0))," ")),IF(ISNA(MATCH(_xlfn.BITAND(V147,'PDP8'!$E$21),'PDP8'!$D$21:$D$52,0)),"",INDEX('PDP8'!$C$21:$C$52,MATCH(_xlfn.BITAND(V147,'PDP8'!$E$21),'PDP8'!$D$21:$D$52,0))))))</f>
        <v/>
      </c>
      <c r="X147" s="253" t="str">
        <f>IF(LEN(W147)=0,"",IF(B147='PDP8'!$B$17,'PDP8'!$F$17,CONCATENATE(IF(ISNA(MATCH(_xlfn.BITAND(V147,'PDP8'!$E$18),'PDP8'!$D$18:$D$20,0)),"",CONCATENATE(VLOOKUP(_xlfn.BITAND(V147,'PDP8'!$E$18),'PDP8'!$D$18:$F$20,3,0),IF(LEN(W147)&gt;4,", ",""))),IF(ISNA(MATCH(_xlfn.BITAND(V147,'PDP8'!$E$21),'PDP8'!$D$21:$D$52,0)),"",VLOOKUP(_xlfn.BITAND(V147,'PDP8'!$E$21),'PDP8'!$D$21:$F$52,3,0)))))</f>
        <v/>
      </c>
      <c r="Y147" s="253" t="str">
        <f t="shared" si="43"/>
        <v/>
      </c>
      <c r="Z147" s="253" t="str">
        <f t="shared" si="40"/>
        <v/>
      </c>
      <c r="AA147" s="253" t="str">
        <f>IF(LEN(Z147)=0,"",CONCATENATE(IF(ISNA(MATCH(_xlfn.BITAND(Z147,'PDP8'!$E$56),'PDP8'!$D$56:$D$70,0)),"",CONCATENATE(INDEX('PDP8'!$C$56:$C$70,MATCH(_xlfn.BITAND(Z147,'PDP8'!$E$56),'PDP8'!$D$56:$D$70,0))," ")),IF(ISNA(MATCH(_xlfn.BITAND(Z147,'PDP8'!$E$71),'PDP8'!$D$71:$D$73,0)),"",CONCATENATE(INDEX('PDP8'!$C$71:$C$73,MATCH(_xlfn.BITAND(Z147,'PDP8'!$E$71),'PDP8'!$D$71:$D$73,0))," ")),IF(_xlfn.BITAND(Z147,'PDP8'!$E$74),"",'PDP8'!$C$74),IF(_xlfn.BITAND(Z147,'PDP8'!$E$75),'PDP8'!$C$75,"")))</f>
        <v/>
      </c>
      <c r="AB147" s="253" t="str">
        <f>IF(LEN(AA147)=0,"",CONCATENATE(IF(ISNA(MATCH(_xlfn.BITAND(Z147,'PDP8'!$E$56),'PDP8'!$D$56:$D$70,0)),"",VLOOKUP(_xlfn.BITAND(Z147,'PDP8'!$E$56),'PDP8'!$D$56:$F$70,3,0)),IF(ISNA(MATCH(_xlfn.BITAND(Z147,'PDP8'!$E$71),'PDP8'!$D$71:$D$73,0)),"",CONCATENATE(IF(ISNA(MATCH(_xlfn.BITAND(Z147,'PDP8'!$E$56),'PDP8'!$D$56:$D$70,0)),"",", "),VLOOKUP(_xlfn.BITAND(Z147,'PDP8'!$E$71),'PDP8'!$D$71:$F$73,3,0))),IF(_xlfn.BITAND(Z147,'PDP8'!$E$75)='PDP8'!$D$75,CONCATENATE(IF(LEN(AA147)&gt;4,", ",""),'PDP8'!$F$75,""),IF(_xlfn.BITAND(Z147,'PDP8'!$E$74),"",'PDP8'!$F$74))))</f>
        <v/>
      </c>
      <c r="AC147" s="253" t="str">
        <f t="shared" si="44"/>
        <v/>
      </c>
      <c r="AD147" s="253" t="str">
        <f>IF(OR(LEFT(C147,1)="*",ISNA(MATCH(C147,'PDP8'!$B$90:$B$238,0))),"",VLOOKUP(C147,'PDP8'!$B$90:$C$238,2,0))</f>
        <v/>
      </c>
      <c r="AE147" s="253" t="str">
        <f>IF(LEN(AD147)=0,"",VLOOKUP(C147,'PDP8'!$B$79:$F$238,5,0))</f>
        <v/>
      </c>
      <c r="AF147" s="253" t="str">
        <f>IF(OR(LEFT(C147,1)="*",ISNA(MATCH(C147,'PDP8'!$J$5:$J$389,0))),"",INDEX('PDP8'!$I$5:$I$389,MATCH(C147,'PDP8'!$J$5:$J$389,0)))</f>
        <v/>
      </c>
      <c r="AG147" s="253" t="str">
        <f>IF(LEN(AF147)=0,"",CONCATENATE(VLOOKUP(C147,'PDP8'!$J$5:$M$389,2,0),": ",VLOOKUP(C147,'PDP8'!$J$5:$M$389,4,0)))</f>
        <v/>
      </c>
      <c r="AH147" s="126"/>
    </row>
    <row r="148" spans="1:34" x14ac:dyDescent="0.2">
      <c r="A148" s="126"/>
      <c r="B148" s="246" t="str">
        <f t="shared" si="30"/>
        <v/>
      </c>
      <c r="C148" s="247"/>
      <c r="D148" s="248"/>
      <c r="E148" s="177"/>
      <c r="F148" s="249"/>
      <c r="G148" s="250" t="str">
        <f>IF(LEN(C148)=0,"",IF(LEFT(C148,1)="*",B148,IF(D148="Y",C148,IF(O148&lt;6,INDEX('PDP8'!$C$6:$C$13,MATCH(P148,'PDP8'!$B$6:$B$13)),CONCATENATE(W148,AA148,AD148,AF148)))))</f>
        <v/>
      </c>
      <c r="H148" s="251" t="str">
        <f t="shared" si="31"/>
        <v/>
      </c>
      <c r="I148" s="250" t="str">
        <f t="shared" si="41"/>
        <v/>
      </c>
      <c r="J148" s="179"/>
      <c r="K148" s="188" t="str">
        <f>IF(LEFT(C148,1)="*",CONCATENATE("/Address = ",RIGHT(B148,LEN(B148)-1)),IF(LEN(O148)=0,"",IF(D148="Y",CONCATENATE("/Data initialized to ",C148),IF(O148&lt;6,CONCATENATE("/",VLOOKUP(P148,'PDP8'!$B$6:$F$13,5),IF(_xlfn.BITAND(OCT2DEC(C148),376)=264," [Auto pre-increment]","")),CONCATENATE("/",Y148,AC148,AE148,AG148)))))</f>
        <v/>
      </c>
      <c r="L148" s="252"/>
      <c r="M148" s="126"/>
      <c r="N148" s="253" t="str">
        <f t="shared" si="32"/>
        <v/>
      </c>
      <c r="O148" s="253" t="str">
        <f t="shared" si="33"/>
        <v/>
      </c>
      <c r="P148" s="253" t="str">
        <f t="shared" si="34"/>
        <v/>
      </c>
      <c r="Q148" s="253" t="str">
        <f t="shared" si="35"/>
        <v/>
      </c>
      <c r="R148" s="253" t="str">
        <f t="shared" si="36"/>
        <v>NO</v>
      </c>
      <c r="S148" s="254" t="str">
        <f t="shared" si="42"/>
        <v>7610</v>
      </c>
      <c r="T148" s="253" t="str">
        <f t="shared" si="37"/>
        <v/>
      </c>
      <c r="U148" s="253">
        <f t="shared" si="38"/>
        <v>0</v>
      </c>
      <c r="V148" s="253" t="str">
        <f t="shared" si="39"/>
        <v/>
      </c>
      <c r="W148" s="253" t="str">
        <f>IF(LEN(V148)=0,"",IF(_xlfn.BITAND(V148,'PDP8'!$E$17)='PDP8'!$D$17,'PDP8'!$F$17,CONCATENATE(IF(ISNA(MATCH(_xlfn.BITAND(V148,'PDP8'!$E$18),'PDP8'!$D$18:$D$20,0)),"",CONCATENATE(INDEX('PDP8'!$C$18:$C$20,MATCH(_xlfn.BITAND(V148,'PDP8'!$E$18),'PDP8'!$D$18:$D$20,0))," ")),IF(ISNA(MATCH(_xlfn.BITAND(V148,'PDP8'!$E$21),'PDP8'!$D$21:$D$52,0)),"",INDEX('PDP8'!$C$21:$C$52,MATCH(_xlfn.BITAND(V148,'PDP8'!$E$21),'PDP8'!$D$21:$D$52,0))))))</f>
        <v/>
      </c>
      <c r="X148" s="253" t="str">
        <f>IF(LEN(W148)=0,"",IF(B148='PDP8'!$B$17,'PDP8'!$F$17,CONCATENATE(IF(ISNA(MATCH(_xlfn.BITAND(V148,'PDP8'!$E$18),'PDP8'!$D$18:$D$20,0)),"",CONCATENATE(VLOOKUP(_xlfn.BITAND(V148,'PDP8'!$E$18),'PDP8'!$D$18:$F$20,3,0),IF(LEN(W148)&gt;4,", ",""))),IF(ISNA(MATCH(_xlfn.BITAND(V148,'PDP8'!$E$21),'PDP8'!$D$21:$D$52,0)),"",VLOOKUP(_xlfn.BITAND(V148,'PDP8'!$E$21),'PDP8'!$D$21:$F$52,3,0)))))</f>
        <v/>
      </c>
      <c r="Y148" s="253" t="str">
        <f t="shared" si="43"/>
        <v/>
      </c>
      <c r="Z148" s="253" t="str">
        <f t="shared" si="40"/>
        <v/>
      </c>
      <c r="AA148" s="253" t="str">
        <f>IF(LEN(Z148)=0,"",CONCATENATE(IF(ISNA(MATCH(_xlfn.BITAND(Z148,'PDP8'!$E$56),'PDP8'!$D$56:$D$70,0)),"",CONCATENATE(INDEX('PDP8'!$C$56:$C$70,MATCH(_xlfn.BITAND(Z148,'PDP8'!$E$56),'PDP8'!$D$56:$D$70,0))," ")),IF(ISNA(MATCH(_xlfn.BITAND(Z148,'PDP8'!$E$71),'PDP8'!$D$71:$D$73,0)),"",CONCATENATE(INDEX('PDP8'!$C$71:$C$73,MATCH(_xlfn.BITAND(Z148,'PDP8'!$E$71),'PDP8'!$D$71:$D$73,0))," ")),IF(_xlfn.BITAND(Z148,'PDP8'!$E$74),"",'PDP8'!$C$74),IF(_xlfn.BITAND(Z148,'PDP8'!$E$75),'PDP8'!$C$75,"")))</f>
        <v/>
      </c>
      <c r="AB148" s="253" t="str">
        <f>IF(LEN(AA148)=0,"",CONCATENATE(IF(ISNA(MATCH(_xlfn.BITAND(Z148,'PDP8'!$E$56),'PDP8'!$D$56:$D$70,0)),"",VLOOKUP(_xlfn.BITAND(Z148,'PDP8'!$E$56),'PDP8'!$D$56:$F$70,3,0)),IF(ISNA(MATCH(_xlfn.BITAND(Z148,'PDP8'!$E$71),'PDP8'!$D$71:$D$73,0)),"",CONCATENATE(IF(ISNA(MATCH(_xlfn.BITAND(Z148,'PDP8'!$E$56),'PDP8'!$D$56:$D$70,0)),"",", "),VLOOKUP(_xlfn.BITAND(Z148,'PDP8'!$E$71),'PDP8'!$D$71:$F$73,3,0))),IF(_xlfn.BITAND(Z148,'PDP8'!$E$75)='PDP8'!$D$75,CONCATENATE(IF(LEN(AA148)&gt;4,", ",""),'PDP8'!$F$75,""),IF(_xlfn.BITAND(Z148,'PDP8'!$E$74),"",'PDP8'!$F$74))))</f>
        <v/>
      </c>
      <c r="AC148" s="253" t="str">
        <f t="shared" si="44"/>
        <v/>
      </c>
      <c r="AD148" s="253" t="str">
        <f>IF(OR(LEFT(C148,1)="*",ISNA(MATCH(C148,'PDP8'!$B$90:$B$238,0))),"",VLOOKUP(C148,'PDP8'!$B$90:$C$238,2,0))</f>
        <v/>
      </c>
      <c r="AE148" s="253" t="str">
        <f>IF(LEN(AD148)=0,"",VLOOKUP(C148,'PDP8'!$B$79:$F$238,5,0))</f>
        <v/>
      </c>
      <c r="AF148" s="253" t="str">
        <f>IF(OR(LEFT(C148,1)="*",ISNA(MATCH(C148,'PDP8'!$J$5:$J$389,0))),"",INDEX('PDP8'!$I$5:$I$389,MATCH(C148,'PDP8'!$J$5:$J$389,0)))</f>
        <v/>
      </c>
      <c r="AG148" s="253" t="str">
        <f>IF(LEN(AF148)=0,"",CONCATENATE(VLOOKUP(C148,'PDP8'!$J$5:$M$389,2,0),": ",VLOOKUP(C148,'PDP8'!$J$5:$M$389,4,0)))</f>
        <v/>
      </c>
      <c r="AH148" s="126"/>
    </row>
    <row r="149" spans="1:34" x14ac:dyDescent="0.2">
      <c r="A149" s="126"/>
      <c r="B149" s="246" t="str">
        <f t="shared" si="30"/>
        <v/>
      </c>
      <c r="C149" s="247"/>
      <c r="D149" s="248"/>
      <c r="E149" s="177"/>
      <c r="F149" s="249"/>
      <c r="G149" s="250" t="str">
        <f>IF(LEN(C149)=0,"",IF(LEFT(C149,1)="*",B149,IF(D149="Y",C149,IF(O149&lt;6,INDEX('PDP8'!$C$6:$C$13,MATCH(P149,'PDP8'!$B$6:$B$13)),CONCATENATE(W149,AA149,AD149,AF149)))))</f>
        <v/>
      </c>
      <c r="H149" s="251" t="str">
        <f t="shared" si="31"/>
        <v/>
      </c>
      <c r="I149" s="250" t="str">
        <f t="shared" si="41"/>
        <v/>
      </c>
      <c r="J149" s="179"/>
      <c r="K149" s="188" t="str">
        <f>IF(LEFT(C149,1)="*",CONCATENATE("/Address = ",RIGHT(B149,LEN(B149)-1)),IF(LEN(O149)=0,"",IF(D149="Y",CONCATENATE("/Data initialized to ",C149),IF(O149&lt;6,CONCATENATE("/",VLOOKUP(P149,'PDP8'!$B$6:$F$13,5),IF(_xlfn.BITAND(OCT2DEC(C149),376)=264," [Auto pre-increment]","")),CONCATENATE("/",Y149,AC149,AE149,AG149)))))</f>
        <v/>
      </c>
      <c r="L149" s="252"/>
      <c r="M149" s="126"/>
      <c r="N149" s="253" t="str">
        <f t="shared" si="32"/>
        <v/>
      </c>
      <c r="O149" s="253" t="str">
        <f t="shared" si="33"/>
        <v/>
      </c>
      <c r="P149" s="253" t="str">
        <f t="shared" si="34"/>
        <v/>
      </c>
      <c r="Q149" s="253" t="str">
        <f t="shared" si="35"/>
        <v/>
      </c>
      <c r="R149" s="253" t="str">
        <f t="shared" si="36"/>
        <v>NO</v>
      </c>
      <c r="S149" s="254" t="str">
        <f t="shared" si="42"/>
        <v>7610</v>
      </c>
      <c r="T149" s="253" t="str">
        <f t="shared" si="37"/>
        <v/>
      </c>
      <c r="U149" s="253">
        <f t="shared" si="38"/>
        <v>0</v>
      </c>
      <c r="V149" s="253" t="str">
        <f t="shared" si="39"/>
        <v/>
      </c>
      <c r="W149" s="253" t="str">
        <f>IF(LEN(V149)=0,"",IF(_xlfn.BITAND(V149,'PDP8'!$E$17)='PDP8'!$D$17,'PDP8'!$F$17,CONCATENATE(IF(ISNA(MATCH(_xlfn.BITAND(V149,'PDP8'!$E$18),'PDP8'!$D$18:$D$20,0)),"",CONCATENATE(INDEX('PDP8'!$C$18:$C$20,MATCH(_xlfn.BITAND(V149,'PDP8'!$E$18),'PDP8'!$D$18:$D$20,0))," ")),IF(ISNA(MATCH(_xlfn.BITAND(V149,'PDP8'!$E$21),'PDP8'!$D$21:$D$52,0)),"",INDEX('PDP8'!$C$21:$C$52,MATCH(_xlfn.BITAND(V149,'PDP8'!$E$21),'PDP8'!$D$21:$D$52,0))))))</f>
        <v/>
      </c>
      <c r="X149" s="253" t="str">
        <f>IF(LEN(W149)=0,"",IF(B149='PDP8'!$B$17,'PDP8'!$F$17,CONCATENATE(IF(ISNA(MATCH(_xlfn.BITAND(V149,'PDP8'!$E$18),'PDP8'!$D$18:$D$20,0)),"",CONCATENATE(VLOOKUP(_xlfn.BITAND(V149,'PDP8'!$E$18),'PDP8'!$D$18:$F$20,3,0),IF(LEN(W149)&gt;4,", ",""))),IF(ISNA(MATCH(_xlfn.BITAND(V149,'PDP8'!$E$21),'PDP8'!$D$21:$D$52,0)),"",VLOOKUP(_xlfn.BITAND(V149,'PDP8'!$E$21),'PDP8'!$D$21:$F$52,3,0)))))</f>
        <v/>
      </c>
      <c r="Y149" s="253" t="str">
        <f t="shared" si="43"/>
        <v/>
      </c>
      <c r="Z149" s="253" t="str">
        <f t="shared" si="40"/>
        <v/>
      </c>
      <c r="AA149" s="253" t="str">
        <f>IF(LEN(Z149)=0,"",CONCATENATE(IF(ISNA(MATCH(_xlfn.BITAND(Z149,'PDP8'!$E$56),'PDP8'!$D$56:$D$70,0)),"",CONCATENATE(INDEX('PDP8'!$C$56:$C$70,MATCH(_xlfn.BITAND(Z149,'PDP8'!$E$56),'PDP8'!$D$56:$D$70,0))," ")),IF(ISNA(MATCH(_xlfn.BITAND(Z149,'PDP8'!$E$71),'PDP8'!$D$71:$D$73,0)),"",CONCATENATE(INDEX('PDP8'!$C$71:$C$73,MATCH(_xlfn.BITAND(Z149,'PDP8'!$E$71),'PDP8'!$D$71:$D$73,0))," ")),IF(_xlfn.BITAND(Z149,'PDP8'!$E$74),"",'PDP8'!$C$74),IF(_xlfn.BITAND(Z149,'PDP8'!$E$75),'PDP8'!$C$75,"")))</f>
        <v/>
      </c>
      <c r="AB149" s="253" t="str">
        <f>IF(LEN(AA149)=0,"",CONCATENATE(IF(ISNA(MATCH(_xlfn.BITAND(Z149,'PDP8'!$E$56),'PDP8'!$D$56:$D$70,0)),"",VLOOKUP(_xlfn.BITAND(Z149,'PDP8'!$E$56),'PDP8'!$D$56:$F$70,3,0)),IF(ISNA(MATCH(_xlfn.BITAND(Z149,'PDP8'!$E$71),'PDP8'!$D$71:$D$73,0)),"",CONCATENATE(IF(ISNA(MATCH(_xlfn.BITAND(Z149,'PDP8'!$E$56),'PDP8'!$D$56:$D$70,0)),"",", "),VLOOKUP(_xlfn.BITAND(Z149,'PDP8'!$E$71),'PDP8'!$D$71:$F$73,3,0))),IF(_xlfn.BITAND(Z149,'PDP8'!$E$75)='PDP8'!$D$75,CONCATENATE(IF(LEN(AA149)&gt;4,", ",""),'PDP8'!$F$75,""),IF(_xlfn.BITAND(Z149,'PDP8'!$E$74),"",'PDP8'!$F$74))))</f>
        <v/>
      </c>
      <c r="AC149" s="253" t="str">
        <f t="shared" si="44"/>
        <v/>
      </c>
      <c r="AD149" s="253" t="str">
        <f>IF(OR(LEFT(C149,1)="*",ISNA(MATCH(C149,'PDP8'!$B$90:$B$238,0))),"",VLOOKUP(C149,'PDP8'!$B$90:$C$238,2,0))</f>
        <v/>
      </c>
      <c r="AE149" s="253" t="str">
        <f>IF(LEN(AD149)=0,"",VLOOKUP(C149,'PDP8'!$B$79:$F$238,5,0))</f>
        <v/>
      </c>
      <c r="AF149" s="253" t="str">
        <f>IF(OR(LEFT(C149,1)="*",ISNA(MATCH(C149,'PDP8'!$J$5:$J$389,0))),"",INDEX('PDP8'!$I$5:$I$389,MATCH(C149,'PDP8'!$J$5:$J$389,0)))</f>
        <v/>
      </c>
      <c r="AG149" s="253" t="str">
        <f>IF(LEN(AF149)=0,"",CONCATENATE(VLOOKUP(C149,'PDP8'!$J$5:$M$389,2,0),": ",VLOOKUP(C149,'PDP8'!$J$5:$M$389,4,0)))</f>
        <v/>
      </c>
      <c r="AH149" s="126"/>
    </row>
    <row r="150" spans="1:34" x14ac:dyDescent="0.2">
      <c r="A150" s="126"/>
      <c r="B150" s="246" t="str">
        <f t="shared" si="30"/>
        <v/>
      </c>
      <c r="C150" s="247"/>
      <c r="D150" s="248"/>
      <c r="E150" s="177"/>
      <c r="F150" s="249"/>
      <c r="G150" s="250" t="str">
        <f>IF(LEN(C150)=0,"",IF(LEFT(C150,1)="*",B150,IF(D150="Y",C150,IF(O150&lt;6,INDEX('PDP8'!$C$6:$C$13,MATCH(P150,'PDP8'!$B$6:$B$13)),CONCATENATE(W150,AA150,AD150,AF150)))))</f>
        <v/>
      </c>
      <c r="H150" s="251" t="str">
        <f t="shared" si="31"/>
        <v/>
      </c>
      <c r="I150" s="250" t="str">
        <f t="shared" si="41"/>
        <v/>
      </c>
      <c r="J150" s="179"/>
      <c r="K150" s="188" t="str">
        <f>IF(LEFT(C150,1)="*",CONCATENATE("/Address = ",RIGHT(B150,LEN(B150)-1)),IF(LEN(O150)=0,"",IF(D150="Y",CONCATENATE("/Data initialized to ",C150),IF(O150&lt;6,CONCATENATE("/",VLOOKUP(P150,'PDP8'!$B$6:$F$13,5),IF(_xlfn.BITAND(OCT2DEC(C150),376)=264," [Auto pre-increment]","")),CONCATENATE("/",Y150,AC150,AE150,AG150)))))</f>
        <v/>
      </c>
      <c r="L150" s="252"/>
      <c r="M150" s="126"/>
      <c r="N150" s="253" t="str">
        <f t="shared" si="32"/>
        <v/>
      </c>
      <c r="O150" s="253" t="str">
        <f t="shared" si="33"/>
        <v/>
      </c>
      <c r="P150" s="253" t="str">
        <f t="shared" si="34"/>
        <v/>
      </c>
      <c r="Q150" s="253" t="str">
        <f t="shared" si="35"/>
        <v/>
      </c>
      <c r="R150" s="253" t="str">
        <f t="shared" si="36"/>
        <v>NO</v>
      </c>
      <c r="S150" s="254" t="str">
        <f t="shared" si="42"/>
        <v>7610</v>
      </c>
      <c r="T150" s="253" t="str">
        <f t="shared" si="37"/>
        <v/>
      </c>
      <c r="U150" s="253">
        <f t="shared" si="38"/>
        <v>0</v>
      </c>
      <c r="V150" s="253" t="str">
        <f t="shared" si="39"/>
        <v/>
      </c>
      <c r="W150" s="253" t="str">
        <f>IF(LEN(V150)=0,"",IF(_xlfn.BITAND(V150,'PDP8'!$E$17)='PDP8'!$D$17,'PDP8'!$F$17,CONCATENATE(IF(ISNA(MATCH(_xlfn.BITAND(V150,'PDP8'!$E$18),'PDP8'!$D$18:$D$20,0)),"",CONCATENATE(INDEX('PDP8'!$C$18:$C$20,MATCH(_xlfn.BITAND(V150,'PDP8'!$E$18),'PDP8'!$D$18:$D$20,0))," ")),IF(ISNA(MATCH(_xlfn.BITAND(V150,'PDP8'!$E$21),'PDP8'!$D$21:$D$52,0)),"",INDEX('PDP8'!$C$21:$C$52,MATCH(_xlfn.BITAND(V150,'PDP8'!$E$21),'PDP8'!$D$21:$D$52,0))))))</f>
        <v/>
      </c>
      <c r="X150" s="253" t="str">
        <f>IF(LEN(W150)=0,"",IF(B150='PDP8'!$B$17,'PDP8'!$F$17,CONCATENATE(IF(ISNA(MATCH(_xlfn.BITAND(V150,'PDP8'!$E$18),'PDP8'!$D$18:$D$20,0)),"",CONCATENATE(VLOOKUP(_xlfn.BITAND(V150,'PDP8'!$E$18),'PDP8'!$D$18:$F$20,3,0),IF(LEN(W150)&gt;4,", ",""))),IF(ISNA(MATCH(_xlfn.BITAND(V150,'PDP8'!$E$21),'PDP8'!$D$21:$D$52,0)),"",VLOOKUP(_xlfn.BITAND(V150,'PDP8'!$E$21),'PDP8'!$D$21:$F$52,3,0)))))</f>
        <v/>
      </c>
      <c r="Y150" s="253" t="str">
        <f t="shared" si="43"/>
        <v/>
      </c>
      <c r="Z150" s="253" t="str">
        <f t="shared" si="40"/>
        <v/>
      </c>
      <c r="AA150" s="253" t="str">
        <f>IF(LEN(Z150)=0,"",CONCATENATE(IF(ISNA(MATCH(_xlfn.BITAND(Z150,'PDP8'!$E$56),'PDP8'!$D$56:$D$70,0)),"",CONCATENATE(INDEX('PDP8'!$C$56:$C$70,MATCH(_xlfn.BITAND(Z150,'PDP8'!$E$56),'PDP8'!$D$56:$D$70,0))," ")),IF(ISNA(MATCH(_xlfn.BITAND(Z150,'PDP8'!$E$71),'PDP8'!$D$71:$D$73,0)),"",CONCATENATE(INDEX('PDP8'!$C$71:$C$73,MATCH(_xlfn.BITAND(Z150,'PDP8'!$E$71),'PDP8'!$D$71:$D$73,0))," ")),IF(_xlfn.BITAND(Z150,'PDP8'!$E$74),"",'PDP8'!$C$74),IF(_xlfn.BITAND(Z150,'PDP8'!$E$75),'PDP8'!$C$75,"")))</f>
        <v/>
      </c>
      <c r="AB150" s="253" t="str">
        <f>IF(LEN(AA150)=0,"",CONCATENATE(IF(ISNA(MATCH(_xlfn.BITAND(Z150,'PDP8'!$E$56),'PDP8'!$D$56:$D$70,0)),"",VLOOKUP(_xlfn.BITAND(Z150,'PDP8'!$E$56),'PDP8'!$D$56:$F$70,3,0)),IF(ISNA(MATCH(_xlfn.BITAND(Z150,'PDP8'!$E$71),'PDP8'!$D$71:$D$73,0)),"",CONCATENATE(IF(ISNA(MATCH(_xlfn.BITAND(Z150,'PDP8'!$E$56),'PDP8'!$D$56:$D$70,0)),"",", "),VLOOKUP(_xlfn.BITAND(Z150,'PDP8'!$E$71),'PDP8'!$D$71:$F$73,3,0))),IF(_xlfn.BITAND(Z150,'PDP8'!$E$75)='PDP8'!$D$75,CONCATENATE(IF(LEN(AA150)&gt;4,", ",""),'PDP8'!$F$75,""),IF(_xlfn.BITAND(Z150,'PDP8'!$E$74),"",'PDP8'!$F$74))))</f>
        <v/>
      </c>
      <c r="AC150" s="253" t="str">
        <f t="shared" si="44"/>
        <v/>
      </c>
      <c r="AD150" s="253" t="str">
        <f>IF(OR(LEFT(C150,1)="*",ISNA(MATCH(C150,'PDP8'!$B$90:$B$238,0))),"",VLOOKUP(C150,'PDP8'!$B$90:$C$238,2,0))</f>
        <v/>
      </c>
      <c r="AE150" s="253" t="str">
        <f>IF(LEN(AD150)=0,"",VLOOKUP(C150,'PDP8'!$B$79:$F$238,5,0))</f>
        <v/>
      </c>
      <c r="AF150" s="253" t="str">
        <f>IF(OR(LEFT(C150,1)="*",ISNA(MATCH(C150,'PDP8'!$J$5:$J$389,0))),"",INDEX('PDP8'!$I$5:$I$389,MATCH(C150,'PDP8'!$J$5:$J$389,0)))</f>
        <v/>
      </c>
      <c r="AG150" s="253" t="str">
        <f>IF(LEN(AF150)=0,"",CONCATENATE(VLOOKUP(C150,'PDP8'!$J$5:$M$389,2,0),": ",VLOOKUP(C150,'PDP8'!$J$5:$M$389,4,0)))</f>
        <v/>
      </c>
      <c r="AH150" s="126"/>
    </row>
    <row r="151" spans="1:34" x14ac:dyDescent="0.2">
      <c r="A151" s="126"/>
      <c r="B151" s="246" t="str">
        <f t="shared" si="30"/>
        <v/>
      </c>
      <c r="C151" s="247"/>
      <c r="D151" s="248"/>
      <c r="E151" s="177"/>
      <c r="F151" s="249"/>
      <c r="G151" s="250" t="str">
        <f>IF(LEN(C151)=0,"",IF(LEFT(C151,1)="*",B151,IF(D151="Y",C151,IF(O151&lt;6,INDEX('PDP8'!$C$6:$C$13,MATCH(P151,'PDP8'!$B$6:$B$13)),CONCATENATE(W151,AA151,AD151,AF151)))))</f>
        <v/>
      </c>
      <c r="H151" s="251" t="str">
        <f t="shared" si="31"/>
        <v/>
      </c>
      <c r="I151" s="250" t="str">
        <f t="shared" si="41"/>
        <v/>
      </c>
      <c r="J151" s="179"/>
      <c r="K151" s="188" t="str">
        <f>IF(LEFT(C151,1)="*",CONCATENATE("/Address = ",RIGHT(B151,LEN(B151)-1)),IF(LEN(O151)=0,"",IF(D151="Y",CONCATENATE("/Data initialized to ",C151),IF(O151&lt;6,CONCATENATE("/",VLOOKUP(P151,'PDP8'!$B$6:$F$13,5),IF(_xlfn.BITAND(OCT2DEC(C151),376)=264," [Auto pre-increment]","")),CONCATENATE("/",Y151,AC151,AE151,AG151)))))</f>
        <v/>
      </c>
      <c r="L151" s="252"/>
      <c r="M151" s="126"/>
      <c r="N151" s="253" t="str">
        <f t="shared" si="32"/>
        <v/>
      </c>
      <c r="O151" s="253" t="str">
        <f t="shared" si="33"/>
        <v/>
      </c>
      <c r="P151" s="253" t="str">
        <f t="shared" si="34"/>
        <v/>
      </c>
      <c r="Q151" s="253" t="str">
        <f t="shared" si="35"/>
        <v/>
      </c>
      <c r="R151" s="253" t="str">
        <f t="shared" si="36"/>
        <v>NO</v>
      </c>
      <c r="S151" s="254" t="str">
        <f t="shared" si="42"/>
        <v>7610</v>
      </c>
      <c r="T151" s="253" t="str">
        <f t="shared" si="37"/>
        <v/>
      </c>
      <c r="U151" s="253">
        <f t="shared" si="38"/>
        <v>0</v>
      </c>
      <c r="V151" s="253" t="str">
        <f t="shared" si="39"/>
        <v/>
      </c>
      <c r="W151" s="253" t="str">
        <f>IF(LEN(V151)=0,"",IF(_xlfn.BITAND(V151,'PDP8'!$E$17)='PDP8'!$D$17,'PDP8'!$F$17,CONCATENATE(IF(ISNA(MATCH(_xlfn.BITAND(V151,'PDP8'!$E$18),'PDP8'!$D$18:$D$20,0)),"",CONCATENATE(INDEX('PDP8'!$C$18:$C$20,MATCH(_xlfn.BITAND(V151,'PDP8'!$E$18),'PDP8'!$D$18:$D$20,0))," ")),IF(ISNA(MATCH(_xlfn.BITAND(V151,'PDP8'!$E$21),'PDP8'!$D$21:$D$52,0)),"",INDEX('PDP8'!$C$21:$C$52,MATCH(_xlfn.BITAND(V151,'PDP8'!$E$21),'PDP8'!$D$21:$D$52,0))))))</f>
        <v/>
      </c>
      <c r="X151" s="253" t="str">
        <f>IF(LEN(W151)=0,"",IF(B151='PDP8'!$B$17,'PDP8'!$F$17,CONCATENATE(IF(ISNA(MATCH(_xlfn.BITAND(V151,'PDP8'!$E$18),'PDP8'!$D$18:$D$20,0)),"",CONCATENATE(VLOOKUP(_xlfn.BITAND(V151,'PDP8'!$E$18),'PDP8'!$D$18:$F$20,3,0),IF(LEN(W151)&gt;4,", ",""))),IF(ISNA(MATCH(_xlfn.BITAND(V151,'PDP8'!$E$21),'PDP8'!$D$21:$D$52,0)),"",VLOOKUP(_xlfn.BITAND(V151,'PDP8'!$E$21),'PDP8'!$D$21:$F$52,3,0)))))</f>
        <v/>
      </c>
      <c r="Y151" s="253" t="str">
        <f t="shared" si="43"/>
        <v/>
      </c>
      <c r="Z151" s="253" t="str">
        <f t="shared" si="40"/>
        <v/>
      </c>
      <c r="AA151" s="253" t="str">
        <f>IF(LEN(Z151)=0,"",CONCATENATE(IF(ISNA(MATCH(_xlfn.BITAND(Z151,'PDP8'!$E$56),'PDP8'!$D$56:$D$70,0)),"",CONCATENATE(INDEX('PDP8'!$C$56:$C$70,MATCH(_xlfn.BITAND(Z151,'PDP8'!$E$56),'PDP8'!$D$56:$D$70,0))," ")),IF(ISNA(MATCH(_xlfn.BITAND(Z151,'PDP8'!$E$71),'PDP8'!$D$71:$D$73,0)),"",CONCATENATE(INDEX('PDP8'!$C$71:$C$73,MATCH(_xlfn.BITAND(Z151,'PDP8'!$E$71),'PDP8'!$D$71:$D$73,0))," ")),IF(_xlfn.BITAND(Z151,'PDP8'!$E$74),"",'PDP8'!$C$74),IF(_xlfn.BITAND(Z151,'PDP8'!$E$75),'PDP8'!$C$75,"")))</f>
        <v/>
      </c>
      <c r="AB151" s="253" t="str">
        <f>IF(LEN(AA151)=0,"",CONCATENATE(IF(ISNA(MATCH(_xlfn.BITAND(Z151,'PDP8'!$E$56),'PDP8'!$D$56:$D$70,0)),"",VLOOKUP(_xlfn.BITAND(Z151,'PDP8'!$E$56),'PDP8'!$D$56:$F$70,3,0)),IF(ISNA(MATCH(_xlfn.BITAND(Z151,'PDP8'!$E$71),'PDP8'!$D$71:$D$73,0)),"",CONCATENATE(IF(ISNA(MATCH(_xlfn.BITAND(Z151,'PDP8'!$E$56),'PDP8'!$D$56:$D$70,0)),"",", "),VLOOKUP(_xlfn.BITAND(Z151,'PDP8'!$E$71),'PDP8'!$D$71:$F$73,3,0))),IF(_xlfn.BITAND(Z151,'PDP8'!$E$75)='PDP8'!$D$75,CONCATENATE(IF(LEN(AA151)&gt;4,", ",""),'PDP8'!$F$75,""),IF(_xlfn.BITAND(Z151,'PDP8'!$E$74),"",'PDP8'!$F$74))))</f>
        <v/>
      </c>
      <c r="AC151" s="253" t="str">
        <f t="shared" si="44"/>
        <v/>
      </c>
      <c r="AD151" s="253" t="str">
        <f>IF(OR(LEFT(C151,1)="*",ISNA(MATCH(C151,'PDP8'!$B$90:$B$238,0))),"",VLOOKUP(C151,'PDP8'!$B$90:$C$238,2,0))</f>
        <v/>
      </c>
      <c r="AE151" s="253" t="str">
        <f>IF(LEN(AD151)=0,"",VLOOKUP(C151,'PDP8'!$B$79:$F$238,5,0))</f>
        <v/>
      </c>
      <c r="AF151" s="253" t="str">
        <f>IF(OR(LEFT(C151,1)="*",ISNA(MATCH(C151,'PDP8'!$J$5:$J$389,0))),"",INDEX('PDP8'!$I$5:$I$389,MATCH(C151,'PDP8'!$J$5:$J$389,0)))</f>
        <v/>
      </c>
      <c r="AG151" s="253" t="str">
        <f>IF(LEN(AF151)=0,"",CONCATENATE(VLOOKUP(C151,'PDP8'!$J$5:$M$389,2,0),": ",VLOOKUP(C151,'PDP8'!$J$5:$M$389,4,0)))</f>
        <v/>
      </c>
      <c r="AH151" s="126"/>
    </row>
    <row r="152" spans="1:34" x14ac:dyDescent="0.2">
      <c r="A152" s="126"/>
      <c r="B152" s="246" t="str">
        <f t="shared" si="30"/>
        <v/>
      </c>
      <c r="C152" s="247"/>
      <c r="D152" s="248"/>
      <c r="E152" s="177"/>
      <c r="F152" s="249"/>
      <c r="G152" s="250" t="str">
        <f>IF(LEN(C152)=0,"",IF(LEFT(C152,1)="*",B152,IF(D152="Y",C152,IF(O152&lt;6,INDEX('PDP8'!$C$6:$C$13,MATCH(P152,'PDP8'!$B$6:$B$13)),CONCATENATE(W152,AA152,AD152,AF152)))))</f>
        <v/>
      </c>
      <c r="H152" s="251" t="str">
        <f t="shared" si="31"/>
        <v/>
      </c>
      <c r="I152" s="250" t="str">
        <f t="shared" si="41"/>
        <v/>
      </c>
      <c r="J152" s="179"/>
      <c r="K152" s="188" t="str">
        <f>IF(LEFT(C152,1)="*",CONCATENATE("/Address = ",RIGHT(B152,LEN(B152)-1)),IF(LEN(O152)=0,"",IF(D152="Y",CONCATENATE("/Data initialized to ",C152),IF(O152&lt;6,CONCATENATE("/",VLOOKUP(P152,'PDP8'!$B$6:$F$13,5),IF(_xlfn.BITAND(OCT2DEC(C152),376)=264," [Auto pre-increment]","")),CONCATENATE("/",Y152,AC152,AE152,AG152)))))</f>
        <v/>
      </c>
      <c r="L152" s="252"/>
      <c r="M152" s="126"/>
      <c r="N152" s="253" t="str">
        <f t="shared" si="32"/>
        <v/>
      </c>
      <c r="O152" s="253" t="str">
        <f t="shared" si="33"/>
        <v/>
      </c>
      <c r="P152" s="253" t="str">
        <f t="shared" si="34"/>
        <v/>
      </c>
      <c r="Q152" s="253" t="str">
        <f t="shared" si="35"/>
        <v/>
      </c>
      <c r="R152" s="253" t="str">
        <f t="shared" si="36"/>
        <v>NO</v>
      </c>
      <c r="S152" s="254" t="str">
        <f t="shared" si="42"/>
        <v>7610</v>
      </c>
      <c r="T152" s="253" t="str">
        <f t="shared" si="37"/>
        <v/>
      </c>
      <c r="U152" s="253">
        <f t="shared" si="38"/>
        <v>0</v>
      </c>
      <c r="V152" s="253" t="str">
        <f t="shared" si="39"/>
        <v/>
      </c>
      <c r="W152" s="253" t="str">
        <f>IF(LEN(V152)=0,"",IF(_xlfn.BITAND(V152,'PDP8'!$E$17)='PDP8'!$D$17,'PDP8'!$F$17,CONCATENATE(IF(ISNA(MATCH(_xlfn.BITAND(V152,'PDP8'!$E$18),'PDP8'!$D$18:$D$20,0)),"",CONCATENATE(INDEX('PDP8'!$C$18:$C$20,MATCH(_xlfn.BITAND(V152,'PDP8'!$E$18),'PDP8'!$D$18:$D$20,0))," ")),IF(ISNA(MATCH(_xlfn.BITAND(V152,'PDP8'!$E$21),'PDP8'!$D$21:$D$52,0)),"",INDEX('PDP8'!$C$21:$C$52,MATCH(_xlfn.BITAND(V152,'PDP8'!$E$21),'PDP8'!$D$21:$D$52,0))))))</f>
        <v/>
      </c>
      <c r="X152" s="253" t="str">
        <f>IF(LEN(W152)=0,"",IF(B152='PDP8'!$B$17,'PDP8'!$F$17,CONCATENATE(IF(ISNA(MATCH(_xlfn.BITAND(V152,'PDP8'!$E$18),'PDP8'!$D$18:$D$20,0)),"",CONCATENATE(VLOOKUP(_xlfn.BITAND(V152,'PDP8'!$E$18),'PDP8'!$D$18:$F$20,3,0),IF(LEN(W152)&gt;4,", ",""))),IF(ISNA(MATCH(_xlfn.BITAND(V152,'PDP8'!$E$21),'PDP8'!$D$21:$D$52,0)),"",VLOOKUP(_xlfn.BITAND(V152,'PDP8'!$E$21),'PDP8'!$D$21:$F$52,3,0)))))</f>
        <v/>
      </c>
      <c r="Y152" s="253" t="str">
        <f t="shared" si="43"/>
        <v/>
      </c>
      <c r="Z152" s="253" t="str">
        <f t="shared" si="40"/>
        <v/>
      </c>
      <c r="AA152" s="253" t="str">
        <f>IF(LEN(Z152)=0,"",CONCATENATE(IF(ISNA(MATCH(_xlfn.BITAND(Z152,'PDP8'!$E$56),'PDP8'!$D$56:$D$70,0)),"",CONCATENATE(INDEX('PDP8'!$C$56:$C$70,MATCH(_xlfn.BITAND(Z152,'PDP8'!$E$56),'PDP8'!$D$56:$D$70,0))," ")),IF(ISNA(MATCH(_xlfn.BITAND(Z152,'PDP8'!$E$71),'PDP8'!$D$71:$D$73,0)),"",CONCATENATE(INDEX('PDP8'!$C$71:$C$73,MATCH(_xlfn.BITAND(Z152,'PDP8'!$E$71),'PDP8'!$D$71:$D$73,0))," ")),IF(_xlfn.BITAND(Z152,'PDP8'!$E$74),"",'PDP8'!$C$74),IF(_xlfn.BITAND(Z152,'PDP8'!$E$75),'PDP8'!$C$75,"")))</f>
        <v/>
      </c>
      <c r="AB152" s="253" t="str">
        <f>IF(LEN(AA152)=0,"",CONCATENATE(IF(ISNA(MATCH(_xlfn.BITAND(Z152,'PDP8'!$E$56),'PDP8'!$D$56:$D$70,0)),"",VLOOKUP(_xlfn.BITAND(Z152,'PDP8'!$E$56),'PDP8'!$D$56:$F$70,3,0)),IF(ISNA(MATCH(_xlfn.BITAND(Z152,'PDP8'!$E$71),'PDP8'!$D$71:$D$73,0)),"",CONCATENATE(IF(ISNA(MATCH(_xlfn.BITAND(Z152,'PDP8'!$E$56),'PDP8'!$D$56:$D$70,0)),"",", "),VLOOKUP(_xlfn.BITAND(Z152,'PDP8'!$E$71),'PDP8'!$D$71:$F$73,3,0))),IF(_xlfn.BITAND(Z152,'PDP8'!$E$75)='PDP8'!$D$75,CONCATENATE(IF(LEN(AA152)&gt;4,", ",""),'PDP8'!$F$75,""),IF(_xlfn.BITAND(Z152,'PDP8'!$E$74),"",'PDP8'!$F$74))))</f>
        <v/>
      </c>
      <c r="AC152" s="253" t="str">
        <f t="shared" si="44"/>
        <v/>
      </c>
      <c r="AD152" s="253" t="str">
        <f>IF(OR(LEFT(C152,1)="*",ISNA(MATCH(C152,'PDP8'!$B$90:$B$238,0))),"",VLOOKUP(C152,'PDP8'!$B$90:$C$238,2,0))</f>
        <v/>
      </c>
      <c r="AE152" s="253" t="str">
        <f>IF(LEN(AD152)=0,"",VLOOKUP(C152,'PDP8'!$B$79:$F$238,5,0))</f>
        <v/>
      </c>
      <c r="AF152" s="253" t="str">
        <f>IF(OR(LEFT(C152,1)="*",ISNA(MATCH(C152,'PDP8'!$J$5:$J$389,0))),"",INDEX('PDP8'!$I$5:$I$389,MATCH(C152,'PDP8'!$J$5:$J$389,0)))</f>
        <v/>
      </c>
      <c r="AG152" s="253" t="str">
        <f>IF(LEN(AF152)=0,"",CONCATENATE(VLOOKUP(C152,'PDP8'!$J$5:$M$389,2,0),": ",VLOOKUP(C152,'PDP8'!$J$5:$M$389,4,0)))</f>
        <v/>
      </c>
      <c r="AH152" s="126"/>
    </row>
    <row r="153" spans="1:34" x14ac:dyDescent="0.2">
      <c r="A153" s="126"/>
      <c r="B153" s="246" t="str">
        <f t="shared" si="30"/>
        <v/>
      </c>
      <c r="C153" s="247"/>
      <c r="D153" s="248"/>
      <c r="E153" s="177"/>
      <c r="F153" s="249"/>
      <c r="G153" s="250" t="str">
        <f>IF(LEN(C153)=0,"",IF(LEFT(C153,1)="*",B153,IF(D153="Y",C153,IF(O153&lt;6,INDEX('PDP8'!$C$6:$C$13,MATCH(P153,'PDP8'!$B$6:$B$13)),CONCATENATE(W153,AA153,AD153,AF153)))))</f>
        <v/>
      </c>
      <c r="H153" s="251" t="str">
        <f t="shared" si="31"/>
        <v/>
      </c>
      <c r="I153" s="250" t="str">
        <f t="shared" si="41"/>
        <v/>
      </c>
      <c r="J153" s="179"/>
      <c r="K153" s="188" t="str">
        <f>IF(LEFT(C153,1)="*",CONCATENATE("/Address = ",RIGHT(B153,LEN(B153)-1)),IF(LEN(O153)=0,"",IF(D153="Y",CONCATENATE("/Data initialized to ",C153),IF(O153&lt;6,CONCATENATE("/",VLOOKUP(P153,'PDP8'!$B$6:$F$13,5),IF(_xlfn.BITAND(OCT2DEC(C153),376)=264," [Auto pre-increment]","")),CONCATENATE("/",Y153,AC153,AE153,AG153)))))</f>
        <v/>
      </c>
      <c r="L153" s="252"/>
      <c r="M153" s="126"/>
      <c r="N153" s="253" t="str">
        <f t="shared" si="32"/>
        <v/>
      </c>
      <c r="O153" s="253" t="str">
        <f t="shared" si="33"/>
        <v/>
      </c>
      <c r="P153" s="253" t="str">
        <f t="shared" si="34"/>
        <v/>
      </c>
      <c r="Q153" s="253" t="str">
        <f t="shared" si="35"/>
        <v/>
      </c>
      <c r="R153" s="253" t="str">
        <f t="shared" si="36"/>
        <v>NO</v>
      </c>
      <c r="S153" s="254" t="str">
        <f t="shared" si="42"/>
        <v>7610</v>
      </c>
      <c r="T153" s="253" t="str">
        <f t="shared" si="37"/>
        <v/>
      </c>
      <c r="U153" s="253">
        <f t="shared" si="38"/>
        <v>0</v>
      </c>
      <c r="V153" s="253" t="str">
        <f t="shared" si="39"/>
        <v/>
      </c>
      <c r="W153" s="253" t="str">
        <f>IF(LEN(V153)=0,"",IF(_xlfn.BITAND(V153,'PDP8'!$E$17)='PDP8'!$D$17,'PDP8'!$F$17,CONCATENATE(IF(ISNA(MATCH(_xlfn.BITAND(V153,'PDP8'!$E$18),'PDP8'!$D$18:$D$20,0)),"",CONCATENATE(INDEX('PDP8'!$C$18:$C$20,MATCH(_xlfn.BITAND(V153,'PDP8'!$E$18),'PDP8'!$D$18:$D$20,0))," ")),IF(ISNA(MATCH(_xlfn.BITAND(V153,'PDP8'!$E$21),'PDP8'!$D$21:$D$52,0)),"",INDEX('PDP8'!$C$21:$C$52,MATCH(_xlfn.BITAND(V153,'PDP8'!$E$21),'PDP8'!$D$21:$D$52,0))))))</f>
        <v/>
      </c>
      <c r="X153" s="253" t="str">
        <f>IF(LEN(W153)=0,"",IF(B153='PDP8'!$B$17,'PDP8'!$F$17,CONCATENATE(IF(ISNA(MATCH(_xlfn.BITAND(V153,'PDP8'!$E$18),'PDP8'!$D$18:$D$20,0)),"",CONCATENATE(VLOOKUP(_xlfn.BITAND(V153,'PDP8'!$E$18),'PDP8'!$D$18:$F$20,3,0),IF(LEN(W153)&gt;4,", ",""))),IF(ISNA(MATCH(_xlfn.BITAND(V153,'PDP8'!$E$21),'PDP8'!$D$21:$D$52,0)),"",VLOOKUP(_xlfn.BITAND(V153,'PDP8'!$E$21),'PDP8'!$D$21:$F$52,3,0)))))</f>
        <v/>
      </c>
      <c r="Y153" s="253" t="str">
        <f t="shared" si="43"/>
        <v/>
      </c>
      <c r="Z153" s="253" t="str">
        <f t="shared" si="40"/>
        <v/>
      </c>
      <c r="AA153" s="253" t="str">
        <f>IF(LEN(Z153)=0,"",CONCATENATE(IF(ISNA(MATCH(_xlfn.BITAND(Z153,'PDP8'!$E$56),'PDP8'!$D$56:$D$70,0)),"",CONCATENATE(INDEX('PDP8'!$C$56:$C$70,MATCH(_xlfn.BITAND(Z153,'PDP8'!$E$56),'PDP8'!$D$56:$D$70,0))," ")),IF(ISNA(MATCH(_xlfn.BITAND(Z153,'PDP8'!$E$71),'PDP8'!$D$71:$D$73,0)),"",CONCATENATE(INDEX('PDP8'!$C$71:$C$73,MATCH(_xlfn.BITAND(Z153,'PDP8'!$E$71),'PDP8'!$D$71:$D$73,0))," ")),IF(_xlfn.BITAND(Z153,'PDP8'!$E$74),"",'PDP8'!$C$74),IF(_xlfn.BITAND(Z153,'PDP8'!$E$75),'PDP8'!$C$75,"")))</f>
        <v/>
      </c>
      <c r="AB153" s="253" t="str">
        <f>IF(LEN(AA153)=0,"",CONCATENATE(IF(ISNA(MATCH(_xlfn.BITAND(Z153,'PDP8'!$E$56),'PDP8'!$D$56:$D$70,0)),"",VLOOKUP(_xlfn.BITAND(Z153,'PDP8'!$E$56),'PDP8'!$D$56:$F$70,3,0)),IF(ISNA(MATCH(_xlfn.BITAND(Z153,'PDP8'!$E$71),'PDP8'!$D$71:$D$73,0)),"",CONCATENATE(IF(ISNA(MATCH(_xlfn.BITAND(Z153,'PDP8'!$E$56),'PDP8'!$D$56:$D$70,0)),"",", "),VLOOKUP(_xlfn.BITAND(Z153,'PDP8'!$E$71),'PDP8'!$D$71:$F$73,3,0))),IF(_xlfn.BITAND(Z153,'PDP8'!$E$75)='PDP8'!$D$75,CONCATENATE(IF(LEN(AA153)&gt;4,", ",""),'PDP8'!$F$75,""),IF(_xlfn.BITAND(Z153,'PDP8'!$E$74),"",'PDP8'!$F$74))))</f>
        <v/>
      </c>
      <c r="AC153" s="253" t="str">
        <f t="shared" si="44"/>
        <v/>
      </c>
      <c r="AD153" s="253" t="str">
        <f>IF(OR(LEFT(C153,1)="*",ISNA(MATCH(C153,'PDP8'!$B$90:$B$238,0))),"",VLOOKUP(C153,'PDP8'!$B$90:$C$238,2,0))</f>
        <v/>
      </c>
      <c r="AE153" s="253" t="str">
        <f>IF(LEN(AD153)=0,"",VLOOKUP(C153,'PDP8'!$B$79:$F$238,5,0))</f>
        <v/>
      </c>
      <c r="AF153" s="253" t="str">
        <f>IF(OR(LEFT(C153,1)="*",ISNA(MATCH(C153,'PDP8'!$J$5:$J$389,0))),"",INDEX('PDP8'!$I$5:$I$389,MATCH(C153,'PDP8'!$J$5:$J$389,0)))</f>
        <v/>
      </c>
      <c r="AG153" s="253" t="str">
        <f>IF(LEN(AF153)=0,"",CONCATENATE(VLOOKUP(C153,'PDP8'!$J$5:$M$389,2,0),": ",VLOOKUP(C153,'PDP8'!$J$5:$M$389,4,0)))</f>
        <v/>
      </c>
      <c r="AH153" s="126"/>
    </row>
    <row r="154" spans="1:34" x14ac:dyDescent="0.2">
      <c r="A154" s="126"/>
      <c r="B154" s="246" t="str">
        <f t="shared" si="30"/>
        <v/>
      </c>
      <c r="C154" s="247"/>
      <c r="D154" s="248"/>
      <c r="E154" s="177"/>
      <c r="F154" s="249"/>
      <c r="G154" s="250" t="str">
        <f>IF(LEN(C154)=0,"",IF(LEFT(C154,1)="*",B154,IF(D154="Y",C154,IF(O154&lt;6,INDEX('PDP8'!$C$6:$C$13,MATCH(P154,'PDP8'!$B$6:$B$13)),CONCATENATE(W154,AA154,AD154,AF154)))))</f>
        <v/>
      </c>
      <c r="H154" s="251" t="str">
        <f t="shared" si="31"/>
        <v/>
      </c>
      <c r="I154" s="250" t="str">
        <f t="shared" si="41"/>
        <v/>
      </c>
      <c r="J154" s="179"/>
      <c r="K154" s="188" t="str">
        <f>IF(LEFT(C154,1)="*",CONCATENATE("/Address = ",RIGHT(B154,LEN(B154)-1)),IF(LEN(O154)=0,"",IF(D154="Y",CONCATENATE("/Data initialized to ",C154),IF(O154&lt;6,CONCATENATE("/",VLOOKUP(P154,'PDP8'!$B$6:$F$13,5),IF(_xlfn.BITAND(OCT2DEC(C154),376)=264," [Auto pre-increment]","")),CONCATENATE("/",Y154,AC154,AE154,AG154)))))</f>
        <v/>
      </c>
      <c r="L154" s="252"/>
      <c r="M154" s="126"/>
      <c r="N154" s="253" t="str">
        <f t="shared" si="32"/>
        <v/>
      </c>
      <c r="O154" s="253" t="str">
        <f t="shared" si="33"/>
        <v/>
      </c>
      <c r="P154" s="253" t="str">
        <f t="shared" si="34"/>
        <v/>
      </c>
      <c r="Q154" s="253" t="str">
        <f t="shared" si="35"/>
        <v/>
      </c>
      <c r="R154" s="253" t="str">
        <f t="shared" si="36"/>
        <v>NO</v>
      </c>
      <c r="S154" s="254" t="str">
        <f t="shared" si="42"/>
        <v>7610</v>
      </c>
      <c r="T154" s="253" t="str">
        <f t="shared" si="37"/>
        <v/>
      </c>
      <c r="U154" s="253">
        <f t="shared" si="38"/>
        <v>0</v>
      </c>
      <c r="V154" s="253" t="str">
        <f t="shared" si="39"/>
        <v/>
      </c>
      <c r="W154" s="253" t="str">
        <f>IF(LEN(V154)=0,"",IF(_xlfn.BITAND(V154,'PDP8'!$E$17)='PDP8'!$D$17,'PDP8'!$F$17,CONCATENATE(IF(ISNA(MATCH(_xlfn.BITAND(V154,'PDP8'!$E$18),'PDP8'!$D$18:$D$20,0)),"",CONCATENATE(INDEX('PDP8'!$C$18:$C$20,MATCH(_xlfn.BITAND(V154,'PDP8'!$E$18),'PDP8'!$D$18:$D$20,0))," ")),IF(ISNA(MATCH(_xlfn.BITAND(V154,'PDP8'!$E$21),'PDP8'!$D$21:$D$52,0)),"",INDEX('PDP8'!$C$21:$C$52,MATCH(_xlfn.BITAND(V154,'PDP8'!$E$21),'PDP8'!$D$21:$D$52,0))))))</f>
        <v/>
      </c>
      <c r="X154" s="253" t="str">
        <f>IF(LEN(W154)=0,"",IF(B154='PDP8'!$B$17,'PDP8'!$F$17,CONCATENATE(IF(ISNA(MATCH(_xlfn.BITAND(V154,'PDP8'!$E$18),'PDP8'!$D$18:$D$20,0)),"",CONCATENATE(VLOOKUP(_xlfn.BITAND(V154,'PDP8'!$E$18),'PDP8'!$D$18:$F$20,3,0),IF(LEN(W154)&gt;4,", ",""))),IF(ISNA(MATCH(_xlfn.BITAND(V154,'PDP8'!$E$21),'PDP8'!$D$21:$D$52,0)),"",VLOOKUP(_xlfn.BITAND(V154,'PDP8'!$E$21),'PDP8'!$D$21:$F$52,3,0)))))</f>
        <v/>
      </c>
      <c r="Y154" s="253" t="str">
        <f t="shared" si="43"/>
        <v/>
      </c>
      <c r="Z154" s="253" t="str">
        <f t="shared" si="40"/>
        <v/>
      </c>
      <c r="AA154" s="253" t="str">
        <f>IF(LEN(Z154)=0,"",CONCATENATE(IF(ISNA(MATCH(_xlfn.BITAND(Z154,'PDP8'!$E$56),'PDP8'!$D$56:$D$70,0)),"",CONCATENATE(INDEX('PDP8'!$C$56:$C$70,MATCH(_xlfn.BITAND(Z154,'PDP8'!$E$56),'PDP8'!$D$56:$D$70,0))," ")),IF(ISNA(MATCH(_xlfn.BITAND(Z154,'PDP8'!$E$71),'PDP8'!$D$71:$D$73,0)),"",CONCATENATE(INDEX('PDP8'!$C$71:$C$73,MATCH(_xlfn.BITAND(Z154,'PDP8'!$E$71),'PDP8'!$D$71:$D$73,0))," ")),IF(_xlfn.BITAND(Z154,'PDP8'!$E$74),"",'PDP8'!$C$74),IF(_xlfn.BITAND(Z154,'PDP8'!$E$75),'PDP8'!$C$75,"")))</f>
        <v/>
      </c>
      <c r="AB154" s="253" t="str">
        <f>IF(LEN(AA154)=0,"",CONCATENATE(IF(ISNA(MATCH(_xlfn.BITAND(Z154,'PDP8'!$E$56),'PDP8'!$D$56:$D$70,0)),"",VLOOKUP(_xlfn.BITAND(Z154,'PDP8'!$E$56),'PDP8'!$D$56:$F$70,3,0)),IF(ISNA(MATCH(_xlfn.BITAND(Z154,'PDP8'!$E$71),'PDP8'!$D$71:$D$73,0)),"",CONCATENATE(IF(ISNA(MATCH(_xlfn.BITAND(Z154,'PDP8'!$E$56),'PDP8'!$D$56:$D$70,0)),"",", "),VLOOKUP(_xlfn.BITAND(Z154,'PDP8'!$E$71),'PDP8'!$D$71:$F$73,3,0))),IF(_xlfn.BITAND(Z154,'PDP8'!$E$75)='PDP8'!$D$75,CONCATENATE(IF(LEN(AA154)&gt;4,", ",""),'PDP8'!$F$75,""),IF(_xlfn.BITAND(Z154,'PDP8'!$E$74),"",'PDP8'!$F$74))))</f>
        <v/>
      </c>
      <c r="AC154" s="253" t="str">
        <f t="shared" si="44"/>
        <v/>
      </c>
      <c r="AD154" s="253" t="str">
        <f>IF(OR(LEFT(C154,1)="*",ISNA(MATCH(C154,'PDP8'!$B$90:$B$238,0))),"",VLOOKUP(C154,'PDP8'!$B$90:$C$238,2,0))</f>
        <v/>
      </c>
      <c r="AE154" s="253" t="str">
        <f>IF(LEN(AD154)=0,"",VLOOKUP(C154,'PDP8'!$B$79:$F$238,5,0))</f>
        <v/>
      </c>
      <c r="AF154" s="253" t="str">
        <f>IF(OR(LEFT(C154,1)="*",ISNA(MATCH(C154,'PDP8'!$J$5:$J$389,0))),"",INDEX('PDP8'!$I$5:$I$389,MATCH(C154,'PDP8'!$J$5:$J$389,0)))</f>
        <v/>
      </c>
      <c r="AG154" s="253" t="str">
        <f>IF(LEN(AF154)=0,"",CONCATENATE(VLOOKUP(C154,'PDP8'!$J$5:$M$389,2,0),": ",VLOOKUP(C154,'PDP8'!$J$5:$M$389,4,0)))</f>
        <v/>
      </c>
      <c r="AH154" s="126"/>
    </row>
    <row r="155" spans="1:34" x14ac:dyDescent="0.2">
      <c r="A155" s="126"/>
      <c r="B155" s="246" t="str">
        <f t="shared" si="30"/>
        <v/>
      </c>
      <c r="C155" s="247"/>
      <c r="D155" s="248"/>
      <c r="E155" s="177"/>
      <c r="F155" s="249"/>
      <c r="G155" s="250" t="str">
        <f>IF(LEN(C155)=0,"",IF(LEFT(C155,1)="*",B155,IF(D155="Y",C155,IF(O155&lt;6,INDEX('PDP8'!$C$6:$C$13,MATCH(P155,'PDP8'!$B$6:$B$13)),CONCATENATE(W155,AA155,AD155,AF155)))))</f>
        <v/>
      </c>
      <c r="H155" s="251" t="str">
        <f t="shared" si="31"/>
        <v/>
      </c>
      <c r="I155" s="250" t="str">
        <f t="shared" si="41"/>
        <v/>
      </c>
      <c r="J155" s="179"/>
      <c r="K155" s="188" t="str">
        <f>IF(LEFT(C155,1)="*",CONCATENATE("/Address = ",RIGHT(B155,LEN(B155)-1)),IF(LEN(O155)=0,"",IF(D155="Y",CONCATENATE("/Data initialized to ",C155),IF(O155&lt;6,CONCATENATE("/",VLOOKUP(P155,'PDP8'!$B$6:$F$13,5),IF(_xlfn.BITAND(OCT2DEC(C155),376)=264," [Auto pre-increment]","")),CONCATENATE("/",Y155,AC155,AE155,AG155)))))</f>
        <v/>
      </c>
      <c r="L155" s="252"/>
      <c r="M155" s="126"/>
      <c r="N155" s="253" t="str">
        <f t="shared" si="32"/>
        <v/>
      </c>
      <c r="O155" s="253" t="str">
        <f t="shared" si="33"/>
        <v/>
      </c>
      <c r="P155" s="253" t="str">
        <f t="shared" si="34"/>
        <v/>
      </c>
      <c r="Q155" s="253" t="str">
        <f t="shared" si="35"/>
        <v/>
      </c>
      <c r="R155" s="253" t="str">
        <f t="shared" si="36"/>
        <v>NO</v>
      </c>
      <c r="S155" s="254" t="str">
        <f t="shared" si="42"/>
        <v>7610</v>
      </c>
      <c r="T155" s="253" t="str">
        <f t="shared" si="37"/>
        <v/>
      </c>
      <c r="U155" s="253">
        <f t="shared" si="38"/>
        <v>0</v>
      </c>
      <c r="V155" s="253" t="str">
        <f t="shared" si="39"/>
        <v/>
      </c>
      <c r="W155" s="253" t="str">
        <f>IF(LEN(V155)=0,"",IF(_xlfn.BITAND(V155,'PDP8'!$E$17)='PDP8'!$D$17,'PDP8'!$F$17,CONCATENATE(IF(ISNA(MATCH(_xlfn.BITAND(V155,'PDP8'!$E$18),'PDP8'!$D$18:$D$20,0)),"",CONCATENATE(INDEX('PDP8'!$C$18:$C$20,MATCH(_xlfn.BITAND(V155,'PDP8'!$E$18),'PDP8'!$D$18:$D$20,0))," ")),IF(ISNA(MATCH(_xlfn.BITAND(V155,'PDP8'!$E$21),'PDP8'!$D$21:$D$52,0)),"",INDEX('PDP8'!$C$21:$C$52,MATCH(_xlfn.BITAND(V155,'PDP8'!$E$21),'PDP8'!$D$21:$D$52,0))))))</f>
        <v/>
      </c>
      <c r="X155" s="253" t="str">
        <f>IF(LEN(W155)=0,"",IF(B155='PDP8'!$B$17,'PDP8'!$F$17,CONCATENATE(IF(ISNA(MATCH(_xlfn.BITAND(V155,'PDP8'!$E$18),'PDP8'!$D$18:$D$20,0)),"",CONCATENATE(VLOOKUP(_xlfn.BITAND(V155,'PDP8'!$E$18),'PDP8'!$D$18:$F$20,3,0),IF(LEN(W155)&gt;4,", ",""))),IF(ISNA(MATCH(_xlfn.BITAND(V155,'PDP8'!$E$21),'PDP8'!$D$21:$D$52,0)),"",VLOOKUP(_xlfn.BITAND(V155,'PDP8'!$E$21),'PDP8'!$D$21:$F$52,3,0)))))</f>
        <v/>
      </c>
      <c r="Y155" s="253" t="str">
        <f t="shared" si="43"/>
        <v/>
      </c>
      <c r="Z155" s="253" t="str">
        <f t="shared" si="40"/>
        <v/>
      </c>
      <c r="AA155" s="253" t="str">
        <f>IF(LEN(Z155)=0,"",CONCATENATE(IF(ISNA(MATCH(_xlfn.BITAND(Z155,'PDP8'!$E$56),'PDP8'!$D$56:$D$70,0)),"",CONCATENATE(INDEX('PDP8'!$C$56:$C$70,MATCH(_xlfn.BITAND(Z155,'PDP8'!$E$56),'PDP8'!$D$56:$D$70,0))," ")),IF(ISNA(MATCH(_xlfn.BITAND(Z155,'PDP8'!$E$71),'PDP8'!$D$71:$D$73,0)),"",CONCATENATE(INDEX('PDP8'!$C$71:$C$73,MATCH(_xlfn.BITAND(Z155,'PDP8'!$E$71),'PDP8'!$D$71:$D$73,0))," ")),IF(_xlfn.BITAND(Z155,'PDP8'!$E$74),"",'PDP8'!$C$74),IF(_xlfn.BITAND(Z155,'PDP8'!$E$75),'PDP8'!$C$75,"")))</f>
        <v/>
      </c>
      <c r="AB155" s="253" t="str">
        <f>IF(LEN(AA155)=0,"",CONCATENATE(IF(ISNA(MATCH(_xlfn.BITAND(Z155,'PDP8'!$E$56),'PDP8'!$D$56:$D$70,0)),"",VLOOKUP(_xlfn.BITAND(Z155,'PDP8'!$E$56),'PDP8'!$D$56:$F$70,3,0)),IF(ISNA(MATCH(_xlfn.BITAND(Z155,'PDP8'!$E$71),'PDP8'!$D$71:$D$73,0)),"",CONCATENATE(IF(ISNA(MATCH(_xlfn.BITAND(Z155,'PDP8'!$E$56),'PDP8'!$D$56:$D$70,0)),"",", "),VLOOKUP(_xlfn.BITAND(Z155,'PDP8'!$E$71),'PDP8'!$D$71:$F$73,3,0))),IF(_xlfn.BITAND(Z155,'PDP8'!$E$75)='PDP8'!$D$75,CONCATENATE(IF(LEN(AA155)&gt;4,", ",""),'PDP8'!$F$75,""),IF(_xlfn.BITAND(Z155,'PDP8'!$E$74),"",'PDP8'!$F$74))))</f>
        <v/>
      </c>
      <c r="AC155" s="253" t="str">
        <f t="shared" si="44"/>
        <v/>
      </c>
      <c r="AD155" s="253" t="str">
        <f>IF(OR(LEFT(C155,1)="*",ISNA(MATCH(C155,'PDP8'!$B$90:$B$238,0))),"",VLOOKUP(C155,'PDP8'!$B$90:$C$238,2,0))</f>
        <v/>
      </c>
      <c r="AE155" s="253" t="str">
        <f>IF(LEN(AD155)=0,"",VLOOKUP(C155,'PDP8'!$B$79:$F$238,5,0))</f>
        <v/>
      </c>
      <c r="AF155" s="253" t="str">
        <f>IF(OR(LEFT(C155,1)="*",ISNA(MATCH(C155,'PDP8'!$J$5:$J$389,0))),"",INDEX('PDP8'!$I$5:$I$389,MATCH(C155,'PDP8'!$J$5:$J$389,0)))</f>
        <v/>
      </c>
      <c r="AG155" s="253" t="str">
        <f>IF(LEN(AF155)=0,"",CONCATENATE(VLOOKUP(C155,'PDP8'!$J$5:$M$389,2,0),": ",VLOOKUP(C155,'PDP8'!$J$5:$M$389,4,0)))</f>
        <v/>
      </c>
      <c r="AH155" s="126"/>
    </row>
    <row r="156" spans="1:34" x14ac:dyDescent="0.2">
      <c r="A156" s="126"/>
      <c r="B156" s="246" t="str">
        <f t="shared" si="30"/>
        <v/>
      </c>
      <c r="C156" s="247"/>
      <c r="D156" s="248"/>
      <c r="E156" s="177"/>
      <c r="F156" s="249"/>
      <c r="G156" s="250" t="str">
        <f>IF(LEN(C156)=0,"",IF(LEFT(C156,1)="*",B156,IF(D156="Y",C156,IF(O156&lt;6,INDEX('PDP8'!$C$6:$C$13,MATCH(P156,'PDP8'!$B$6:$B$13)),CONCATENATE(W156,AA156,AD156,AF156)))))</f>
        <v/>
      </c>
      <c r="H156" s="251" t="str">
        <f t="shared" si="31"/>
        <v/>
      </c>
      <c r="I156" s="250" t="str">
        <f t="shared" si="41"/>
        <v/>
      </c>
      <c r="J156" s="179"/>
      <c r="K156" s="188" t="str">
        <f>IF(LEFT(C156,1)="*",CONCATENATE("/Address = ",RIGHT(B156,LEN(B156)-1)),IF(LEN(O156)=0,"",IF(D156="Y",CONCATENATE("/Data initialized to ",C156),IF(O156&lt;6,CONCATENATE("/",VLOOKUP(P156,'PDP8'!$B$6:$F$13,5),IF(_xlfn.BITAND(OCT2DEC(C156),376)=264," [Auto pre-increment]","")),CONCATENATE("/",Y156,AC156,AE156,AG156)))))</f>
        <v/>
      </c>
      <c r="L156" s="252"/>
      <c r="M156" s="126"/>
      <c r="N156" s="253" t="str">
        <f t="shared" si="32"/>
        <v/>
      </c>
      <c r="O156" s="253" t="str">
        <f t="shared" si="33"/>
        <v/>
      </c>
      <c r="P156" s="253" t="str">
        <f t="shared" si="34"/>
        <v/>
      </c>
      <c r="Q156" s="253" t="str">
        <f t="shared" si="35"/>
        <v/>
      </c>
      <c r="R156" s="253" t="str">
        <f t="shared" si="36"/>
        <v>NO</v>
      </c>
      <c r="S156" s="254" t="str">
        <f t="shared" si="42"/>
        <v>7610</v>
      </c>
      <c r="T156" s="253" t="str">
        <f t="shared" si="37"/>
        <v/>
      </c>
      <c r="U156" s="253">
        <f t="shared" si="38"/>
        <v>0</v>
      </c>
      <c r="V156" s="253" t="str">
        <f t="shared" si="39"/>
        <v/>
      </c>
      <c r="W156" s="253" t="str">
        <f>IF(LEN(V156)=0,"",IF(_xlfn.BITAND(V156,'PDP8'!$E$17)='PDP8'!$D$17,'PDP8'!$F$17,CONCATENATE(IF(ISNA(MATCH(_xlfn.BITAND(V156,'PDP8'!$E$18),'PDP8'!$D$18:$D$20,0)),"",CONCATENATE(INDEX('PDP8'!$C$18:$C$20,MATCH(_xlfn.BITAND(V156,'PDP8'!$E$18),'PDP8'!$D$18:$D$20,0))," ")),IF(ISNA(MATCH(_xlfn.BITAND(V156,'PDP8'!$E$21),'PDP8'!$D$21:$D$52,0)),"",INDEX('PDP8'!$C$21:$C$52,MATCH(_xlfn.BITAND(V156,'PDP8'!$E$21),'PDP8'!$D$21:$D$52,0))))))</f>
        <v/>
      </c>
      <c r="X156" s="253" t="str">
        <f>IF(LEN(W156)=0,"",IF(B156='PDP8'!$B$17,'PDP8'!$F$17,CONCATENATE(IF(ISNA(MATCH(_xlfn.BITAND(V156,'PDP8'!$E$18),'PDP8'!$D$18:$D$20,0)),"",CONCATENATE(VLOOKUP(_xlfn.BITAND(V156,'PDP8'!$E$18),'PDP8'!$D$18:$F$20,3,0),IF(LEN(W156)&gt;4,", ",""))),IF(ISNA(MATCH(_xlfn.BITAND(V156,'PDP8'!$E$21),'PDP8'!$D$21:$D$52,0)),"",VLOOKUP(_xlfn.BITAND(V156,'PDP8'!$E$21),'PDP8'!$D$21:$F$52,3,0)))))</f>
        <v/>
      </c>
      <c r="Y156" s="253" t="str">
        <f t="shared" si="43"/>
        <v/>
      </c>
      <c r="Z156" s="253" t="str">
        <f t="shared" si="40"/>
        <v/>
      </c>
      <c r="AA156" s="253" t="str">
        <f>IF(LEN(Z156)=0,"",CONCATENATE(IF(ISNA(MATCH(_xlfn.BITAND(Z156,'PDP8'!$E$56),'PDP8'!$D$56:$D$70,0)),"",CONCATENATE(INDEX('PDP8'!$C$56:$C$70,MATCH(_xlfn.BITAND(Z156,'PDP8'!$E$56),'PDP8'!$D$56:$D$70,0))," ")),IF(ISNA(MATCH(_xlfn.BITAND(Z156,'PDP8'!$E$71),'PDP8'!$D$71:$D$73,0)),"",CONCATENATE(INDEX('PDP8'!$C$71:$C$73,MATCH(_xlfn.BITAND(Z156,'PDP8'!$E$71),'PDP8'!$D$71:$D$73,0))," ")),IF(_xlfn.BITAND(Z156,'PDP8'!$E$74),"",'PDP8'!$C$74),IF(_xlfn.BITAND(Z156,'PDP8'!$E$75),'PDP8'!$C$75,"")))</f>
        <v/>
      </c>
      <c r="AB156" s="253" t="str">
        <f>IF(LEN(AA156)=0,"",CONCATENATE(IF(ISNA(MATCH(_xlfn.BITAND(Z156,'PDP8'!$E$56),'PDP8'!$D$56:$D$70,0)),"",VLOOKUP(_xlfn.BITAND(Z156,'PDP8'!$E$56),'PDP8'!$D$56:$F$70,3,0)),IF(ISNA(MATCH(_xlfn.BITAND(Z156,'PDP8'!$E$71),'PDP8'!$D$71:$D$73,0)),"",CONCATENATE(IF(ISNA(MATCH(_xlfn.BITAND(Z156,'PDP8'!$E$56),'PDP8'!$D$56:$D$70,0)),"",", "),VLOOKUP(_xlfn.BITAND(Z156,'PDP8'!$E$71),'PDP8'!$D$71:$F$73,3,0))),IF(_xlfn.BITAND(Z156,'PDP8'!$E$75)='PDP8'!$D$75,CONCATENATE(IF(LEN(AA156)&gt;4,", ",""),'PDP8'!$F$75,""),IF(_xlfn.BITAND(Z156,'PDP8'!$E$74),"",'PDP8'!$F$74))))</f>
        <v/>
      </c>
      <c r="AC156" s="253" t="str">
        <f t="shared" si="44"/>
        <v/>
      </c>
      <c r="AD156" s="253" t="str">
        <f>IF(OR(LEFT(C156,1)="*",ISNA(MATCH(C156,'PDP8'!$B$90:$B$238,0))),"",VLOOKUP(C156,'PDP8'!$B$90:$C$238,2,0))</f>
        <v/>
      </c>
      <c r="AE156" s="253" t="str">
        <f>IF(LEN(AD156)=0,"",VLOOKUP(C156,'PDP8'!$B$79:$F$238,5,0))</f>
        <v/>
      </c>
      <c r="AF156" s="253" t="str">
        <f>IF(OR(LEFT(C156,1)="*",ISNA(MATCH(C156,'PDP8'!$J$5:$J$389,0))),"",INDEX('PDP8'!$I$5:$I$389,MATCH(C156,'PDP8'!$J$5:$J$389,0)))</f>
        <v/>
      </c>
      <c r="AG156" s="253" t="str">
        <f>IF(LEN(AF156)=0,"",CONCATENATE(VLOOKUP(C156,'PDP8'!$J$5:$M$389,2,0),": ",VLOOKUP(C156,'PDP8'!$J$5:$M$389,4,0)))</f>
        <v/>
      </c>
      <c r="AH156" s="126"/>
    </row>
    <row r="157" spans="1:34" x14ac:dyDescent="0.2">
      <c r="A157" s="126"/>
      <c r="B157" s="246" t="str">
        <f t="shared" si="30"/>
        <v/>
      </c>
      <c r="C157" s="247"/>
      <c r="D157" s="248"/>
      <c r="E157" s="177"/>
      <c r="F157" s="249"/>
      <c r="G157" s="250" t="str">
        <f>IF(LEN(C157)=0,"",IF(LEFT(C157,1)="*",B157,IF(D157="Y",C157,IF(O157&lt;6,INDEX('PDP8'!$C$6:$C$13,MATCH(P157,'PDP8'!$B$6:$B$13)),CONCATENATE(W157,AA157,AD157,AF157)))))</f>
        <v/>
      </c>
      <c r="H157" s="251" t="str">
        <f t="shared" si="31"/>
        <v/>
      </c>
      <c r="I157" s="250" t="str">
        <f t="shared" si="41"/>
        <v/>
      </c>
      <c r="J157" s="179"/>
      <c r="K157" s="188" t="str">
        <f>IF(LEFT(C157,1)="*",CONCATENATE("/Address = ",RIGHT(B157,LEN(B157)-1)),IF(LEN(O157)=0,"",IF(D157="Y",CONCATENATE("/Data initialized to ",C157),IF(O157&lt;6,CONCATENATE("/",VLOOKUP(P157,'PDP8'!$B$6:$F$13,5),IF(_xlfn.BITAND(OCT2DEC(C157),376)=264," [Auto pre-increment]","")),CONCATENATE("/",Y157,AC157,AE157,AG157)))))</f>
        <v/>
      </c>
      <c r="L157" s="252"/>
      <c r="M157" s="126"/>
      <c r="N157" s="253" t="str">
        <f t="shared" si="32"/>
        <v/>
      </c>
      <c r="O157" s="253" t="str">
        <f t="shared" si="33"/>
        <v/>
      </c>
      <c r="P157" s="253" t="str">
        <f t="shared" si="34"/>
        <v/>
      </c>
      <c r="Q157" s="253" t="str">
        <f t="shared" si="35"/>
        <v/>
      </c>
      <c r="R157" s="253" t="str">
        <f t="shared" si="36"/>
        <v>NO</v>
      </c>
      <c r="S157" s="254" t="str">
        <f t="shared" si="42"/>
        <v>7610</v>
      </c>
      <c r="T157" s="253" t="str">
        <f t="shared" si="37"/>
        <v/>
      </c>
      <c r="U157" s="253">
        <f t="shared" si="38"/>
        <v>0</v>
      </c>
      <c r="V157" s="253" t="str">
        <f t="shared" si="39"/>
        <v/>
      </c>
      <c r="W157" s="253" t="str">
        <f>IF(LEN(V157)=0,"",IF(_xlfn.BITAND(V157,'PDP8'!$E$17)='PDP8'!$D$17,'PDP8'!$F$17,CONCATENATE(IF(ISNA(MATCH(_xlfn.BITAND(V157,'PDP8'!$E$18),'PDP8'!$D$18:$D$20,0)),"",CONCATENATE(INDEX('PDP8'!$C$18:$C$20,MATCH(_xlfn.BITAND(V157,'PDP8'!$E$18),'PDP8'!$D$18:$D$20,0))," ")),IF(ISNA(MATCH(_xlfn.BITAND(V157,'PDP8'!$E$21),'PDP8'!$D$21:$D$52,0)),"",INDEX('PDP8'!$C$21:$C$52,MATCH(_xlfn.BITAND(V157,'PDP8'!$E$21),'PDP8'!$D$21:$D$52,0))))))</f>
        <v/>
      </c>
      <c r="X157" s="253" t="str">
        <f>IF(LEN(W157)=0,"",IF(B157='PDP8'!$B$17,'PDP8'!$F$17,CONCATENATE(IF(ISNA(MATCH(_xlfn.BITAND(V157,'PDP8'!$E$18),'PDP8'!$D$18:$D$20,0)),"",CONCATENATE(VLOOKUP(_xlfn.BITAND(V157,'PDP8'!$E$18),'PDP8'!$D$18:$F$20,3,0),IF(LEN(W157)&gt;4,", ",""))),IF(ISNA(MATCH(_xlfn.BITAND(V157,'PDP8'!$E$21),'PDP8'!$D$21:$D$52,0)),"",VLOOKUP(_xlfn.BITAND(V157,'PDP8'!$E$21),'PDP8'!$D$21:$F$52,3,0)))))</f>
        <v/>
      </c>
      <c r="Y157" s="253" t="str">
        <f t="shared" si="43"/>
        <v/>
      </c>
      <c r="Z157" s="253" t="str">
        <f t="shared" si="40"/>
        <v/>
      </c>
      <c r="AA157" s="253" t="str">
        <f>IF(LEN(Z157)=0,"",CONCATENATE(IF(ISNA(MATCH(_xlfn.BITAND(Z157,'PDP8'!$E$56),'PDP8'!$D$56:$D$70,0)),"",CONCATENATE(INDEX('PDP8'!$C$56:$C$70,MATCH(_xlfn.BITAND(Z157,'PDP8'!$E$56),'PDP8'!$D$56:$D$70,0))," ")),IF(ISNA(MATCH(_xlfn.BITAND(Z157,'PDP8'!$E$71),'PDP8'!$D$71:$D$73,0)),"",CONCATENATE(INDEX('PDP8'!$C$71:$C$73,MATCH(_xlfn.BITAND(Z157,'PDP8'!$E$71),'PDP8'!$D$71:$D$73,0))," ")),IF(_xlfn.BITAND(Z157,'PDP8'!$E$74),"",'PDP8'!$C$74),IF(_xlfn.BITAND(Z157,'PDP8'!$E$75),'PDP8'!$C$75,"")))</f>
        <v/>
      </c>
      <c r="AB157" s="253" t="str">
        <f>IF(LEN(AA157)=0,"",CONCATENATE(IF(ISNA(MATCH(_xlfn.BITAND(Z157,'PDP8'!$E$56),'PDP8'!$D$56:$D$70,0)),"",VLOOKUP(_xlfn.BITAND(Z157,'PDP8'!$E$56),'PDP8'!$D$56:$F$70,3,0)),IF(ISNA(MATCH(_xlfn.BITAND(Z157,'PDP8'!$E$71),'PDP8'!$D$71:$D$73,0)),"",CONCATENATE(IF(ISNA(MATCH(_xlfn.BITAND(Z157,'PDP8'!$E$56),'PDP8'!$D$56:$D$70,0)),"",", "),VLOOKUP(_xlfn.BITAND(Z157,'PDP8'!$E$71),'PDP8'!$D$71:$F$73,3,0))),IF(_xlfn.BITAND(Z157,'PDP8'!$E$75)='PDP8'!$D$75,CONCATENATE(IF(LEN(AA157)&gt;4,", ",""),'PDP8'!$F$75,""),IF(_xlfn.BITAND(Z157,'PDP8'!$E$74),"",'PDP8'!$F$74))))</f>
        <v/>
      </c>
      <c r="AC157" s="253" t="str">
        <f t="shared" si="44"/>
        <v/>
      </c>
      <c r="AD157" s="253" t="str">
        <f>IF(OR(LEFT(C157,1)="*",ISNA(MATCH(C157,'PDP8'!$B$90:$B$238,0))),"",VLOOKUP(C157,'PDP8'!$B$90:$C$238,2,0))</f>
        <v/>
      </c>
      <c r="AE157" s="253" t="str">
        <f>IF(LEN(AD157)=0,"",VLOOKUP(C157,'PDP8'!$B$79:$F$238,5,0))</f>
        <v/>
      </c>
      <c r="AF157" s="253" t="str">
        <f>IF(OR(LEFT(C157,1)="*",ISNA(MATCH(C157,'PDP8'!$J$5:$J$389,0))),"",INDEX('PDP8'!$I$5:$I$389,MATCH(C157,'PDP8'!$J$5:$J$389,0)))</f>
        <v/>
      </c>
      <c r="AG157" s="253" t="str">
        <f>IF(LEN(AF157)=0,"",CONCATENATE(VLOOKUP(C157,'PDP8'!$J$5:$M$389,2,0),": ",VLOOKUP(C157,'PDP8'!$J$5:$M$389,4,0)))</f>
        <v/>
      </c>
      <c r="AH157" s="126"/>
    </row>
    <row r="158" spans="1:34" x14ac:dyDescent="0.2">
      <c r="A158" s="126"/>
      <c r="B158" s="246" t="str">
        <f t="shared" si="30"/>
        <v/>
      </c>
      <c r="C158" s="247"/>
      <c r="D158" s="248"/>
      <c r="E158" s="177"/>
      <c r="F158" s="249"/>
      <c r="G158" s="250" t="str">
        <f>IF(LEN(C158)=0,"",IF(LEFT(C158,1)="*",B158,IF(D158="Y",C158,IF(O158&lt;6,INDEX('PDP8'!$C$6:$C$13,MATCH(P158,'PDP8'!$B$6:$B$13)),CONCATENATE(W158,AA158,AD158,AF158)))))</f>
        <v/>
      </c>
      <c r="H158" s="251" t="str">
        <f t="shared" si="31"/>
        <v/>
      </c>
      <c r="I158" s="250" t="str">
        <f t="shared" si="41"/>
        <v/>
      </c>
      <c r="J158" s="179"/>
      <c r="K158" s="188" t="str">
        <f>IF(LEFT(C158,1)="*",CONCATENATE("/Address = ",RIGHT(B158,LEN(B158)-1)),IF(LEN(O158)=0,"",IF(D158="Y",CONCATENATE("/Data initialized to ",C158),IF(O158&lt;6,CONCATENATE("/",VLOOKUP(P158,'PDP8'!$B$6:$F$13,5),IF(_xlfn.BITAND(OCT2DEC(C158),376)=264," [Auto pre-increment]","")),CONCATENATE("/",Y158,AC158,AE158,AG158)))))</f>
        <v/>
      </c>
      <c r="L158" s="252"/>
      <c r="M158" s="126"/>
      <c r="N158" s="253" t="str">
        <f t="shared" si="32"/>
        <v/>
      </c>
      <c r="O158" s="253" t="str">
        <f t="shared" si="33"/>
        <v/>
      </c>
      <c r="P158" s="253" t="str">
        <f t="shared" si="34"/>
        <v/>
      </c>
      <c r="Q158" s="253" t="str">
        <f t="shared" si="35"/>
        <v/>
      </c>
      <c r="R158" s="253" t="str">
        <f t="shared" si="36"/>
        <v>NO</v>
      </c>
      <c r="S158" s="254" t="str">
        <f t="shared" si="42"/>
        <v>7610</v>
      </c>
      <c r="T158" s="253" t="str">
        <f t="shared" si="37"/>
        <v/>
      </c>
      <c r="U158" s="253">
        <f t="shared" si="38"/>
        <v>0</v>
      </c>
      <c r="V158" s="253" t="str">
        <f t="shared" si="39"/>
        <v/>
      </c>
      <c r="W158" s="253" t="str">
        <f>IF(LEN(V158)=0,"",IF(_xlfn.BITAND(V158,'PDP8'!$E$17)='PDP8'!$D$17,'PDP8'!$F$17,CONCATENATE(IF(ISNA(MATCH(_xlfn.BITAND(V158,'PDP8'!$E$18),'PDP8'!$D$18:$D$20,0)),"",CONCATENATE(INDEX('PDP8'!$C$18:$C$20,MATCH(_xlfn.BITAND(V158,'PDP8'!$E$18),'PDP8'!$D$18:$D$20,0))," ")),IF(ISNA(MATCH(_xlfn.BITAND(V158,'PDP8'!$E$21),'PDP8'!$D$21:$D$52,0)),"",INDEX('PDP8'!$C$21:$C$52,MATCH(_xlfn.BITAND(V158,'PDP8'!$E$21),'PDP8'!$D$21:$D$52,0))))))</f>
        <v/>
      </c>
      <c r="X158" s="253" t="str">
        <f>IF(LEN(W158)=0,"",IF(B158='PDP8'!$B$17,'PDP8'!$F$17,CONCATENATE(IF(ISNA(MATCH(_xlfn.BITAND(V158,'PDP8'!$E$18),'PDP8'!$D$18:$D$20,0)),"",CONCATENATE(VLOOKUP(_xlfn.BITAND(V158,'PDP8'!$E$18),'PDP8'!$D$18:$F$20,3,0),IF(LEN(W158)&gt;4,", ",""))),IF(ISNA(MATCH(_xlfn.BITAND(V158,'PDP8'!$E$21),'PDP8'!$D$21:$D$52,0)),"",VLOOKUP(_xlfn.BITAND(V158,'PDP8'!$E$21),'PDP8'!$D$21:$F$52,3,0)))))</f>
        <v/>
      </c>
      <c r="Y158" s="253" t="str">
        <f t="shared" si="43"/>
        <v/>
      </c>
      <c r="Z158" s="253" t="str">
        <f t="shared" si="40"/>
        <v/>
      </c>
      <c r="AA158" s="253" t="str">
        <f>IF(LEN(Z158)=0,"",CONCATENATE(IF(ISNA(MATCH(_xlfn.BITAND(Z158,'PDP8'!$E$56),'PDP8'!$D$56:$D$70,0)),"",CONCATENATE(INDEX('PDP8'!$C$56:$C$70,MATCH(_xlfn.BITAND(Z158,'PDP8'!$E$56),'PDP8'!$D$56:$D$70,0))," ")),IF(ISNA(MATCH(_xlfn.BITAND(Z158,'PDP8'!$E$71),'PDP8'!$D$71:$D$73,0)),"",CONCATENATE(INDEX('PDP8'!$C$71:$C$73,MATCH(_xlfn.BITAND(Z158,'PDP8'!$E$71),'PDP8'!$D$71:$D$73,0))," ")),IF(_xlfn.BITAND(Z158,'PDP8'!$E$74),"",'PDP8'!$C$74),IF(_xlfn.BITAND(Z158,'PDP8'!$E$75),'PDP8'!$C$75,"")))</f>
        <v/>
      </c>
      <c r="AB158" s="253" t="str">
        <f>IF(LEN(AA158)=0,"",CONCATENATE(IF(ISNA(MATCH(_xlfn.BITAND(Z158,'PDP8'!$E$56),'PDP8'!$D$56:$D$70,0)),"",VLOOKUP(_xlfn.BITAND(Z158,'PDP8'!$E$56),'PDP8'!$D$56:$F$70,3,0)),IF(ISNA(MATCH(_xlfn.BITAND(Z158,'PDP8'!$E$71),'PDP8'!$D$71:$D$73,0)),"",CONCATENATE(IF(ISNA(MATCH(_xlfn.BITAND(Z158,'PDP8'!$E$56),'PDP8'!$D$56:$D$70,0)),"",", "),VLOOKUP(_xlfn.BITAND(Z158,'PDP8'!$E$71),'PDP8'!$D$71:$F$73,3,0))),IF(_xlfn.BITAND(Z158,'PDP8'!$E$75)='PDP8'!$D$75,CONCATENATE(IF(LEN(AA158)&gt;4,", ",""),'PDP8'!$F$75,""),IF(_xlfn.BITAND(Z158,'PDP8'!$E$74),"",'PDP8'!$F$74))))</f>
        <v/>
      </c>
      <c r="AC158" s="253" t="str">
        <f t="shared" si="44"/>
        <v/>
      </c>
      <c r="AD158" s="253" t="str">
        <f>IF(OR(LEFT(C158,1)="*",ISNA(MATCH(C158,'PDP8'!$B$90:$B$238,0))),"",VLOOKUP(C158,'PDP8'!$B$90:$C$238,2,0))</f>
        <v/>
      </c>
      <c r="AE158" s="253" t="str">
        <f>IF(LEN(AD158)=0,"",VLOOKUP(C158,'PDP8'!$B$79:$F$238,5,0))</f>
        <v/>
      </c>
      <c r="AF158" s="253" t="str">
        <f>IF(OR(LEFT(C158,1)="*",ISNA(MATCH(C158,'PDP8'!$J$5:$J$389,0))),"",INDEX('PDP8'!$I$5:$I$389,MATCH(C158,'PDP8'!$J$5:$J$389,0)))</f>
        <v/>
      </c>
      <c r="AG158" s="253" t="str">
        <f>IF(LEN(AF158)=0,"",CONCATENATE(VLOOKUP(C158,'PDP8'!$J$5:$M$389,2,0),": ",VLOOKUP(C158,'PDP8'!$J$5:$M$389,4,0)))</f>
        <v/>
      </c>
      <c r="AH158" s="126"/>
    </row>
    <row r="159" spans="1:34" x14ac:dyDescent="0.2">
      <c r="A159" s="126"/>
      <c r="B159" s="246" t="str">
        <f t="shared" si="30"/>
        <v/>
      </c>
      <c r="C159" s="247"/>
      <c r="D159" s="248"/>
      <c r="E159" s="177"/>
      <c r="F159" s="249"/>
      <c r="G159" s="250" t="str">
        <f>IF(LEN(C159)=0,"",IF(LEFT(C159,1)="*",B159,IF(D159="Y",C159,IF(O159&lt;6,INDEX('PDP8'!$C$6:$C$13,MATCH(P159,'PDP8'!$B$6:$B$13)),CONCATENATE(W159,AA159,AD159,AF159)))))</f>
        <v/>
      </c>
      <c r="H159" s="251" t="str">
        <f t="shared" si="31"/>
        <v/>
      </c>
      <c r="I159" s="250" t="str">
        <f t="shared" si="41"/>
        <v/>
      </c>
      <c r="J159" s="179"/>
      <c r="K159" s="188" t="str">
        <f>IF(LEFT(C159,1)="*",CONCATENATE("/Address = ",RIGHT(B159,LEN(B159)-1)),IF(LEN(O159)=0,"",IF(D159="Y",CONCATENATE("/Data initialized to ",C159),IF(O159&lt;6,CONCATENATE("/",VLOOKUP(P159,'PDP8'!$B$6:$F$13,5),IF(_xlfn.BITAND(OCT2DEC(C159),376)=264," [Auto pre-increment]","")),CONCATENATE("/",Y159,AC159,AE159,AG159)))))</f>
        <v/>
      </c>
      <c r="L159" s="252"/>
      <c r="M159" s="126"/>
      <c r="N159" s="253" t="str">
        <f t="shared" si="32"/>
        <v/>
      </c>
      <c r="O159" s="253" t="str">
        <f t="shared" si="33"/>
        <v/>
      </c>
      <c r="P159" s="253" t="str">
        <f t="shared" si="34"/>
        <v/>
      </c>
      <c r="Q159" s="253" t="str">
        <f t="shared" si="35"/>
        <v/>
      </c>
      <c r="R159" s="253" t="str">
        <f t="shared" si="36"/>
        <v>NO</v>
      </c>
      <c r="S159" s="254" t="str">
        <f t="shared" si="42"/>
        <v>7610</v>
      </c>
      <c r="T159" s="253" t="str">
        <f t="shared" si="37"/>
        <v/>
      </c>
      <c r="U159" s="253">
        <f t="shared" si="38"/>
        <v>0</v>
      </c>
      <c r="V159" s="253" t="str">
        <f t="shared" si="39"/>
        <v/>
      </c>
      <c r="W159" s="253" t="str">
        <f>IF(LEN(V159)=0,"",IF(_xlfn.BITAND(V159,'PDP8'!$E$17)='PDP8'!$D$17,'PDP8'!$F$17,CONCATENATE(IF(ISNA(MATCH(_xlfn.BITAND(V159,'PDP8'!$E$18),'PDP8'!$D$18:$D$20,0)),"",CONCATENATE(INDEX('PDP8'!$C$18:$C$20,MATCH(_xlfn.BITAND(V159,'PDP8'!$E$18),'PDP8'!$D$18:$D$20,0))," ")),IF(ISNA(MATCH(_xlfn.BITAND(V159,'PDP8'!$E$21),'PDP8'!$D$21:$D$52,0)),"",INDEX('PDP8'!$C$21:$C$52,MATCH(_xlfn.BITAND(V159,'PDP8'!$E$21),'PDP8'!$D$21:$D$52,0))))))</f>
        <v/>
      </c>
      <c r="X159" s="253" t="str">
        <f>IF(LEN(W159)=0,"",IF(B159='PDP8'!$B$17,'PDP8'!$F$17,CONCATENATE(IF(ISNA(MATCH(_xlfn.BITAND(V159,'PDP8'!$E$18),'PDP8'!$D$18:$D$20,0)),"",CONCATENATE(VLOOKUP(_xlfn.BITAND(V159,'PDP8'!$E$18),'PDP8'!$D$18:$F$20,3,0),IF(LEN(W159)&gt;4,", ",""))),IF(ISNA(MATCH(_xlfn.BITAND(V159,'PDP8'!$E$21),'PDP8'!$D$21:$D$52,0)),"",VLOOKUP(_xlfn.BITAND(V159,'PDP8'!$E$21),'PDP8'!$D$21:$F$52,3,0)))))</f>
        <v/>
      </c>
      <c r="Y159" s="253" t="str">
        <f t="shared" si="43"/>
        <v/>
      </c>
      <c r="Z159" s="253" t="str">
        <f t="shared" si="40"/>
        <v/>
      </c>
      <c r="AA159" s="253" t="str">
        <f>IF(LEN(Z159)=0,"",CONCATENATE(IF(ISNA(MATCH(_xlfn.BITAND(Z159,'PDP8'!$E$56),'PDP8'!$D$56:$D$70,0)),"",CONCATENATE(INDEX('PDP8'!$C$56:$C$70,MATCH(_xlfn.BITAND(Z159,'PDP8'!$E$56),'PDP8'!$D$56:$D$70,0))," ")),IF(ISNA(MATCH(_xlfn.BITAND(Z159,'PDP8'!$E$71),'PDP8'!$D$71:$D$73,0)),"",CONCATENATE(INDEX('PDP8'!$C$71:$C$73,MATCH(_xlfn.BITAND(Z159,'PDP8'!$E$71),'PDP8'!$D$71:$D$73,0))," ")),IF(_xlfn.BITAND(Z159,'PDP8'!$E$74),"",'PDP8'!$C$74),IF(_xlfn.BITAND(Z159,'PDP8'!$E$75),'PDP8'!$C$75,"")))</f>
        <v/>
      </c>
      <c r="AB159" s="253" t="str">
        <f>IF(LEN(AA159)=0,"",CONCATENATE(IF(ISNA(MATCH(_xlfn.BITAND(Z159,'PDP8'!$E$56),'PDP8'!$D$56:$D$70,0)),"",VLOOKUP(_xlfn.BITAND(Z159,'PDP8'!$E$56),'PDP8'!$D$56:$F$70,3,0)),IF(ISNA(MATCH(_xlfn.BITAND(Z159,'PDP8'!$E$71),'PDP8'!$D$71:$D$73,0)),"",CONCATENATE(IF(ISNA(MATCH(_xlfn.BITAND(Z159,'PDP8'!$E$56),'PDP8'!$D$56:$D$70,0)),"",", "),VLOOKUP(_xlfn.BITAND(Z159,'PDP8'!$E$71),'PDP8'!$D$71:$F$73,3,0))),IF(_xlfn.BITAND(Z159,'PDP8'!$E$75)='PDP8'!$D$75,CONCATENATE(IF(LEN(AA159)&gt;4,", ",""),'PDP8'!$F$75,""),IF(_xlfn.BITAND(Z159,'PDP8'!$E$74),"",'PDP8'!$F$74))))</f>
        <v/>
      </c>
      <c r="AC159" s="253" t="str">
        <f t="shared" si="44"/>
        <v/>
      </c>
      <c r="AD159" s="253" t="str">
        <f>IF(OR(LEFT(C159,1)="*",ISNA(MATCH(C159,'PDP8'!$B$90:$B$238,0))),"",VLOOKUP(C159,'PDP8'!$B$90:$C$238,2,0))</f>
        <v/>
      </c>
      <c r="AE159" s="253" t="str">
        <f>IF(LEN(AD159)=0,"",VLOOKUP(C159,'PDP8'!$B$79:$F$238,5,0))</f>
        <v/>
      </c>
      <c r="AF159" s="253" t="str">
        <f>IF(OR(LEFT(C159,1)="*",ISNA(MATCH(C159,'PDP8'!$J$5:$J$389,0))),"",INDEX('PDP8'!$I$5:$I$389,MATCH(C159,'PDP8'!$J$5:$J$389,0)))</f>
        <v/>
      </c>
      <c r="AG159" s="253" t="str">
        <f>IF(LEN(AF159)=0,"",CONCATENATE(VLOOKUP(C159,'PDP8'!$J$5:$M$389,2,0),": ",VLOOKUP(C159,'PDP8'!$J$5:$M$389,4,0)))</f>
        <v/>
      </c>
      <c r="AH159" s="126"/>
    </row>
    <row r="160" spans="1:34" x14ac:dyDescent="0.2">
      <c r="A160" s="126"/>
      <c r="B160" s="246" t="str">
        <f t="shared" si="30"/>
        <v/>
      </c>
      <c r="C160" s="247"/>
      <c r="D160" s="248"/>
      <c r="E160" s="177"/>
      <c r="F160" s="249"/>
      <c r="G160" s="250" t="str">
        <f>IF(LEN(C160)=0,"",IF(LEFT(C160,1)="*",B160,IF(D160="Y",C160,IF(O160&lt;6,INDEX('PDP8'!$C$6:$C$13,MATCH(P160,'PDP8'!$B$6:$B$13)),CONCATENATE(W160,AA160,AD160,AF160)))))</f>
        <v/>
      </c>
      <c r="H160" s="251" t="str">
        <f t="shared" si="31"/>
        <v/>
      </c>
      <c r="I160" s="250" t="str">
        <f t="shared" si="41"/>
        <v/>
      </c>
      <c r="J160" s="179"/>
      <c r="K160" s="188" t="str">
        <f>IF(LEFT(C160,1)="*",CONCATENATE("/Address = ",RIGHT(B160,LEN(B160)-1)),IF(LEN(O160)=0,"",IF(D160="Y",CONCATENATE("/Data initialized to ",C160),IF(O160&lt;6,CONCATENATE("/",VLOOKUP(P160,'PDP8'!$B$6:$F$13,5),IF(_xlfn.BITAND(OCT2DEC(C160),376)=264," [Auto pre-increment]","")),CONCATENATE("/",Y160,AC160,AE160,AG160)))))</f>
        <v/>
      </c>
      <c r="L160" s="252"/>
      <c r="M160" s="126"/>
      <c r="N160" s="253" t="str">
        <f t="shared" si="32"/>
        <v/>
      </c>
      <c r="O160" s="253" t="str">
        <f t="shared" si="33"/>
        <v/>
      </c>
      <c r="P160" s="253" t="str">
        <f t="shared" si="34"/>
        <v/>
      </c>
      <c r="Q160" s="253" t="str">
        <f t="shared" si="35"/>
        <v/>
      </c>
      <c r="R160" s="253" t="str">
        <f t="shared" si="36"/>
        <v>NO</v>
      </c>
      <c r="S160" s="254" t="str">
        <f t="shared" si="42"/>
        <v>7610</v>
      </c>
      <c r="T160" s="253" t="str">
        <f t="shared" si="37"/>
        <v/>
      </c>
      <c r="U160" s="253">
        <f t="shared" si="38"/>
        <v>0</v>
      </c>
      <c r="V160" s="253" t="str">
        <f t="shared" si="39"/>
        <v/>
      </c>
      <c r="W160" s="253" t="str">
        <f>IF(LEN(V160)=0,"",IF(_xlfn.BITAND(V160,'PDP8'!$E$17)='PDP8'!$D$17,'PDP8'!$F$17,CONCATENATE(IF(ISNA(MATCH(_xlfn.BITAND(V160,'PDP8'!$E$18),'PDP8'!$D$18:$D$20,0)),"",CONCATENATE(INDEX('PDP8'!$C$18:$C$20,MATCH(_xlfn.BITAND(V160,'PDP8'!$E$18),'PDP8'!$D$18:$D$20,0))," ")),IF(ISNA(MATCH(_xlfn.BITAND(V160,'PDP8'!$E$21),'PDP8'!$D$21:$D$52,0)),"",INDEX('PDP8'!$C$21:$C$52,MATCH(_xlfn.BITAND(V160,'PDP8'!$E$21),'PDP8'!$D$21:$D$52,0))))))</f>
        <v/>
      </c>
      <c r="X160" s="253" t="str">
        <f>IF(LEN(W160)=0,"",IF(B160='PDP8'!$B$17,'PDP8'!$F$17,CONCATENATE(IF(ISNA(MATCH(_xlfn.BITAND(V160,'PDP8'!$E$18),'PDP8'!$D$18:$D$20,0)),"",CONCATENATE(VLOOKUP(_xlfn.BITAND(V160,'PDP8'!$E$18),'PDP8'!$D$18:$F$20,3,0),IF(LEN(W160)&gt;4,", ",""))),IF(ISNA(MATCH(_xlfn.BITAND(V160,'PDP8'!$E$21),'PDP8'!$D$21:$D$52,0)),"",VLOOKUP(_xlfn.BITAND(V160,'PDP8'!$E$21),'PDP8'!$D$21:$F$52,3,0)))))</f>
        <v/>
      </c>
      <c r="Y160" s="253" t="str">
        <f t="shared" si="43"/>
        <v/>
      </c>
      <c r="Z160" s="253" t="str">
        <f t="shared" si="40"/>
        <v/>
      </c>
      <c r="AA160" s="253" t="str">
        <f>IF(LEN(Z160)=0,"",CONCATENATE(IF(ISNA(MATCH(_xlfn.BITAND(Z160,'PDP8'!$E$56),'PDP8'!$D$56:$D$70,0)),"",CONCATENATE(INDEX('PDP8'!$C$56:$C$70,MATCH(_xlfn.BITAND(Z160,'PDP8'!$E$56),'PDP8'!$D$56:$D$70,0))," ")),IF(ISNA(MATCH(_xlfn.BITAND(Z160,'PDP8'!$E$71),'PDP8'!$D$71:$D$73,0)),"",CONCATENATE(INDEX('PDP8'!$C$71:$C$73,MATCH(_xlfn.BITAND(Z160,'PDP8'!$E$71),'PDP8'!$D$71:$D$73,0))," ")),IF(_xlfn.BITAND(Z160,'PDP8'!$E$74),"",'PDP8'!$C$74),IF(_xlfn.BITAND(Z160,'PDP8'!$E$75),'PDP8'!$C$75,"")))</f>
        <v/>
      </c>
      <c r="AB160" s="253" t="str">
        <f>IF(LEN(AA160)=0,"",CONCATENATE(IF(ISNA(MATCH(_xlfn.BITAND(Z160,'PDP8'!$E$56),'PDP8'!$D$56:$D$70,0)),"",VLOOKUP(_xlfn.BITAND(Z160,'PDP8'!$E$56),'PDP8'!$D$56:$F$70,3,0)),IF(ISNA(MATCH(_xlfn.BITAND(Z160,'PDP8'!$E$71),'PDP8'!$D$71:$D$73,0)),"",CONCATENATE(IF(ISNA(MATCH(_xlfn.BITAND(Z160,'PDP8'!$E$56),'PDP8'!$D$56:$D$70,0)),"",", "),VLOOKUP(_xlfn.BITAND(Z160,'PDP8'!$E$71),'PDP8'!$D$71:$F$73,3,0))),IF(_xlfn.BITAND(Z160,'PDP8'!$E$75)='PDP8'!$D$75,CONCATENATE(IF(LEN(AA160)&gt;4,", ",""),'PDP8'!$F$75,""),IF(_xlfn.BITAND(Z160,'PDP8'!$E$74),"",'PDP8'!$F$74))))</f>
        <v/>
      </c>
      <c r="AC160" s="253" t="str">
        <f t="shared" si="44"/>
        <v/>
      </c>
      <c r="AD160" s="253" t="str">
        <f>IF(OR(LEFT(C160,1)="*",ISNA(MATCH(C160,'PDP8'!$B$90:$B$238,0))),"",VLOOKUP(C160,'PDP8'!$B$90:$C$238,2,0))</f>
        <v/>
      </c>
      <c r="AE160" s="253" t="str">
        <f>IF(LEN(AD160)=0,"",VLOOKUP(C160,'PDP8'!$B$79:$F$238,5,0))</f>
        <v/>
      </c>
      <c r="AF160" s="253" t="str">
        <f>IF(OR(LEFT(C160,1)="*",ISNA(MATCH(C160,'PDP8'!$J$5:$J$389,0))),"",INDEX('PDP8'!$I$5:$I$389,MATCH(C160,'PDP8'!$J$5:$J$389,0)))</f>
        <v/>
      </c>
      <c r="AG160" s="253" t="str">
        <f>IF(LEN(AF160)=0,"",CONCATENATE(VLOOKUP(C160,'PDP8'!$J$5:$M$389,2,0),": ",VLOOKUP(C160,'PDP8'!$J$5:$M$389,4,0)))</f>
        <v/>
      </c>
      <c r="AH160" s="126"/>
    </row>
    <row r="161" spans="1:34" x14ac:dyDescent="0.2">
      <c r="A161" s="126"/>
      <c r="B161" s="246" t="str">
        <f t="shared" si="30"/>
        <v/>
      </c>
      <c r="C161" s="247"/>
      <c r="D161" s="248"/>
      <c r="E161" s="177"/>
      <c r="F161" s="249"/>
      <c r="G161" s="250" t="str">
        <f>IF(LEN(C161)=0,"",IF(LEFT(C161,1)="*",B161,IF(D161="Y",C161,IF(O161&lt;6,INDEX('PDP8'!$C$6:$C$13,MATCH(P161,'PDP8'!$B$6:$B$13)),CONCATENATE(W161,AA161,AD161,AF161)))))</f>
        <v/>
      </c>
      <c r="H161" s="251" t="str">
        <f t="shared" si="31"/>
        <v/>
      </c>
      <c r="I161" s="250" t="str">
        <f t="shared" si="41"/>
        <v/>
      </c>
      <c r="J161" s="179"/>
      <c r="K161" s="188" t="str">
        <f>IF(LEFT(C161,1)="*",CONCATENATE("/Address = ",RIGHT(B161,LEN(B161)-1)),IF(LEN(O161)=0,"",IF(D161="Y",CONCATENATE("/Data initialized to ",C161),IF(O161&lt;6,CONCATENATE("/",VLOOKUP(P161,'PDP8'!$B$6:$F$13,5),IF(_xlfn.BITAND(OCT2DEC(C161),376)=264," [Auto pre-increment]","")),CONCATENATE("/",Y161,AC161,AE161,AG161)))))</f>
        <v/>
      </c>
      <c r="L161" s="252"/>
      <c r="M161" s="126"/>
      <c r="N161" s="253" t="str">
        <f t="shared" si="32"/>
        <v/>
      </c>
      <c r="O161" s="253" t="str">
        <f t="shared" si="33"/>
        <v/>
      </c>
      <c r="P161" s="253" t="str">
        <f t="shared" si="34"/>
        <v/>
      </c>
      <c r="Q161" s="253" t="str">
        <f t="shared" si="35"/>
        <v/>
      </c>
      <c r="R161" s="253" t="str">
        <f t="shared" si="36"/>
        <v>NO</v>
      </c>
      <c r="S161" s="254" t="str">
        <f t="shared" si="42"/>
        <v>7610</v>
      </c>
      <c r="T161" s="253" t="str">
        <f t="shared" si="37"/>
        <v/>
      </c>
      <c r="U161" s="253">
        <f t="shared" si="38"/>
        <v>0</v>
      </c>
      <c r="V161" s="253" t="str">
        <f t="shared" si="39"/>
        <v/>
      </c>
      <c r="W161" s="253" t="str">
        <f>IF(LEN(V161)=0,"",IF(_xlfn.BITAND(V161,'PDP8'!$E$17)='PDP8'!$D$17,'PDP8'!$F$17,CONCATENATE(IF(ISNA(MATCH(_xlfn.BITAND(V161,'PDP8'!$E$18),'PDP8'!$D$18:$D$20,0)),"",CONCATENATE(INDEX('PDP8'!$C$18:$C$20,MATCH(_xlfn.BITAND(V161,'PDP8'!$E$18),'PDP8'!$D$18:$D$20,0))," ")),IF(ISNA(MATCH(_xlfn.BITAND(V161,'PDP8'!$E$21),'PDP8'!$D$21:$D$52,0)),"",INDEX('PDP8'!$C$21:$C$52,MATCH(_xlfn.BITAND(V161,'PDP8'!$E$21),'PDP8'!$D$21:$D$52,0))))))</f>
        <v/>
      </c>
      <c r="X161" s="253" t="str">
        <f>IF(LEN(W161)=0,"",IF(B161='PDP8'!$B$17,'PDP8'!$F$17,CONCATENATE(IF(ISNA(MATCH(_xlfn.BITAND(V161,'PDP8'!$E$18),'PDP8'!$D$18:$D$20,0)),"",CONCATENATE(VLOOKUP(_xlfn.BITAND(V161,'PDP8'!$E$18),'PDP8'!$D$18:$F$20,3,0),IF(LEN(W161)&gt;4,", ",""))),IF(ISNA(MATCH(_xlfn.BITAND(V161,'PDP8'!$E$21),'PDP8'!$D$21:$D$52,0)),"",VLOOKUP(_xlfn.BITAND(V161,'PDP8'!$E$21),'PDP8'!$D$21:$F$52,3,0)))))</f>
        <v/>
      </c>
      <c r="Y161" s="253" t="str">
        <f t="shared" si="43"/>
        <v/>
      </c>
      <c r="Z161" s="253" t="str">
        <f t="shared" si="40"/>
        <v/>
      </c>
      <c r="AA161" s="253" t="str">
        <f>IF(LEN(Z161)=0,"",CONCATENATE(IF(ISNA(MATCH(_xlfn.BITAND(Z161,'PDP8'!$E$56),'PDP8'!$D$56:$D$70,0)),"",CONCATENATE(INDEX('PDP8'!$C$56:$C$70,MATCH(_xlfn.BITAND(Z161,'PDP8'!$E$56),'PDP8'!$D$56:$D$70,0))," ")),IF(ISNA(MATCH(_xlfn.BITAND(Z161,'PDP8'!$E$71),'PDP8'!$D$71:$D$73,0)),"",CONCATENATE(INDEX('PDP8'!$C$71:$C$73,MATCH(_xlfn.BITAND(Z161,'PDP8'!$E$71),'PDP8'!$D$71:$D$73,0))," ")),IF(_xlfn.BITAND(Z161,'PDP8'!$E$74),"",'PDP8'!$C$74),IF(_xlfn.BITAND(Z161,'PDP8'!$E$75),'PDP8'!$C$75,"")))</f>
        <v/>
      </c>
      <c r="AB161" s="253" t="str">
        <f>IF(LEN(AA161)=0,"",CONCATENATE(IF(ISNA(MATCH(_xlfn.BITAND(Z161,'PDP8'!$E$56),'PDP8'!$D$56:$D$70,0)),"",VLOOKUP(_xlfn.BITAND(Z161,'PDP8'!$E$56),'PDP8'!$D$56:$F$70,3,0)),IF(ISNA(MATCH(_xlfn.BITAND(Z161,'PDP8'!$E$71),'PDP8'!$D$71:$D$73,0)),"",CONCATENATE(IF(ISNA(MATCH(_xlfn.BITAND(Z161,'PDP8'!$E$56),'PDP8'!$D$56:$D$70,0)),"",", "),VLOOKUP(_xlfn.BITAND(Z161,'PDP8'!$E$71),'PDP8'!$D$71:$F$73,3,0))),IF(_xlfn.BITAND(Z161,'PDP8'!$E$75)='PDP8'!$D$75,CONCATENATE(IF(LEN(AA161)&gt;4,", ",""),'PDP8'!$F$75,""),IF(_xlfn.BITAND(Z161,'PDP8'!$E$74),"",'PDP8'!$F$74))))</f>
        <v/>
      </c>
      <c r="AC161" s="253" t="str">
        <f t="shared" si="44"/>
        <v/>
      </c>
      <c r="AD161" s="253" t="str">
        <f>IF(OR(LEFT(C161,1)="*",ISNA(MATCH(C161,'PDP8'!$B$90:$B$238,0))),"",VLOOKUP(C161,'PDP8'!$B$90:$C$238,2,0))</f>
        <v/>
      </c>
      <c r="AE161" s="253" t="str">
        <f>IF(LEN(AD161)=0,"",VLOOKUP(C161,'PDP8'!$B$79:$F$238,5,0))</f>
        <v/>
      </c>
      <c r="AF161" s="253" t="str">
        <f>IF(OR(LEFT(C161,1)="*",ISNA(MATCH(C161,'PDP8'!$J$5:$J$389,0))),"",INDEX('PDP8'!$I$5:$I$389,MATCH(C161,'PDP8'!$J$5:$J$389,0)))</f>
        <v/>
      </c>
      <c r="AG161" s="253" t="str">
        <f>IF(LEN(AF161)=0,"",CONCATENATE(VLOOKUP(C161,'PDP8'!$J$5:$M$389,2,0),": ",VLOOKUP(C161,'PDP8'!$J$5:$M$389,4,0)))</f>
        <v/>
      </c>
      <c r="AH161" s="126"/>
    </row>
    <row r="162" spans="1:34" x14ac:dyDescent="0.2">
      <c r="A162" s="126"/>
      <c r="B162" s="246" t="str">
        <f t="shared" si="30"/>
        <v/>
      </c>
      <c r="C162" s="247"/>
      <c r="D162" s="248"/>
      <c r="E162" s="177"/>
      <c r="F162" s="249"/>
      <c r="G162" s="250" t="str">
        <f>IF(LEN(C162)=0,"",IF(LEFT(C162,1)="*",B162,IF(D162="Y",C162,IF(O162&lt;6,INDEX('PDP8'!$C$6:$C$13,MATCH(P162,'PDP8'!$B$6:$B$13)),CONCATENATE(W162,AA162,AD162,AF162)))))</f>
        <v/>
      </c>
      <c r="H162" s="251" t="str">
        <f t="shared" si="31"/>
        <v/>
      </c>
      <c r="I162" s="250" t="str">
        <f t="shared" si="41"/>
        <v/>
      </c>
      <c r="J162" s="179"/>
      <c r="K162" s="188" t="str">
        <f>IF(LEFT(C162,1)="*",CONCATENATE("/Address = ",RIGHT(B162,LEN(B162)-1)),IF(LEN(O162)=0,"",IF(D162="Y",CONCATENATE("/Data initialized to ",C162),IF(O162&lt;6,CONCATENATE("/",VLOOKUP(P162,'PDP8'!$B$6:$F$13,5),IF(_xlfn.BITAND(OCT2DEC(C162),376)=264," [Auto pre-increment]","")),CONCATENATE("/",Y162,AC162,AE162,AG162)))))</f>
        <v/>
      </c>
      <c r="L162" s="252"/>
      <c r="M162" s="126"/>
      <c r="N162" s="253" t="str">
        <f t="shared" si="32"/>
        <v/>
      </c>
      <c r="O162" s="253" t="str">
        <f t="shared" si="33"/>
        <v/>
      </c>
      <c r="P162" s="253" t="str">
        <f t="shared" si="34"/>
        <v/>
      </c>
      <c r="Q162" s="253" t="str">
        <f t="shared" si="35"/>
        <v/>
      </c>
      <c r="R162" s="253" t="str">
        <f t="shared" si="36"/>
        <v>NO</v>
      </c>
      <c r="S162" s="254" t="str">
        <f t="shared" si="42"/>
        <v>7610</v>
      </c>
      <c r="T162" s="253" t="str">
        <f t="shared" si="37"/>
        <v/>
      </c>
      <c r="U162" s="253">
        <f t="shared" si="38"/>
        <v>0</v>
      </c>
      <c r="V162" s="253" t="str">
        <f t="shared" si="39"/>
        <v/>
      </c>
      <c r="W162" s="253" t="str">
        <f>IF(LEN(V162)=0,"",IF(_xlfn.BITAND(V162,'PDP8'!$E$17)='PDP8'!$D$17,'PDP8'!$F$17,CONCATENATE(IF(ISNA(MATCH(_xlfn.BITAND(V162,'PDP8'!$E$18),'PDP8'!$D$18:$D$20,0)),"",CONCATENATE(INDEX('PDP8'!$C$18:$C$20,MATCH(_xlfn.BITAND(V162,'PDP8'!$E$18),'PDP8'!$D$18:$D$20,0))," ")),IF(ISNA(MATCH(_xlfn.BITAND(V162,'PDP8'!$E$21),'PDP8'!$D$21:$D$52,0)),"",INDEX('PDP8'!$C$21:$C$52,MATCH(_xlfn.BITAND(V162,'PDP8'!$E$21),'PDP8'!$D$21:$D$52,0))))))</f>
        <v/>
      </c>
      <c r="X162" s="253" t="str">
        <f>IF(LEN(W162)=0,"",IF(B162='PDP8'!$B$17,'PDP8'!$F$17,CONCATENATE(IF(ISNA(MATCH(_xlfn.BITAND(V162,'PDP8'!$E$18),'PDP8'!$D$18:$D$20,0)),"",CONCATENATE(VLOOKUP(_xlfn.BITAND(V162,'PDP8'!$E$18),'PDP8'!$D$18:$F$20,3,0),IF(LEN(W162)&gt;4,", ",""))),IF(ISNA(MATCH(_xlfn.BITAND(V162,'PDP8'!$E$21),'PDP8'!$D$21:$D$52,0)),"",VLOOKUP(_xlfn.BITAND(V162,'PDP8'!$E$21),'PDP8'!$D$21:$F$52,3,0)))))</f>
        <v/>
      </c>
      <c r="Y162" s="253" t="str">
        <f t="shared" si="43"/>
        <v/>
      </c>
      <c r="Z162" s="253" t="str">
        <f t="shared" si="40"/>
        <v/>
      </c>
      <c r="AA162" s="253" t="str">
        <f>IF(LEN(Z162)=0,"",CONCATENATE(IF(ISNA(MATCH(_xlfn.BITAND(Z162,'PDP8'!$E$56),'PDP8'!$D$56:$D$70,0)),"",CONCATENATE(INDEX('PDP8'!$C$56:$C$70,MATCH(_xlfn.BITAND(Z162,'PDP8'!$E$56),'PDP8'!$D$56:$D$70,0))," ")),IF(ISNA(MATCH(_xlfn.BITAND(Z162,'PDP8'!$E$71),'PDP8'!$D$71:$D$73,0)),"",CONCATENATE(INDEX('PDP8'!$C$71:$C$73,MATCH(_xlfn.BITAND(Z162,'PDP8'!$E$71),'PDP8'!$D$71:$D$73,0))," ")),IF(_xlfn.BITAND(Z162,'PDP8'!$E$74),"",'PDP8'!$C$74),IF(_xlfn.BITAND(Z162,'PDP8'!$E$75),'PDP8'!$C$75,"")))</f>
        <v/>
      </c>
      <c r="AB162" s="253" t="str">
        <f>IF(LEN(AA162)=0,"",CONCATENATE(IF(ISNA(MATCH(_xlfn.BITAND(Z162,'PDP8'!$E$56),'PDP8'!$D$56:$D$70,0)),"",VLOOKUP(_xlfn.BITAND(Z162,'PDP8'!$E$56),'PDP8'!$D$56:$F$70,3,0)),IF(ISNA(MATCH(_xlfn.BITAND(Z162,'PDP8'!$E$71),'PDP8'!$D$71:$D$73,0)),"",CONCATENATE(IF(ISNA(MATCH(_xlfn.BITAND(Z162,'PDP8'!$E$56),'PDP8'!$D$56:$D$70,0)),"",", "),VLOOKUP(_xlfn.BITAND(Z162,'PDP8'!$E$71),'PDP8'!$D$71:$F$73,3,0))),IF(_xlfn.BITAND(Z162,'PDP8'!$E$75)='PDP8'!$D$75,CONCATENATE(IF(LEN(AA162)&gt;4,", ",""),'PDP8'!$F$75,""),IF(_xlfn.BITAND(Z162,'PDP8'!$E$74),"",'PDP8'!$F$74))))</f>
        <v/>
      </c>
      <c r="AC162" s="253" t="str">
        <f t="shared" si="44"/>
        <v/>
      </c>
      <c r="AD162" s="253" t="str">
        <f>IF(OR(LEFT(C162,1)="*",ISNA(MATCH(C162,'PDP8'!$B$90:$B$238,0))),"",VLOOKUP(C162,'PDP8'!$B$90:$C$238,2,0))</f>
        <v/>
      </c>
      <c r="AE162" s="253" t="str">
        <f>IF(LEN(AD162)=0,"",VLOOKUP(C162,'PDP8'!$B$79:$F$238,5,0))</f>
        <v/>
      </c>
      <c r="AF162" s="253" t="str">
        <f>IF(OR(LEFT(C162,1)="*",ISNA(MATCH(C162,'PDP8'!$J$5:$J$389,0))),"",INDEX('PDP8'!$I$5:$I$389,MATCH(C162,'PDP8'!$J$5:$J$389,0)))</f>
        <v/>
      </c>
      <c r="AG162" s="253" t="str">
        <f>IF(LEN(AF162)=0,"",CONCATENATE(VLOOKUP(C162,'PDP8'!$J$5:$M$389,2,0),": ",VLOOKUP(C162,'PDP8'!$J$5:$M$389,4,0)))</f>
        <v/>
      </c>
      <c r="AH162" s="126"/>
    </row>
    <row r="163" spans="1:34" x14ac:dyDescent="0.2">
      <c r="A163" s="126"/>
      <c r="B163" s="246" t="str">
        <f t="shared" si="30"/>
        <v/>
      </c>
      <c r="C163" s="247"/>
      <c r="D163" s="248"/>
      <c r="E163" s="177"/>
      <c r="F163" s="249"/>
      <c r="G163" s="250" t="str">
        <f>IF(LEN(C163)=0,"",IF(LEFT(C163,1)="*",B163,IF(D163="Y",C163,IF(O163&lt;6,INDEX('PDP8'!$C$6:$C$13,MATCH(P163,'PDP8'!$B$6:$B$13)),CONCATENATE(W163,AA163,AD163,AF163)))))</f>
        <v/>
      </c>
      <c r="H163" s="251" t="str">
        <f t="shared" si="31"/>
        <v/>
      </c>
      <c r="I163" s="250" t="str">
        <f t="shared" si="41"/>
        <v/>
      </c>
      <c r="J163" s="179"/>
      <c r="K163" s="188" t="str">
        <f>IF(LEFT(C163,1)="*",CONCATENATE("/Address = ",RIGHT(B163,LEN(B163)-1)),IF(LEN(O163)=0,"",IF(D163="Y",CONCATENATE("/Data initialized to ",C163),IF(O163&lt;6,CONCATENATE("/",VLOOKUP(P163,'PDP8'!$B$6:$F$13,5),IF(_xlfn.BITAND(OCT2DEC(C163),376)=264," [Auto pre-increment]","")),CONCATENATE("/",Y163,AC163,AE163,AG163)))))</f>
        <v/>
      </c>
      <c r="L163" s="252"/>
      <c r="M163" s="126"/>
      <c r="N163" s="253" t="str">
        <f t="shared" si="32"/>
        <v/>
      </c>
      <c r="O163" s="253" t="str">
        <f t="shared" si="33"/>
        <v/>
      </c>
      <c r="P163" s="253" t="str">
        <f t="shared" si="34"/>
        <v/>
      </c>
      <c r="Q163" s="253" t="str">
        <f t="shared" si="35"/>
        <v/>
      </c>
      <c r="R163" s="253" t="str">
        <f t="shared" si="36"/>
        <v>NO</v>
      </c>
      <c r="S163" s="254" t="str">
        <f t="shared" si="42"/>
        <v>7610</v>
      </c>
      <c r="T163" s="253" t="str">
        <f t="shared" si="37"/>
        <v/>
      </c>
      <c r="U163" s="253">
        <f t="shared" si="38"/>
        <v>0</v>
      </c>
      <c r="V163" s="253" t="str">
        <f t="shared" si="39"/>
        <v/>
      </c>
      <c r="W163" s="253" t="str">
        <f>IF(LEN(V163)=0,"",IF(_xlfn.BITAND(V163,'PDP8'!$E$17)='PDP8'!$D$17,'PDP8'!$F$17,CONCATENATE(IF(ISNA(MATCH(_xlfn.BITAND(V163,'PDP8'!$E$18),'PDP8'!$D$18:$D$20,0)),"",CONCATENATE(INDEX('PDP8'!$C$18:$C$20,MATCH(_xlfn.BITAND(V163,'PDP8'!$E$18),'PDP8'!$D$18:$D$20,0))," ")),IF(ISNA(MATCH(_xlfn.BITAND(V163,'PDP8'!$E$21),'PDP8'!$D$21:$D$52,0)),"",INDEX('PDP8'!$C$21:$C$52,MATCH(_xlfn.BITAND(V163,'PDP8'!$E$21),'PDP8'!$D$21:$D$52,0))))))</f>
        <v/>
      </c>
      <c r="X163" s="253" t="str">
        <f>IF(LEN(W163)=0,"",IF(B163='PDP8'!$B$17,'PDP8'!$F$17,CONCATENATE(IF(ISNA(MATCH(_xlfn.BITAND(V163,'PDP8'!$E$18),'PDP8'!$D$18:$D$20,0)),"",CONCATENATE(VLOOKUP(_xlfn.BITAND(V163,'PDP8'!$E$18),'PDP8'!$D$18:$F$20,3,0),IF(LEN(W163)&gt;4,", ",""))),IF(ISNA(MATCH(_xlfn.BITAND(V163,'PDP8'!$E$21),'PDP8'!$D$21:$D$52,0)),"",VLOOKUP(_xlfn.BITAND(V163,'PDP8'!$E$21),'PDP8'!$D$21:$F$52,3,0)))))</f>
        <v/>
      </c>
      <c r="Y163" s="253" t="str">
        <f t="shared" si="43"/>
        <v/>
      </c>
      <c r="Z163" s="253" t="str">
        <f t="shared" si="40"/>
        <v/>
      </c>
      <c r="AA163" s="253" t="str">
        <f>IF(LEN(Z163)=0,"",CONCATENATE(IF(ISNA(MATCH(_xlfn.BITAND(Z163,'PDP8'!$E$56),'PDP8'!$D$56:$D$70,0)),"",CONCATENATE(INDEX('PDP8'!$C$56:$C$70,MATCH(_xlfn.BITAND(Z163,'PDP8'!$E$56),'PDP8'!$D$56:$D$70,0))," ")),IF(ISNA(MATCH(_xlfn.BITAND(Z163,'PDP8'!$E$71),'PDP8'!$D$71:$D$73,0)),"",CONCATENATE(INDEX('PDP8'!$C$71:$C$73,MATCH(_xlfn.BITAND(Z163,'PDP8'!$E$71),'PDP8'!$D$71:$D$73,0))," ")),IF(_xlfn.BITAND(Z163,'PDP8'!$E$74),"",'PDP8'!$C$74),IF(_xlfn.BITAND(Z163,'PDP8'!$E$75),'PDP8'!$C$75,"")))</f>
        <v/>
      </c>
      <c r="AB163" s="253" t="str">
        <f>IF(LEN(AA163)=0,"",CONCATENATE(IF(ISNA(MATCH(_xlfn.BITAND(Z163,'PDP8'!$E$56),'PDP8'!$D$56:$D$70,0)),"",VLOOKUP(_xlfn.BITAND(Z163,'PDP8'!$E$56),'PDP8'!$D$56:$F$70,3,0)),IF(ISNA(MATCH(_xlfn.BITAND(Z163,'PDP8'!$E$71),'PDP8'!$D$71:$D$73,0)),"",CONCATENATE(IF(ISNA(MATCH(_xlfn.BITAND(Z163,'PDP8'!$E$56),'PDP8'!$D$56:$D$70,0)),"",", "),VLOOKUP(_xlfn.BITAND(Z163,'PDP8'!$E$71),'PDP8'!$D$71:$F$73,3,0))),IF(_xlfn.BITAND(Z163,'PDP8'!$E$75)='PDP8'!$D$75,CONCATENATE(IF(LEN(AA163)&gt;4,", ",""),'PDP8'!$F$75,""),IF(_xlfn.BITAND(Z163,'PDP8'!$E$74),"",'PDP8'!$F$74))))</f>
        <v/>
      </c>
      <c r="AC163" s="253" t="str">
        <f t="shared" si="44"/>
        <v/>
      </c>
      <c r="AD163" s="253" t="str">
        <f>IF(OR(LEFT(C163,1)="*",ISNA(MATCH(C163,'PDP8'!$B$90:$B$238,0))),"",VLOOKUP(C163,'PDP8'!$B$90:$C$238,2,0))</f>
        <v/>
      </c>
      <c r="AE163" s="253" t="str">
        <f>IF(LEN(AD163)=0,"",VLOOKUP(C163,'PDP8'!$B$79:$F$238,5,0))</f>
        <v/>
      </c>
      <c r="AF163" s="253" t="str">
        <f>IF(OR(LEFT(C163,1)="*",ISNA(MATCH(C163,'PDP8'!$J$5:$J$389,0))),"",INDEX('PDP8'!$I$5:$I$389,MATCH(C163,'PDP8'!$J$5:$J$389,0)))</f>
        <v/>
      </c>
      <c r="AG163" s="253" t="str">
        <f>IF(LEN(AF163)=0,"",CONCATENATE(VLOOKUP(C163,'PDP8'!$J$5:$M$389,2,0),": ",VLOOKUP(C163,'PDP8'!$J$5:$M$389,4,0)))</f>
        <v/>
      </c>
      <c r="AH163" s="126"/>
    </row>
    <row r="164" spans="1:34" x14ac:dyDescent="0.2">
      <c r="A164" s="126"/>
      <c r="B164" s="246" t="str">
        <f t="shared" si="30"/>
        <v/>
      </c>
      <c r="C164" s="247"/>
      <c r="D164" s="248"/>
      <c r="E164" s="177"/>
      <c r="F164" s="249"/>
      <c r="G164" s="250" t="str">
        <f>IF(LEN(C164)=0,"",IF(LEFT(C164,1)="*",B164,IF(D164="Y",C164,IF(O164&lt;6,INDEX('PDP8'!$C$6:$C$13,MATCH(P164,'PDP8'!$B$6:$B$13)),CONCATENATE(W164,AA164,AD164,AF164)))))</f>
        <v/>
      </c>
      <c r="H164" s="251" t="str">
        <f t="shared" si="31"/>
        <v/>
      </c>
      <c r="I164" s="250" t="str">
        <f t="shared" si="41"/>
        <v/>
      </c>
      <c r="J164" s="179"/>
      <c r="K164" s="188" t="str">
        <f>IF(LEFT(C164,1)="*",CONCATENATE("/Address = ",RIGHT(B164,LEN(B164)-1)),IF(LEN(O164)=0,"",IF(D164="Y",CONCATENATE("/Data initialized to ",C164),IF(O164&lt;6,CONCATENATE("/",VLOOKUP(P164,'PDP8'!$B$6:$F$13,5),IF(_xlfn.BITAND(OCT2DEC(C164),376)=264," [Auto pre-increment]","")),CONCATENATE("/",Y164,AC164,AE164,AG164)))))</f>
        <v/>
      </c>
      <c r="L164" s="252"/>
      <c r="M164" s="126"/>
      <c r="N164" s="253" t="str">
        <f t="shared" si="32"/>
        <v/>
      </c>
      <c r="O164" s="253" t="str">
        <f t="shared" si="33"/>
        <v/>
      </c>
      <c r="P164" s="253" t="str">
        <f t="shared" si="34"/>
        <v/>
      </c>
      <c r="Q164" s="253" t="str">
        <f t="shared" si="35"/>
        <v/>
      </c>
      <c r="R164" s="253" t="str">
        <f t="shared" si="36"/>
        <v>NO</v>
      </c>
      <c r="S164" s="254" t="str">
        <f t="shared" si="42"/>
        <v>7610</v>
      </c>
      <c r="T164" s="253" t="str">
        <f t="shared" si="37"/>
        <v/>
      </c>
      <c r="U164" s="253">
        <f t="shared" si="38"/>
        <v>0</v>
      </c>
      <c r="V164" s="253" t="str">
        <f t="shared" si="39"/>
        <v/>
      </c>
      <c r="W164" s="253" t="str">
        <f>IF(LEN(V164)=0,"",IF(_xlfn.BITAND(V164,'PDP8'!$E$17)='PDP8'!$D$17,'PDP8'!$F$17,CONCATENATE(IF(ISNA(MATCH(_xlfn.BITAND(V164,'PDP8'!$E$18),'PDP8'!$D$18:$D$20,0)),"",CONCATENATE(INDEX('PDP8'!$C$18:$C$20,MATCH(_xlfn.BITAND(V164,'PDP8'!$E$18),'PDP8'!$D$18:$D$20,0))," ")),IF(ISNA(MATCH(_xlfn.BITAND(V164,'PDP8'!$E$21),'PDP8'!$D$21:$D$52,0)),"",INDEX('PDP8'!$C$21:$C$52,MATCH(_xlfn.BITAND(V164,'PDP8'!$E$21),'PDP8'!$D$21:$D$52,0))))))</f>
        <v/>
      </c>
      <c r="X164" s="253" t="str">
        <f>IF(LEN(W164)=0,"",IF(B164='PDP8'!$B$17,'PDP8'!$F$17,CONCATENATE(IF(ISNA(MATCH(_xlfn.BITAND(V164,'PDP8'!$E$18),'PDP8'!$D$18:$D$20,0)),"",CONCATENATE(VLOOKUP(_xlfn.BITAND(V164,'PDP8'!$E$18),'PDP8'!$D$18:$F$20,3,0),IF(LEN(W164)&gt;4,", ",""))),IF(ISNA(MATCH(_xlfn.BITAND(V164,'PDP8'!$E$21),'PDP8'!$D$21:$D$52,0)),"",VLOOKUP(_xlfn.BITAND(V164,'PDP8'!$E$21),'PDP8'!$D$21:$F$52,3,0)))))</f>
        <v/>
      </c>
      <c r="Y164" s="253" t="str">
        <f t="shared" si="43"/>
        <v/>
      </c>
      <c r="Z164" s="253" t="str">
        <f t="shared" si="40"/>
        <v/>
      </c>
      <c r="AA164" s="253" t="str">
        <f>IF(LEN(Z164)=0,"",CONCATENATE(IF(ISNA(MATCH(_xlfn.BITAND(Z164,'PDP8'!$E$56),'PDP8'!$D$56:$D$70,0)),"",CONCATENATE(INDEX('PDP8'!$C$56:$C$70,MATCH(_xlfn.BITAND(Z164,'PDP8'!$E$56),'PDP8'!$D$56:$D$70,0))," ")),IF(ISNA(MATCH(_xlfn.BITAND(Z164,'PDP8'!$E$71),'PDP8'!$D$71:$D$73,0)),"",CONCATENATE(INDEX('PDP8'!$C$71:$C$73,MATCH(_xlfn.BITAND(Z164,'PDP8'!$E$71),'PDP8'!$D$71:$D$73,0))," ")),IF(_xlfn.BITAND(Z164,'PDP8'!$E$74),"",'PDP8'!$C$74),IF(_xlfn.BITAND(Z164,'PDP8'!$E$75),'PDP8'!$C$75,"")))</f>
        <v/>
      </c>
      <c r="AB164" s="253" t="str">
        <f>IF(LEN(AA164)=0,"",CONCATENATE(IF(ISNA(MATCH(_xlfn.BITAND(Z164,'PDP8'!$E$56),'PDP8'!$D$56:$D$70,0)),"",VLOOKUP(_xlfn.BITAND(Z164,'PDP8'!$E$56),'PDP8'!$D$56:$F$70,3,0)),IF(ISNA(MATCH(_xlfn.BITAND(Z164,'PDP8'!$E$71),'PDP8'!$D$71:$D$73,0)),"",CONCATENATE(IF(ISNA(MATCH(_xlfn.BITAND(Z164,'PDP8'!$E$56),'PDP8'!$D$56:$D$70,0)),"",", "),VLOOKUP(_xlfn.BITAND(Z164,'PDP8'!$E$71),'PDP8'!$D$71:$F$73,3,0))),IF(_xlfn.BITAND(Z164,'PDP8'!$E$75)='PDP8'!$D$75,CONCATENATE(IF(LEN(AA164)&gt;4,", ",""),'PDP8'!$F$75,""),IF(_xlfn.BITAND(Z164,'PDP8'!$E$74),"",'PDP8'!$F$74))))</f>
        <v/>
      </c>
      <c r="AC164" s="253" t="str">
        <f t="shared" si="44"/>
        <v/>
      </c>
      <c r="AD164" s="253" t="str">
        <f>IF(OR(LEFT(C164,1)="*",ISNA(MATCH(C164,'PDP8'!$B$90:$B$238,0))),"",VLOOKUP(C164,'PDP8'!$B$90:$C$238,2,0))</f>
        <v/>
      </c>
      <c r="AE164" s="253" t="str">
        <f>IF(LEN(AD164)=0,"",VLOOKUP(C164,'PDP8'!$B$79:$F$238,5,0))</f>
        <v/>
      </c>
      <c r="AF164" s="253" t="str">
        <f>IF(OR(LEFT(C164,1)="*",ISNA(MATCH(C164,'PDP8'!$J$5:$J$389,0))),"",INDEX('PDP8'!$I$5:$I$389,MATCH(C164,'PDP8'!$J$5:$J$389,0)))</f>
        <v/>
      </c>
      <c r="AG164" s="253" t="str">
        <f>IF(LEN(AF164)=0,"",CONCATENATE(VLOOKUP(C164,'PDP8'!$J$5:$M$389,2,0),": ",VLOOKUP(C164,'PDP8'!$J$5:$M$389,4,0)))</f>
        <v/>
      </c>
      <c r="AH164" s="126"/>
    </row>
    <row r="165" spans="1:34" x14ac:dyDescent="0.2">
      <c r="A165" s="126"/>
      <c r="B165" s="246" t="str">
        <f t="shared" si="30"/>
        <v/>
      </c>
      <c r="C165" s="247"/>
      <c r="D165" s="248"/>
      <c r="E165" s="177"/>
      <c r="F165" s="249"/>
      <c r="G165" s="250" t="str">
        <f>IF(LEN(C165)=0,"",IF(LEFT(C165,1)="*",B165,IF(D165="Y",C165,IF(O165&lt;6,INDEX('PDP8'!$C$6:$C$13,MATCH(P165,'PDP8'!$B$6:$B$13)),CONCATENATE(W165,AA165,AD165,AF165)))))</f>
        <v/>
      </c>
      <c r="H165" s="251" t="str">
        <f t="shared" si="31"/>
        <v/>
      </c>
      <c r="I165" s="250" t="str">
        <f t="shared" si="41"/>
        <v/>
      </c>
      <c r="J165" s="179"/>
      <c r="K165" s="188" t="str">
        <f>IF(LEFT(C165,1)="*",CONCATENATE("/Address = ",RIGHT(B165,LEN(B165)-1)),IF(LEN(O165)=0,"",IF(D165="Y",CONCATENATE("/Data initialized to ",C165),IF(O165&lt;6,CONCATENATE("/",VLOOKUP(P165,'PDP8'!$B$6:$F$13,5),IF(_xlfn.BITAND(OCT2DEC(C165),376)=264," [Auto pre-increment]","")),CONCATENATE("/",Y165,AC165,AE165,AG165)))))</f>
        <v/>
      </c>
      <c r="L165" s="252"/>
      <c r="M165" s="126"/>
      <c r="N165" s="253" t="str">
        <f t="shared" si="32"/>
        <v/>
      </c>
      <c r="O165" s="253" t="str">
        <f t="shared" si="33"/>
        <v/>
      </c>
      <c r="P165" s="253" t="str">
        <f t="shared" si="34"/>
        <v/>
      </c>
      <c r="Q165" s="253" t="str">
        <f t="shared" si="35"/>
        <v/>
      </c>
      <c r="R165" s="253" t="str">
        <f t="shared" si="36"/>
        <v>NO</v>
      </c>
      <c r="S165" s="254" t="str">
        <f t="shared" si="42"/>
        <v>7610</v>
      </c>
      <c r="T165" s="253" t="str">
        <f t="shared" si="37"/>
        <v/>
      </c>
      <c r="U165" s="253">
        <f t="shared" si="38"/>
        <v>0</v>
      </c>
      <c r="V165" s="253" t="str">
        <f t="shared" si="39"/>
        <v/>
      </c>
      <c r="W165" s="253" t="str">
        <f>IF(LEN(V165)=0,"",IF(_xlfn.BITAND(V165,'PDP8'!$E$17)='PDP8'!$D$17,'PDP8'!$F$17,CONCATENATE(IF(ISNA(MATCH(_xlfn.BITAND(V165,'PDP8'!$E$18),'PDP8'!$D$18:$D$20,0)),"",CONCATENATE(INDEX('PDP8'!$C$18:$C$20,MATCH(_xlfn.BITAND(V165,'PDP8'!$E$18),'PDP8'!$D$18:$D$20,0))," ")),IF(ISNA(MATCH(_xlfn.BITAND(V165,'PDP8'!$E$21),'PDP8'!$D$21:$D$52,0)),"",INDEX('PDP8'!$C$21:$C$52,MATCH(_xlfn.BITAND(V165,'PDP8'!$E$21),'PDP8'!$D$21:$D$52,0))))))</f>
        <v/>
      </c>
      <c r="X165" s="253" t="str">
        <f>IF(LEN(W165)=0,"",IF(B165='PDP8'!$B$17,'PDP8'!$F$17,CONCATENATE(IF(ISNA(MATCH(_xlfn.BITAND(V165,'PDP8'!$E$18),'PDP8'!$D$18:$D$20,0)),"",CONCATENATE(VLOOKUP(_xlfn.BITAND(V165,'PDP8'!$E$18),'PDP8'!$D$18:$F$20,3,0),IF(LEN(W165)&gt;4,", ",""))),IF(ISNA(MATCH(_xlfn.BITAND(V165,'PDP8'!$E$21),'PDP8'!$D$21:$D$52,0)),"",VLOOKUP(_xlfn.BITAND(V165,'PDP8'!$E$21),'PDP8'!$D$21:$F$52,3,0)))))</f>
        <v/>
      </c>
      <c r="Y165" s="253" t="str">
        <f t="shared" si="43"/>
        <v/>
      </c>
      <c r="Z165" s="253" t="str">
        <f t="shared" si="40"/>
        <v/>
      </c>
      <c r="AA165" s="253" t="str">
        <f>IF(LEN(Z165)=0,"",CONCATENATE(IF(ISNA(MATCH(_xlfn.BITAND(Z165,'PDP8'!$E$56),'PDP8'!$D$56:$D$70,0)),"",CONCATENATE(INDEX('PDP8'!$C$56:$C$70,MATCH(_xlfn.BITAND(Z165,'PDP8'!$E$56),'PDP8'!$D$56:$D$70,0))," ")),IF(ISNA(MATCH(_xlfn.BITAND(Z165,'PDP8'!$E$71),'PDP8'!$D$71:$D$73,0)),"",CONCATENATE(INDEX('PDP8'!$C$71:$C$73,MATCH(_xlfn.BITAND(Z165,'PDP8'!$E$71),'PDP8'!$D$71:$D$73,0))," ")),IF(_xlfn.BITAND(Z165,'PDP8'!$E$74),"",'PDP8'!$C$74),IF(_xlfn.BITAND(Z165,'PDP8'!$E$75),'PDP8'!$C$75,"")))</f>
        <v/>
      </c>
      <c r="AB165" s="253" t="str">
        <f>IF(LEN(AA165)=0,"",CONCATENATE(IF(ISNA(MATCH(_xlfn.BITAND(Z165,'PDP8'!$E$56),'PDP8'!$D$56:$D$70,0)),"",VLOOKUP(_xlfn.BITAND(Z165,'PDP8'!$E$56),'PDP8'!$D$56:$F$70,3,0)),IF(ISNA(MATCH(_xlfn.BITAND(Z165,'PDP8'!$E$71),'PDP8'!$D$71:$D$73,0)),"",CONCATENATE(IF(ISNA(MATCH(_xlfn.BITAND(Z165,'PDP8'!$E$56),'PDP8'!$D$56:$D$70,0)),"",", "),VLOOKUP(_xlfn.BITAND(Z165,'PDP8'!$E$71),'PDP8'!$D$71:$F$73,3,0))),IF(_xlfn.BITAND(Z165,'PDP8'!$E$75)='PDP8'!$D$75,CONCATENATE(IF(LEN(AA165)&gt;4,", ",""),'PDP8'!$F$75,""),IF(_xlfn.BITAND(Z165,'PDP8'!$E$74),"",'PDP8'!$F$74))))</f>
        <v/>
      </c>
      <c r="AC165" s="253" t="str">
        <f t="shared" si="44"/>
        <v/>
      </c>
      <c r="AD165" s="253" t="str">
        <f>IF(OR(LEFT(C165,1)="*",ISNA(MATCH(C165,'PDP8'!$B$90:$B$238,0))),"",VLOOKUP(C165,'PDP8'!$B$90:$C$238,2,0))</f>
        <v/>
      </c>
      <c r="AE165" s="253" t="str">
        <f>IF(LEN(AD165)=0,"",VLOOKUP(C165,'PDP8'!$B$79:$F$238,5,0))</f>
        <v/>
      </c>
      <c r="AF165" s="253" t="str">
        <f>IF(OR(LEFT(C165,1)="*",ISNA(MATCH(C165,'PDP8'!$J$5:$J$389,0))),"",INDEX('PDP8'!$I$5:$I$389,MATCH(C165,'PDP8'!$J$5:$J$389,0)))</f>
        <v/>
      </c>
      <c r="AG165" s="253" t="str">
        <f>IF(LEN(AF165)=0,"",CONCATENATE(VLOOKUP(C165,'PDP8'!$J$5:$M$389,2,0),": ",VLOOKUP(C165,'PDP8'!$J$5:$M$389,4,0)))</f>
        <v/>
      </c>
      <c r="AH165" s="126"/>
    </row>
    <row r="166" spans="1:34" x14ac:dyDescent="0.2">
      <c r="A166" s="126"/>
      <c r="B166" s="246" t="str">
        <f t="shared" si="30"/>
        <v/>
      </c>
      <c r="C166" s="247"/>
      <c r="D166" s="248"/>
      <c r="E166" s="177"/>
      <c r="F166" s="249"/>
      <c r="G166" s="250" t="str">
        <f>IF(LEN(C166)=0,"",IF(LEFT(C166,1)="*",B166,IF(D166="Y",C166,IF(O166&lt;6,INDEX('PDP8'!$C$6:$C$13,MATCH(P166,'PDP8'!$B$6:$B$13)),CONCATENATE(W166,AA166,AD166,AF166)))))</f>
        <v/>
      </c>
      <c r="H166" s="251" t="str">
        <f t="shared" si="31"/>
        <v/>
      </c>
      <c r="I166" s="250" t="str">
        <f t="shared" si="41"/>
        <v/>
      </c>
      <c r="J166" s="179"/>
      <c r="K166" s="188" t="str">
        <f>IF(LEFT(C166,1)="*",CONCATENATE("/Address = ",RIGHT(B166,LEN(B166)-1)),IF(LEN(O166)=0,"",IF(D166="Y",CONCATENATE("/Data initialized to ",C166),IF(O166&lt;6,CONCATENATE("/",VLOOKUP(P166,'PDP8'!$B$6:$F$13,5),IF(_xlfn.BITAND(OCT2DEC(C166),376)=264," [Auto pre-increment]","")),CONCATENATE("/",Y166,AC166,AE166,AG166)))))</f>
        <v/>
      </c>
      <c r="L166" s="252"/>
      <c r="M166" s="126"/>
      <c r="N166" s="253" t="str">
        <f t="shared" si="32"/>
        <v/>
      </c>
      <c r="O166" s="253" t="str">
        <f t="shared" si="33"/>
        <v/>
      </c>
      <c r="P166" s="253" t="str">
        <f t="shared" si="34"/>
        <v/>
      </c>
      <c r="Q166" s="253" t="str">
        <f t="shared" si="35"/>
        <v/>
      </c>
      <c r="R166" s="253" t="str">
        <f t="shared" si="36"/>
        <v>NO</v>
      </c>
      <c r="S166" s="254" t="str">
        <f t="shared" si="42"/>
        <v>7610</v>
      </c>
      <c r="T166" s="253" t="str">
        <f t="shared" si="37"/>
        <v/>
      </c>
      <c r="U166" s="253">
        <f t="shared" si="38"/>
        <v>0</v>
      </c>
      <c r="V166" s="253" t="str">
        <f t="shared" si="39"/>
        <v/>
      </c>
      <c r="W166" s="253" t="str">
        <f>IF(LEN(V166)=0,"",IF(_xlfn.BITAND(V166,'PDP8'!$E$17)='PDP8'!$D$17,'PDP8'!$F$17,CONCATENATE(IF(ISNA(MATCH(_xlfn.BITAND(V166,'PDP8'!$E$18),'PDP8'!$D$18:$D$20,0)),"",CONCATENATE(INDEX('PDP8'!$C$18:$C$20,MATCH(_xlfn.BITAND(V166,'PDP8'!$E$18),'PDP8'!$D$18:$D$20,0))," ")),IF(ISNA(MATCH(_xlfn.BITAND(V166,'PDP8'!$E$21),'PDP8'!$D$21:$D$52,0)),"",INDEX('PDP8'!$C$21:$C$52,MATCH(_xlfn.BITAND(V166,'PDP8'!$E$21),'PDP8'!$D$21:$D$52,0))))))</f>
        <v/>
      </c>
      <c r="X166" s="253" t="str">
        <f>IF(LEN(W166)=0,"",IF(B166='PDP8'!$B$17,'PDP8'!$F$17,CONCATENATE(IF(ISNA(MATCH(_xlfn.BITAND(V166,'PDP8'!$E$18),'PDP8'!$D$18:$D$20,0)),"",CONCATENATE(VLOOKUP(_xlfn.BITAND(V166,'PDP8'!$E$18),'PDP8'!$D$18:$F$20,3,0),IF(LEN(W166)&gt;4,", ",""))),IF(ISNA(MATCH(_xlfn.BITAND(V166,'PDP8'!$E$21),'PDP8'!$D$21:$D$52,0)),"",VLOOKUP(_xlfn.BITAND(V166,'PDP8'!$E$21),'PDP8'!$D$21:$F$52,3,0)))))</f>
        <v/>
      </c>
      <c r="Y166" s="253" t="str">
        <f t="shared" si="43"/>
        <v/>
      </c>
      <c r="Z166" s="253" t="str">
        <f t="shared" si="40"/>
        <v/>
      </c>
      <c r="AA166" s="253" t="str">
        <f>IF(LEN(Z166)=0,"",CONCATENATE(IF(ISNA(MATCH(_xlfn.BITAND(Z166,'PDP8'!$E$56),'PDP8'!$D$56:$D$70,0)),"",CONCATENATE(INDEX('PDP8'!$C$56:$C$70,MATCH(_xlfn.BITAND(Z166,'PDP8'!$E$56),'PDP8'!$D$56:$D$70,0))," ")),IF(ISNA(MATCH(_xlfn.BITAND(Z166,'PDP8'!$E$71),'PDP8'!$D$71:$D$73,0)),"",CONCATENATE(INDEX('PDP8'!$C$71:$C$73,MATCH(_xlfn.BITAND(Z166,'PDP8'!$E$71),'PDP8'!$D$71:$D$73,0))," ")),IF(_xlfn.BITAND(Z166,'PDP8'!$E$74),"",'PDP8'!$C$74),IF(_xlfn.BITAND(Z166,'PDP8'!$E$75),'PDP8'!$C$75,"")))</f>
        <v/>
      </c>
      <c r="AB166" s="253" t="str">
        <f>IF(LEN(AA166)=0,"",CONCATENATE(IF(ISNA(MATCH(_xlfn.BITAND(Z166,'PDP8'!$E$56),'PDP8'!$D$56:$D$70,0)),"",VLOOKUP(_xlfn.BITAND(Z166,'PDP8'!$E$56),'PDP8'!$D$56:$F$70,3,0)),IF(ISNA(MATCH(_xlfn.BITAND(Z166,'PDP8'!$E$71),'PDP8'!$D$71:$D$73,0)),"",CONCATENATE(IF(ISNA(MATCH(_xlfn.BITAND(Z166,'PDP8'!$E$56),'PDP8'!$D$56:$D$70,0)),"",", "),VLOOKUP(_xlfn.BITAND(Z166,'PDP8'!$E$71),'PDP8'!$D$71:$F$73,3,0))),IF(_xlfn.BITAND(Z166,'PDP8'!$E$75)='PDP8'!$D$75,CONCATENATE(IF(LEN(AA166)&gt;4,", ",""),'PDP8'!$F$75,""),IF(_xlfn.BITAND(Z166,'PDP8'!$E$74),"",'PDP8'!$F$74))))</f>
        <v/>
      </c>
      <c r="AC166" s="253" t="str">
        <f t="shared" si="44"/>
        <v/>
      </c>
      <c r="AD166" s="253" t="str">
        <f>IF(OR(LEFT(C166,1)="*",ISNA(MATCH(C166,'PDP8'!$B$90:$B$238,0))),"",VLOOKUP(C166,'PDP8'!$B$90:$C$238,2,0))</f>
        <v/>
      </c>
      <c r="AE166" s="253" t="str">
        <f>IF(LEN(AD166)=0,"",VLOOKUP(C166,'PDP8'!$B$79:$F$238,5,0))</f>
        <v/>
      </c>
      <c r="AF166" s="253" t="str">
        <f>IF(OR(LEFT(C166,1)="*",ISNA(MATCH(C166,'PDP8'!$J$5:$J$389,0))),"",INDEX('PDP8'!$I$5:$I$389,MATCH(C166,'PDP8'!$J$5:$J$389,0)))</f>
        <v/>
      </c>
      <c r="AG166" s="253" t="str">
        <f>IF(LEN(AF166)=0,"",CONCATENATE(VLOOKUP(C166,'PDP8'!$J$5:$M$389,2,0),": ",VLOOKUP(C166,'PDP8'!$J$5:$M$389,4,0)))</f>
        <v/>
      </c>
      <c r="AH166" s="126"/>
    </row>
    <row r="167" spans="1:34" x14ac:dyDescent="0.2">
      <c r="A167" s="126"/>
      <c r="B167" s="246" t="str">
        <f t="shared" si="30"/>
        <v/>
      </c>
      <c r="C167" s="247"/>
      <c r="D167" s="248"/>
      <c r="E167" s="177"/>
      <c r="F167" s="249"/>
      <c r="G167" s="250" t="str">
        <f>IF(LEN(C167)=0,"",IF(LEFT(C167,1)="*",B167,IF(D167="Y",C167,IF(O167&lt;6,INDEX('PDP8'!$C$6:$C$13,MATCH(P167,'PDP8'!$B$6:$B$13)),CONCATENATE(W167,AA167,AD167,AF167)))))</f>
        <v/>
      </c>
      <c r="H167" s="251" t="str">
        <f t="shared" si="31"/>
        <v/>
      </c>
      <c r="I167" s="250" t="str">
        <f t="shared" si="41"/>
        <v/>
      </c>
      <c r="J167" s="179"/>
      <c r="K167" s="188" t="str">
        <f>IF(LEFT(C167,1)="*",CONCATENATE("/Address = ",RIGHT(B167,LEN(B167)-1)),IF(LEN(O167)=0,"",IF(D167="Y",CONCATENATE("/Data initialized to ",C167),IF(O167&lt;6,CONCATENATE("/",VLOOKUP(P167,'PDP8'!$B$6:$F$13,5),IF(_xlfn.BITAND(OCT2DEC(C167),376)=264," [Auto pre-increment]","")),CONCATENATE("/",Y167,AC167,AE167,AG167)))))</f>
        <v/>
      </c>
      <c r="L167" s="252"/>
      <c r="M167" s="126"/>
      <c r="N167" s="253" t="str">
        <f t="shared" si="32"/>
        <v/>
      </c>
      <c r="O167" s="253" t="str">
        <f t="shared" si="33"/>
        <v/>
      </c>
      <c r="P167" s="253" t="str">
        <f t="shared" si="34"/>
        <v/>
      </c>
      <c r="Q167" s="253" t="str">
        <f t="shared" si="35"/>
        <v/>
      </c>
      <c r="R167" s="253" t="str">
        <f t="shared" si="36"/>
        <v>NO</v>
      </c>
      <c r="S167" s="254" t="str">
        <f t="shared" si="42"/>
        <v>7610</v>
      </c>
      <c r="T167" s="253" t="str">
        <f t="shared" si="37"/>
        <v/>
      </c>
      <c r="U167" s="253">
        <f t="shared" si="38"/>
        <v>0</v>
      </c>
      <c r="V167" s="253" t="str">
        <f t="shared" si="39"/>
        <v/>
      </c>
      <c r="W167" s="253" t="str">
        <f>IF(LEN(V167)=0,"",IF(_xlfn.BITAND(V167,'PDP8'!$E$17)='PDP8'!$D$17,'PDP8'!$F$17,CONCATENATE(IF(ISNA(MATCH(_xlfn.BITAND(V167,'PDP8'!$E$18),'PDP8'!$D$18:$D$20,0)),"",CONCATENATE(INDEX('PDP8'!$C$18:$C$20,MATCH(_xlfn.BITAND(V167,'PDP8'!$E$18),'PDP8'!$D$18:$D$20,0))," ")),IF(ISNA(MATCH(_xlfn.BITAND(V167,'PDP8'!$E$21),'PDP8'!$D$21:$D$52,0)),"",INDEX('PDP8'!$C$21:$C$52,MATCH(_xlfn.BITAND(V167,'PDP8'!$E$21),'PDP8'!$D$21:$D$52,0))))))</f>
        <v/>
      </c>
      <c r="X167" s="253" t="str">
        <f>IF(LEN(W167)=0,"",IF(B167='PDP8'!$B$17,'PDP8'!$F$17,CONCATENATE(IF(ISNA(MATCH(_xlfn.BITAND(V167,'PDP8'!$E$18),'PDP8'!$D$18:$D$20,0)),"",CONCATENATE(VLOOKUP(_xlfn.BITAND(V167,'PDP8'!$E$18),'PDP8'!$D$18:$F$20,3,0),IF(LEN(W167)&gt;4,", ",""))),IF(ISNA(MATCH(_xlfn.BITAND(V167,'PDP8'!$E$21),'PDP8'!$D$21:$D$52,0)),"",VLOOKUP(_xlfn.BITAND(V167,'PDP8'!$E$21),'PDP8'!$D$21:$F$52,3,0)))))</f>
        <v/>
      </c>
      <c r="Y167" s="253" t="str">
        <f t="shared" si="43"/>
        <v/>
      </c>
      <c r="Z167" s="253" t="str">
        <f t="shared" si="40"/>
        <v/>
      </c>
      <c r="AA167" s="253" t="str">
        <f>IF(LEN(Z167)=0,"",CONCATENATE(IF(ISNA(MATCH(_xlfn.BITAND(Z167,'PDP8'!$E$56),'PDP8'!$D$56:$D$70,0)),"",CONCATENATE(INDEX('PDP8'!$C$56:$C$70,MATCH(_xlfn.BITAND(Z167,'PDP8'!$E$56),'PDP8'!$D$56:$D$70,0))," ")),IF(ISNA(MATCH(_xlfn.BITAND(Z167,'PDP8'!$E$71),'PDP8'!$D$71:$D$73,0)),"",CONCATENATE(INDEX('PDP8'!$C$71:$C$73,MATCH(_xlfn.BITAND(Z167,'PDP8'!$E$71),'PDP8'!$D$71:$D$73,0))," ")),IF(_xlfn.BITAND(Z167,'PDP8'!$E$74),"",'PDP8'!$C$74),IF(_xlfn.BITAND(Z167,'PDP8'!$E$75),'PDP8'!$C$75,"")))</f>
        <v/>
      </c>
      <c r="AB167" s="253" t="str">
        <f>IF(LEN(AA167)=0,"",CONCATENATE(IF(ISNA(MATCH(_xlfn.BITAND(Z167,'PDP8'!$E$56),'PDP8'!$D$56:$D$70,0)),"",VLOOKUP(_xlfn.BITAND(Z167,'PDP8'!$E$56),'PDP8'!$D$56:$F$70,3,0)),IF(ISNA(MATCH(_xlfn.BITAND(Z167,'PDP8'!$E$71),'PDP8'!$D$71:$D$73,0)),"",CONCATENATE(IF(ISNA(MATCH(_xlfn.BITAND(Z167,'PDP8'!$E$56),'PDP8'!$D$56:$D$70,0)),"",", "),VLOOKUP(_xlfn.BITAND(Z167,'PDP8'!$E$71),'PDP8'!$D$71:$F$73,3,0))),IF(_xlfn.BITAND(Z167,'PDP8'!$E$75)='PDP8'!$D$75,CONCATENATE(IF(LEN(AA167)&gt;4,", ",""),'PDP8'!$F$75,""),IF(_xlfn.BITAND(Z167,'PDP8'!$E$74),"",'PDP8'!$F$74))))</f>
        <v/>
      </c>
      <c r="AC167" s="253" t="str">
        <f t="shared" si="44"/>
        <v/>
      </c>
      <c r="AD167" s="253" t="str">
        <f>IF(OR(LEFT(C167,1)="*",ISNA(MATCH(C167,'PDP8'!$B$90:$B$238,0))),"",VLOOKUP(C167,'PDP8'!$B$90:$C$238,2,0))</f>
        <v/>
      </c>
      <c r="AE167" s="253" t="str">
        <f>IF(LEN(AD167)=0,"",VLOOKUP(C167,'PDP8'!$B$79:$F$238,5,0))</f>
        <v/>
      </c>
      <c r="AF167" s="253" t="str">
        <f>IF(OR(LEFT(C167,1)="*",ISNA(MATCH(C167,'PDP8'!$J$5:$J$389,0))),"",INDEX('PDP8'!$I$5:$I$389,MATCH(C167,'PDP8'!$J$5:$J$389,0)))</f>
        <v/>
      </c>
      <c r="AG167" s="253" t="str">
        <f>IF(LEN(AF167)=0,"",CONCATENATE(VLOOKUP(C167,'PDP8'!$J$5:$M$389,2,0),": ",VLOOKUP(C167,'PDP8'!$J$5:$M$389,4,0)))</f>
        <v/>
      </c>
      <c r="AH167" s="126"/>
    </row>
    <row r="168" spans="1:34" x14ac:dyDescent="0.2">
      <c r="A168" s="126"/>
      <c r="B168" s="246" t="str">
        <f t="shared" si="30"/>
        <v/>
      </c>
      <c r="C168" s="247"/>
      <c r="D168" s="248"/>
      <c r="E168" s="177"/>
      <c r="F168" s="249"/>
      <c r="G168" s="250" t="str">
        <f>IF(LEN(C168)=0,"",IF(LEFT(C168,1)="*",B168,IF(D168="Y",C168,IF(O168&lt;6,INDEX('PDP8'!$C$6:$C$13,MATCH(P168,'PDP8'!$B$6:$B$13)),CONCATENATE(W168,AA168,AD168,AF168)))))</f>
        <v/>
      </c>
      <c r="H168" s="251" t="str">
        <f t="shared" si="31"/>
        <v/>
      </c>
      <c r="I168" s="250" t="str">
        <f t="shared" si="41"/>
        <v/>
      </c>
      <c r="J168" s="179"/>
      <c r="K168" s="188" t="str">
        <f>IF(LEFT(C168,1)="*",CONCATENATE("/Address = ",RIGHT(B168,LEN(B168)-1)),IF(LEN(O168)=0,"",IF(D168="Y",CONCATENATE("/Data initialized to ",C168),IF(O168&lt;6,CONCATENATE("/",VLOOKUP(P168,'PDP8'!$B$6:$F$13,5),IF(_xlfn.BITAND(OCT2DEC(C168),376)=264," [Auto pre-increment]","")),CONCATENATE("/",Y168,AC168,AE168,AG168)))))</f>
        <v/>
      </c>
      <c r="L168" s="252"/>
      <c r="M168" s="126"/>
      <c r="N168" s="253" t="str">
        <f t="shared" si="32"/>
        <v/>
      </c>
      <c r="O168" s="253" t="str">
        <f t="shared" si="33"/>
        <v/>
      </c>
      <c r="P168" s="253" t="str">
        <f t="shared" si="34"/>
        <v/>
      </c>
      <c r="Q168" s="253" t="str">
        <f t="shared" si="35"/>
        <v/>
      </c>
      <c r="R168" s="253" t="str">
        <f t="shared" si="36"/>
        <v>NO</v>
      </c>
      <c r="S168" s="254" t="str">
        <f t="shared" si="42"/>
        <v>7610</v>
      </c>
      <c r="T168" s="253" t="str">
        <f t="shared" si="37"/>
        <v/>
      </c>
      <c r="U168" s="253">
        <f t="shared" si="38"/>
        <v>0</v>
      </c>
      <c r="V168" s="253" t="str">
        <f t="shared" si="39"/>
        <v/>
      </c>
      <c r="W168" s="253" t="str">
        <f>IF(LEN(V168)=0,"",IF(_xlfn.BITAND(V168,'PDP8'!$E$17)='PDP8'!$D$17,'PDP8'!$F$17,CONCATENATE(IF(ISNA(MATCH(_xlfn.BITAND(V168,'PDP8'!$E$18),'PDP8'!$D$18:$D$20,0)),"",CONCATENATE(INDEX('PDP8'!$C$18:$C$20,MATCH(_xlfn.BITAND(V168,'PDP8'!$E$18),'PDP8'!$D$18:$D$20,0))," ")),IF(ISNA(MATCH(_xlfn.BITAND(V168,'PDP8'!$E$21),'PDP8'!$D$21:$D$52,0)),"",INDEX('PDP8'!$C$21:$C$52,MATCH(_xlfn.BITAND(V168,'PDP8'!$E$21),'PDP8'!$D$21:$D$52,0))))))</f>
        <v/>
      </c>
      <c r="X168" s="253" t="str">
        <f>IF(LEN(W168)=0,"",IF(B168='PDP8'!$B$17,'PDP8'!$F$17,CONCATENATE(IF(ISNA(MATCH(_xlfn.BITAND(V168,'PDP8'!$E$18),'PDP8'!$D$18:$D$20,0)),"",CONCATENATE(VLOOKUP(_xlfn.BITAND(V168,'PDP8'!$E$18),'PDP8'!$D$18:$F$20,3,0),IF(LEN(W168)&gt;4,", ",""))),IF(ISNA(MATCH(_xlfn.BITAND(V168,'PDP8'!$E$21),'PDP8'!$D$21:$D$52,0)),"",VLOOKUP(_xlfn.BITAND(V168,'PDP8'!$E$21),'PDP8'!$D$21:$F$52,3,0)))))</f>
        <v/>
      </c>
      <c r="Y168" s="253" t="str">
        <f t="shared" si="43"/>
        <v/>
      </c>
      <c r="Z168" s="253" t="str">
        <f t="shared" si="40"/>
        <v/>
      </c>
      <c r="AA168" s="253" t="str">
        <f>IF(LEN(Z168)=0,"",CONCATENATE(IF(ISNA(MATCH(_xlfn.BITAND(Z168,'PDP8'!$E$56),'PDP8'!$D$56:$D$70,0)),"",CONCATENATE(INDEX('PDP8'!$C$56:$C$70,MATCH(_xlfn.BITAND(Z168,'PDP8'!$E$56),'PDP8'!$D$56:$D$70,0))," ")),IF(ISNA(MATCH(_xlfn.BITAND(Z168,'PDP8'!$E$71),'PDP8'!$D$71:$D$73,0)),"",CONCATENATE(INDEX('PDP8'!$C$71:$C$73,MATCH(_xlfn.BITAND(Z168,'PDP8'!$E$71),'PDP8'!$D$71:$D$73,0))," ")),IF(_xlfn.BITAND(Z168,'PDP8'!$E$74),"",'PDP8'!$C$74),IF(_xlfn.BITAND(Z168,'PDP8'!$E$75),'PDP8'!$C$75,"")))</f>
        <v/>
      </c>
      <c r="AB168" s="253" t="str">
        <f>IF(LEN(AA168)=0,"",CONCATENATE(IF(ISNA(MATCH(_xlfn.BITAND(Z168,'PDP8'!$E$56),'PDP8'!$D$56:$D$70,0)),"",VLOOKUP(_xlfn.BITAND(Z168,'PDP8'!$E$56),'PDP8'!$D$56:$F$70,3,0)),IF(ISNA(MATCH(_xlfn.BITAND(Z168,'PDP8'!$E$71),'PDP8'!$D$71:$D$73,0)),"",CONCATENATE(IF(ISNA(MATCH(_xlfn.BITAND(Z168,'PDP8'!$E$56),'PDP8'!$D$56:$D$70,0)),"",", "),VLOOKUP(_xlfn.BITAND(Z168,'PDP8'!$E$71),'PDP8'!$D$71:$F$73,3,0))),IF(_xlfn.BITAND(Z168,'PDP8'!$E$75)='PDP8'!$D$75,CONCATENATE(IF(LEN(AA168)&gt;4,", ",""),'PDP8'!$F$75,""),IF(_xlfn.BITAND(Z168,'PDP8'!$E$74),"",'PDP8'!$F$74))))</f>
        <v/>
      </c>
      <c r="AC168" s="253" t="str">
        <f t="shared" si="44"/>
        <v/>
      </c>
      <c r="AD168" s="253" t="str">
        <f>IF(OR(LEFT(C168,1)="*",ISNA(MATCH(C168,'PDP8'!$B$90:$B$238,0))),"",VLOOKUP(C168,'PDP8'!$B$90:$C$238,2,0))</f>
        <v/>
      </c>
      <c r="AE168" s="253" t="str">
        <f>IF(LEN(AD168)=0,"",VLOOKUP(C168,'PDP8'!$B$79:$F$238,5,0))</f>
        <v/>
      </c>
      <c r="AF168" s="253" t="str">
        <f>IF(OR(LEFT(C168,1)="*",ISNA(MATCH(C168,'PDP8'!$J$5:$J$389,0))),"",INDEX('PDP8'!$I$5:$I$389,MATCH(C168,'PDP8'!$J$5:$J$389,0)))</f>
        <v/>
      </c>
      <c r="AG168" s="253" t="str">
        <f>IF(LEN(AF168)=0,"",CONCATENATE(VLOOKUP(C168,'PDP8'!$J$5:$M$389,2,0),": ",VLOOKUP(C168,'PDP8'!$J$5:$M$389,4,0)))</f>
        <v/>
      </c>
      <c r="AH168" s="126"/>
    </row>
    <row r="169" spans="1:34" x14ac:dyDescent="0.2">
      <c r="A169" s="126"/>
      <c r="B169" s="246" t="str">
        <f t="shared" si="30"/>
        <v/>
      </c>
      <c r="C169" s="247"/>
      <c r="D169" s="248"/>
      <c r="E169" s="177"/>
      <c r="F169" s="249"/>
      <c r="G169" s="250" t="str">
        <f>IF(LEN(C169)=0,"",IF(LEFT(C169,1)="*",B169,IF(D169="Y",C169,IF(O169&lt;6,INDEX('PDP8'!$C$6:$C$13,MATCH(P169,'PDP8'!$B$6:$B$13)),CONCATENATE(W169,AA169,AD169,AF169)))))</f>
        <v/>
      </c>
      <c r="H169" s="251" t="str">
        <f t="shared" si="31"/>
        <v/>
      </c>
      <c r="I169" s="250" t="str">
        <f t="shared" si="41"/>
        <v/>
      </c>
      <c r="J169" s="179"/>
      <c r="K169" s="188" t="str">
        <f>IF(LEFT(C169,1)="*",CONCATENATE("/Address = ",RIGHT(B169,LEN(B169)-1)),IF(LEN(O169)=0,"",IF(D169="Y",CONCATENATE("/Data initialized to ",C169),IF(O169&lt;6,CONCATENATE("/",VLOOKUP(P169,'PDP8'!$B$6:$F$13,5),IF(_xlfn.BITAND(OCT2DEC(C169),376)=264," [Auto pre-increment]","")),CONCATENATE("/",Y169,AC169,AE169,AG169)))))</f>
        <v/>
      </c>
      <c r="L169" s="252"/>
      <c r="M169" s="126"/>
      <c r="N169" s="253" t="str">
        <f t="shared" si="32"/>
        <v/>
      </c>
      <c r="O169" s="253" t="str">
        <f t="shared" si="33"/>
        <v/>
      </c>
      <c r="P169" s="253" t="str">
        <f t="shared" si="34"/>
        <v/>
      </c>
      <c r="Q169" s="253" t="str">
        <f t="shared" si="35"/>
        <v/>
      </c>
      <c r="R169" s="253" t="str">
        <f t="shared" si="36"/>
        <v>NO</v>
      </c>
      <c r="S169" s="254" t="str">
        <f t="shared" si="42"/>
        <v>7610</v>
      </c>
      <c r="T169" s="253" t="str">
        <f t="shared" si="37"/>
        <v/>
      </c>
      <c r="U169" s="253">
        <f t="shared" si="38"/>
        <v>0</v>
      </c>
      <c r="V169" s="253" t="str">
        <f t="shared" si="39"/>
        <v/>
      </c>
      <c r="W169" s="253" t="str">
        <f>IF(LEN(V169)=0,"",IF(_xlfn.BITAND(V169,'PDP8'!$E$17)='PDP8'!$D$17,'PDP8'!$F$17,CONCATENATE(IF(ISNA(MATCH(_xlfn.BITAND(V169,'PDP8'!$E$18),'PDP8'!$D$18:$D$20,0)),"",CONCATENATE(INDEX('PDP8'!$C$18:$C$20,MATCH(_xlfn.BITAND(V169,'PDP8'!$E$18),'PDP8'!$D$18:$D$20,0))," ")),IF(ISNA(MATCH(_xlfn.BITAND(V169,'PDP8'!$E$21),'PDP8'!$D$21:$D$52,0)),"",INDEX('PDP8'!$C$21:$C$52,MATCH(_xlfn.BITAND(V169,'PDP8'!$E$21),'PDP8'!$D$21:$D$52,0))))))</f>
        <v/>
      </c>
      <c r="X169" s="253" t="str">
        <f>IF(LEN(W169)=0,"",IF(B169='PDP8'!$B$17,'PDP8'!$F$17,CONCATENATE(IF(ISNA(MATCH(_xlfn.BITAND(V169,'PDP8'!$E$18),'PDP8'!$D$18:$D$20,0)),"",CONCATENATE(VLOOKUP(_xlfn.BITAND(V169,'PDP8'!$E$18),'PDP8'!$D$18:$F$20,3,0),IF(LEN(W169)&gt;4,", ",""))),IF(ISNA(MATCH(_xlfn.BITAND(V169,'PDP8'!$E$21),'PDP8'!$D$21:$D$52,0)),"",VLOOKUP(_xlfn.BITAND(V169,'PDP8'!$E$21),'PDP8'!$D$21:$F$52,3,0)))))</f>
        <v/>
      </c>
      <c r="Y169" s="253" t="str">
        <f t="shared" si="43"/>
        <v/>
      </c>
      <c r="Z169" s="253" t="str">
        <f t="shared" si="40"/>
        <v/>
      </c>
      <c r="AA169" s="253" t="str">
        <f>IF(LEN(Z169)=0,"",CONCATENATE(IF(ISNA(MATCH(_xlfn.BITAND(Z169,'PDP8'!$E$56),'PDP8'!$D$56:$D$70,0)),"",CONCATENATE(INDEX('PDP8'!$C$56:$C$70,MATCH(_xlfn.BITAND(Z169,'PDP8'!$E$56),'PDP8'!$D$56:$D$70,0))," ")),IF(ISNA(MATCH(_xlfn.BITAND(Z169,'PDP8'!$E$71),'PDP8'!$D$71:$D$73,0)),"",CONCATENATE(INDEX('PDP8'!$C$71:$C$73,MATCH(_xlfn.BITAND(Z169,'PDP8'!$E$71),'PDP8'!$D$71:$D$73,0))," ")),IF(_xlfn.BITAND(Z169,'PDP8'!$E$74),"",'PDP8'!$C$74),IF(_xlfn.BITAND(Z169,'PDP8'!$E$75),'PDP8'!$C$75,"")))</f>
        <v/>
      </c>
      <c r="AB169" s="253" t="str">
        <f>IF(LEN(AA169)=0,"",CONCATENATE(IF(ISNA(MATCH(_xlfn.BITAND(Z169,'PDP8'!$E$56),'PDP8'!$D$56:$D$70,0)),"",VLOOKUP(_xlfn.BITAND(Z169,'PDP8'!$E$56),'PDP8'!$D$56:$F$70,3,0)),IF(ISNA(MATCH(_xlfn.BITAND(Z169,'PDP8'!$E$71),'PDP8'!$D$71:$D$73,0)),"",CONCATENATE(IF(ISNA(MATCH(_xlfn.BITAND(Z169,'PDP8'!$E$56),'PDP8'!$D$56:$D$70,0)),"",", "),VLOOKUP(_xlfn.BITAND(Z169,'PDP8'!$E$71),'PDP8'!$D$71:$F$73,3,0))),IF(_xlfn.BITAND(Z169,'PDP8'!$E$75)='PDP8'!$D$75,CONCATENATE(IF(LEN(AA169)&gt;4,", ",""),'PDP8'!$F$75,""),IF(_xlfn.BITAND(Z169,'PDP8'!$E$74),"",'PDP8'!$F$74))))</f>
        <v/>
      </c>
      <c r="AC169" s="253" t="str">
        <f t="shared" si="44"/>
        <v/>
      </c>
      <c r="AD169" s="253" t="str">
        <f>IF(OR(LEFT(C169,1)="*",ISNA(MATCH(C169,'PDP8'!$B$90:$B$238,0))),"",VLOOKUP(C169,'PDP8'!$B$90:$C$238,2,0))</f>
        <v/>
      </c>
      <c r="AE169" s="253" t="str">
        <f>IF(LEN(AD169)=0,"",VLOOKUP(C169,'PDP8'!$B$79:$F$238,5,0))</f>
        <v/>
      </c>
      <c r="AF169" s="253" t="str">
        <f>IF(OR(LEFT(C169,1)="*",ISNA(MATCH(C169,'PDP8'!$J$5:$J$389,0))),"",INDEX('PDP8'!$I$5:$I$389,MATCH(C169,'PDP8'!$J$5:$J$389,0)))</f>
        <v/>
      </c>
      <c r="AG169" s="253" t="str">
        <f>IF(LEN(AF169)=0,"",CONCATENATE(VLOOKUP(C169,'PDP8'!$J$5:$M$389,2,0),": ",VLOOKUP(C169,'PDP8'!$J$5:$M$389,4,0)))</f>
        <v/>
      </c>
      <c r="AH169" s="126"/>
    </row>
    <row r="170" spans="1:34" x14ac:dyDescent="0.2">
      <c r="A170" s="126"/>
      <c r="B170" s="246" t="str">
        <f t="shared" si="30"/>
        <v/>
      </c>
      <c r="C170" s="247"/>
      <c r="D170" s="248"/>
      <c r="E170" s="177"/>
      <c r="F170" s="249"/>
      <c r="G170" s="250" t="str">
        <f>IF(LEN(C170)=0,"",IF(LEFT(C170,1)="*",B170,IF(D170="Y",C170,IF(O170&lt;6,INDEX('PDP8'!$C$6:$C$13,MATCH(P170,'PDP8'!$B$6:$B$13)),CONCATENATE(W170,AA170,AD170,AF170)))))</f>
        <v/>
      </c>
      <c r="H170" s="251" t="str">
        <f t="shared" si="31"/>
        <v/>
      </c>
      <c r="I170" s="250" t="str">
        <f t="shared" si="41"/>
        <v/>
      </c>
      <c r="J170" s="179"/>
      <c r="K170" s="188" t="str">
        <f>IF(LEFT(C170,1)="*",CONCATENATE("/Address = ",RIGHT(B170,LEN(B170)-1)),IF(LEN(O170)=0,"",IF(D170="Y",CONCATENATE("/Data initialized to ",C170),IF(O170&lt;6,CONCATENATE("/",VLOOKUP(P170,'PDP8'!$B$6:$F$13,5),IF(_xlfn.BITAND(OCT2DEC(C170),376)=264," [Auto pre-increment]","")),CONCATENATE("/",Y170,AC170,AE170,AG170)))))</f>
        <v/>
      </c>
      <c r="L170" s="252"/>
      <c r="M170" s="126"/>
      <c r="N170" s="253" t="str">
        <f t="shared" si="32"/>
        <v/>
      </c>
      <c r="O170" s="253" t="str">
        <f t="shared" si="33"/>
        <v/>
      </c>
      <c r="P170" s="253" t="str">
        <f t="shared" si="34"/>
        <v/>
      </c>
      <c r="Q170" s="253" t="str">
        <f t="shared" si="35"/>
        <v/>
      </c>
      <c r="R170" s="253" t="str">
        <f t="shared" si="36"/>
        <v>NO</v>
      </c>
      <c r="S170" s="254" t="str">
        <f t="shared" si="42"/>
        <v>7610</v>
      </c>
      <c r="T170" s="253" t="str">
        <f t="shared" si="37"/>
        <v/>
      </c>
      <c r="U170" s="253">
        <f t="shared" si="38"/>
        <v>0</v>
      </c>
      <c r="V170" s="253" t="str">
        <f t="shared" si="39"/>
        <v/>
      </c>
      <c r="W170" s="253" t="str">
        <f>IF(LEN(V170)=0,"",IF(_xlfn.BITAND(V170,'PDP8'!$E$17)='PDP8'!$D$17,'PDP8'!$F$17,CONCATENATE(IF(ISNA(MATCH(_xlfn.BITAND(V170,'PDP8'!$E$18),'PDP8'!$D$18:$D$20,0)),"",CONCATENATE(INDEX('PDP8'!$C$18:$C$20,MATCH(_xlfn.BITAND(V170,'PDP8'!$E$18),'PDP8'!$D$18:$D$20,0))," ")),IF(ISNA(MATCH(_xlfn.BITAND(V170,'PDP8'!$E$21),'PDP8'!$D$21:$D$52,0)),"",INDEX('PDP8'!$C$21:$C$52,MATCH(_xlfn.BITAND(V170,'PDP8'!$E$21),'PDP8'!$D$21:$D$52,0))))))</f>
        <v/>
      </c>
      <c r="X170" s="253" t="str">
        <f>IF(LEN(W170)=0,"",IF(B170='PDP8'!$B$17,'PDP8'!$F$17,CONCATENATE(IF(ISNA(MATCH(_xlfn.BITAND(V170,'PDP8'!$E$18),'PDP8'!$D$18:$D$20,0)),"",CONCATENATE(VLOOKUP(_xlfn.BITAND(V170,'PDP8'!$E$18),'PDP8'!$D$18:$F$20,3,0),IF(LEN(W170)&gt;4,", ",""))),IF(ISNA(MATCH(_xlfn.BITAND(V170,'PDP8'!$E$21),'PDP8'!$D$21:$D$52,0)),"",VLOOKUP(_xlfn.BITAND(V170,'PDP8'!$E$21),'PDP8'!$D$21:$F$52,3,0)))))</f>
        <v/>
      </c>
      <c r="Y170" s="253" t="str">
        <f t="shared" si="43"/>
        <v/>
      </c>
      <c r="Z170" s="253" t="str">
        <f t="shared" si="40"/>
        <v/>
      </c>
      <c r="AA170" s="253" t="str">
        <f>IF(LEN(Z170)=0,"",CONCATENATE(IF(ISNA(MATCH(_xlfn.BITAND(Z170,'PDP8'!$E$56),'PDP8'!$D$56:$D$70,0)),"",CONCATENATE(INDEX('PDP8'!$C$56:$C$70,MATCH(_xlfn.BITAND(Z170,'PDP8'!$E$56),'PDP8'!$D$56:$D$70,0))," ")),IF(ISNA(MATCH(_xlfn.BITAND(Z170,'PDP8'!$E$71),'PDP8'!$D$71:$D$73,0)),"",CONCATENATE(INDEX('PDP8'!$C$71:$C$73,MATCH(_xlfn.BITAND(Z170,'PDP8'!$E$71),'PDP8'!$D$71:$D$73,0))," ")),IF(_xlfn.BITAND(Z170,'PDP8'!$E$74),"",'PDP8'!$C$74),IF(_xlfn.BITAND(Z170,'PDP8'!$E$75),'PDP8'!$C$75,"")))</f>
        <v/>
      </c>
      <c r="AB170" s="253" t="str">
        <f>IF(LEN(AA170)=0,"",CONCATENATE(IF(ISNA(MATCH(_xlfn.BITAND(Z170,'PDP8'!$E$56),'PDP8'!$D$56:$D$70,0)),"",VLOOKUP(_xlfn.BITAND(Z170,'PDP8'!$E$56),'PDP8'!$D$56:$F$70,3,0)),IF(ISNA(MATCH(_xlfn.BITAND(Z170,'PDP8'!$E$71),'PDP8'!$D$71:$D$73,0)),"",CONCATENATE(IF(ISNA(MATCH(_xlfn.BITAND(Z170,'PDP8'!$E$56),'PDP8'!$D$56:$D$70,0)),"",", "),VLOOKUP(_xlfn.BITAND(Z170,'PDP8'!$E$71),'PDP8'!$D$71:$F$73,3,0))),IF(_xlfn.BITAND(Z170,'PDP8'!$E$75)='PDP8'!$D$75,CONCATENATE(IF(LEN(AA170)&gt;4,", ",""),'PDP8'!$F$75,""),IF(_xlfn.BITAND(Z170,'PDP8'!$E$74),"",'PDP8'!$F$74))))</f>
        <v/>
      </c>
      <c r="AC170" s="253" t="str">
        <f t="shared" si="44"/>
        <v/>
      </c>
      <c r="AD170" s="253" t="str">
        <f>IF(OR(LEFT(C170,1)="*",ISNA(MATCH(C170,'PDP8'!$B$90:$B$238,0))),"",VLOOKUP(C170,'PDP8'!$B$90:$C$238,2,0))</f>
        <v/>
      </c>
      <c r="AE170" s="253" t="str">
        <f>IF(LEN(AD170)=0,"",VLOOKUP(C170,'PDP8'!$B$79:$F$238,5,0))</f>
        <v/>
      </c>
      <c r="AF170" s="253" t="str">
        <f>IF(OR(LEFT(C170,1)="*",ISNA(MATCH(C170,'PDP8'!$J$5:$J$389,0))),"",INDEX('PDP8'!$I$5:$I$389,MATCH(C170,'PDP8'!$J$5:$J$389,0)))</f>
        <v/>
      </c>
      <c r="AG170" s="253" t="str">
        <f>IF(LEN(AF170)=0,"",CONCATENATE(VLOOKUP(C170,'PDP8'!$J$5:$M$389,2,0),": ",VLOOKUP(C170,'PDP8'!$J$5:$M$389,4,0)))</f>
        <v/>
      </c>
      <c r="AH170" s="126"/>
    </row>
    <row r="171" spans="1:34" x14ac:dyDescent="0.2">
      <c r="A171" s="126"/>
      <c r="B171" s="246" t="str">
        <f t="shared" si="30"/>
        <v/>
      </c>
      <c r="C171" s="247"/>
      <c r="D171" s="248"/>
      <c r="E171" s="177"/>
      <c r="F171" s="249"/>
      <c r="G171" s="250" t="str">
        <f>IF(LEN(C171)=0,"",IF(LEFT(C171,1)="*",B171,IF(D171="Y",C171,IF(O171&lt;6,INDEX('PDP8'!$C$6:$C$13,MATCH(P171,'PDP8'!$B$6:$B$13)),CONCATENATE(W171,AA171,AD171,AF171)))))</f>
        <v/>
      </c>
      <c r="H171" s="251" t="str">
        <f t="shared" si="31"/>
        <v/>
      </c>
      <c r="I171" s="250" t="str">
        <f t="shared" si="41"/>
        <v/>
      </c>
      <c r="J171" s="179"/>
      <c r="K171" s="188" t="str">
        <f>IF(LEFT(C171,1)="*",CONCATENATE("/Address = ",RIGHT(B171,LEN(B171)-1)),IF(LEN(O171)=0,"",IF(D171="Y",CONCATENATE("/Data initialized to ",C171),IF(O171&lt;6,CONCATENATE("/",VLOOKUP(P171,'PDP8'!$B$6:$F$13,5),IF(_xlfn.BITAND(OCT2DEC(C171),376)=264," [Auto pre-increment]","")),CONCATENATE("/",Y171,AC171,AE171,AG171)))))</f>
        <v/>
      </c>
      <c r="L171" s="252"/>
      <c r="M171" s="126"/>
      <c r="N171" s="253" t="str">
        <f t="shared" si="32"/>
        <v/>
      </c>
      <c r="O171" s="253" t="str">
        <f t="shared" si="33"/>
        <v/>
      </c>
      <c r="P171" s="253" t="str">
        <f t="shared" si="34"/>
        <v/>
      </c>
      <c r="Q171" s="253" t="str">
        <f t="shared" si="35"/>
        <v/>
      </c>
      <c r="R171" s="253" t="str">
        <f t="shared" si="36"/>
        <v>NO</v>
      </c>
      <c r="S171" s="254" t="str">
        <f t="shared" si="42"/>
        <v>7610</v>
      </c>
      <c r="T171" s="253" t="str">
        <f t="shared" si="37"/>
        <v/>
      </c>
      <c r="U171" s="253">
        <f t="shared" si="38"/>
        <v>0</v>
      </c>
      <c r="V171" s="253" t="str">
        <f t="shared" si="39"/>
        <v/>
      </c>
      <c r="W171" s="253" t="str">
        <f>IF(LEN(V171)=0,"",IF(_xlfn.BITAND(V171,'PDP8'!$E$17)='PDP8'!$D$17,'PDP8'!$F$17,CONCATENATE(IF(ISNA(MATCH(_xlfn.BITAND(V171,'PDP8'!$E$18),'PDP8'!$D$18:$D$20,0)),"",CONCATENATE(INDEX('PDP8'!$C$18:$C$20,MATCH(_xlfn.BITAND(V171,'PDP8'!$E$18),'PDP8'!$D$18:$D$20,0))," ")),IF(ISNA(MATCH(_xlfn.BITAND(V171,'PDP8'!$E$21),'PDP8'!$D$21:$D$52,0)),"",INDEX('PDP8'!$C$21:$C$52,MATCH(_xlfn.BITAND(V171,'PDP8'!$E$21),'PDP8'!$D$21:$D$52,0))))))</f>
        <v/>
      </c>
      <c r="X171" s="253" t="str">
        <f>IF(LEN(W171)=0,"",IF(B171='PDP8'!$B$17,'PDP8'!$F$17,CONCATENATE(IF(ISNA(MATCH(_xlfn.BITAND(V171,'PDP8'!$E$18),'PDP8'!$D$18:$D$20,0)),"",CONCATENATE(VLOOKUP(_xlfn.BITAND(V171,'PDP8'!$E$18),'PDP8'!$D$18:$F$20,3,0),IF(LEN(W171)&gt;4,", ",""))),IF(ISNA(MATCH(_xlfn.BITAND(V171,'PDP8'!$E$21),'PDP8'!$D$21:$D$52,0)),"",VLOOKUP(_xlfn.BITAND(V171,'PDP8'!$E$21),'PDP8'!$D$21:$F$52,3,0)))))</f>
        <v/>
      </c>
      <c r="Y171" s="253" t="str">
        <f t="shared" si="43"/>
        <v/>
      </c>
      <c r="Z171" s="253" t="str">
        <f t="shared" si="40"/>
        <v/>
      </c>
      <c r="AA171" s="253" t="str">
        <f>IF(LEN(Z171)=0,"",CONCATENATE(IF(ISNA(MATCH(_xlfn.BITAND(Z171,'PDP8'!$E$56),'PDP8'!$D$56:$D$70,0)),"",CONCATENATE(INDEX('PDP8'!$C$56:$C$70,MATCH(_xlfn.BITAND(Z171,'PDP8'!$E$56),'PDP8'!$D$56:$D$70,0))," ")),IF(ISNA(MATCH(_xlfn.BITAND(Z171,'PDP8'!$E$71),'PDP8'!$D$71:$D$73,0)),"",CONCATENATE(INDEX('PDP8'!$C$71:$C$73,MATCH(_xlfn.BITAND(Z171,'PDP8'!$E$71),'PDP8'!$D$71:$D$73,0))," ")),IF(_xlfn.BITAND(Z171,'PDP8'!$E$74),"",'PDP8'!$C$74),IF(_xlfn.BITAND(Z171,'PDP8'!$E$75),'PDP8'!$C$75,"")))</f>
        <v/>
      </c>
      <c r="AB171" s="253" t="str">
        <f>IF(LEN(AA171)=0,"",CONCATENATE(IF(ISNA(MATCH(_xlfn.BITAND(Z171,'PDP8'!$E$56),'PDP8'!$D$56:$D$70,0)),"",VLOOKUP(_xlfn.BITAND(Z171,'PDP8'!$E$56),'PDP8'!$D$56:$F$70,3,0)),IF(ISNA(MATCH(_xlfn.BITAND(Z171,'PDP8'!$E$71),'PDP8'!$D$71:$D$73,0)),"",CONCATENATE(IF(ISNA(MATCH(_xlfn.BITAND(Z171,'PDP8'!$E$56),'PDP8'!$D$56:$D$70,0)),"",", "),VLOOKUP(_xlfn.BITAND(Z171,'PDP8'!$E$71),'PDP8'!$D$71:$F$73,3,0))),IF(_xlfn.BITAND(Z171,'PDP8'!$E$75)='PDP8'!$D$75,CONCATENATE(IF(LEN(AA171)&gt;4,", ",""),'PDP8'!$F$75,""),IF(_xlfn.BITAND(Z171,'PDP8'!$E$74),"",'PDP8'!$F$74))))</f>
        <v/>
      </c>
      <c r="AC171" s="253" t="str">
        <f t="shared" si="44"/>
        <v/>
      </c>
      <c r="AD171" s="253" t="str">
        <f>IF(OR(LEFT(C171,1)="*",ISNA(MATCH(C171,'PDP8'!$B$90:$B$238,0))),"",VLOOKUP(C171,'PDP8'!$B$90:$C$238,2,0))</f>
        <v/>
      </c>
      <c r="AE171" s="253" t="str">
        <f>IF(LEN(AD171)=0,"",VLOOKUP(C171,'PDP8'!$B$79:$F$238,5,0))</f>
        <v/>
      </c>
      <c r="AF171" s="253" t="str">
        <f>IF(OR(LEFT(C171,1)="*",ISNA(MATCH(C171,'PDP8'!$J$5:$J$389,0))),"",INDEX('PDP8'!$I$5:$I$389,MATCH(C171,'PDP8'!$J$5:$J$389,0)))</f>
        <v/>
      </c>
      <c r="AG171" s="253" t="str">
        <f>IF(LEN(AF171)=0,"",CONCATENATE(VLOOKUP(C171,'PDP8'!$J$5:$M$389,2,0),": ",VLOOKUP(C171,'PDP8'!$J$5:$M$389,4,0)))</f>
        <v/>
      </c>
      <c r="AH171" s="126"/>
    </row>
    <row r="172" spans="1:34" x14ac:dyDescent="0.2">
      <c r="A172" s="126"/>
      <c r="B172" s="246" t="str">
        <f t="shared" si="30"/>
        <v/>
      </c>
      <c r="C172" s="247"/>
      <c r="D172" s="248"/>
      <c r="E172" s="177"/>
      <c r="F172" s="249"/>
      <c r="G172" s="250" t="str">
        <f>IF(LEN(C172)=0,"",IF(LEFT(C172,1)="*",B172,IF(D172="Y",C172,IF(O172&lt;6,INDEX('PDP8'!$C$6:$C$13,MATCH(P172,'PDP8'!$B$6:$B$13)),CONCATENATE(W172,AA172,AD172,AF172)))))</f>
        <v/>
      </c>
      <c r="H172" s="251" t="str">
        <f t="shared" si="31"/>
        <v/>
      </c>
      <c r="I172" s="250" t="str">
        <f t="shared" si="41"/>
        <v/>
      </c>
      <c r="J172" s="179"/>
      <c r="K172" s="188" t="str">
        <f>IF(LEFT(C172,1)="*",CONCATENATE("/Address = ",RIGHT(B172,LEN(B172)-1)),IF(LEN(O172)=0,"",IF(D172="Y",CONCATENATE("/Data initialized to ",C172),IF(O172&lt;6,CONCATENATE("/",VLOOKUP(P172,'PDP8'!$B$6:$F$13,5),IF(_xlfn.BITAND(OCT2DEC(C172),376)=264," [Auto pre-increment]","")),CONCATENATE("/",Y172,AC172,AE172,AG172)))))</f>
        <v/>
      </c>
      <c r="L172" s="252"/>
      <c r="M172" s="126"/>
      <c r="N172" s="253" t="str">
        <f t="shared" si="32"/>
        <v/>
      </c>
      <c r="O172" s="253" t="str">
        <f t="shared" si="33"/>
        <v/>
      </c>
      <c r="P172" s="253" t="str">
        <f t="shared" si="34"/>
        <v/>
      </c>
      <c r="Q172" s="253" t="str">
        <f t="shared" si="35"/>
        <v/>
      </c>
      <c r="R172" s="253" t="str">
        <f t="shared" si="36"/>
        <v>NO</v>
      </c>
      <c r="S172" s="254" t="str">
        <f t="shared" si="42"/>
        <v>7610</v>
      </c>
      <c r="T172" s="253" t="str">
        <f t="shared" si="37"/>
        <v/>
      </c>
      <c r="U172" s="253">
        <f t="shared" si="38"/>
        <v>0</v>
      </c>
      <c r="V172" s="253" t="str">
        <f t="shared" si="39"/>
        <v/>
      </c>
      <c r="W172" s="253" t="str">
        <f>IF(LEN(V172)=0,"",IF(_xlfn.BITAND(V172,'PDP8'!$E$17)='PDP8'!$D$17,'PDP8'!$F$17,CONCATENATE(IF(ISNA(MATCH(_xlfn.BITAND(V172,'PDP8'!$E$18),'PDP8'!$D$18:$D$20,0)),"",CONCATENATE(INDEX('PDP8'!$C$18:$C$20,MATCH(_xlfn.BITAND(V172,'PDP8'!$E$18),'PDP8'!$D$18:$D$20,0))," ")),IF(ISNA(MATCH(_xlfn.BITAND(V172,'PDP8'!$E$21),'PDP8'!$D$21:$D$52,0)),"",INDEX('PDP8'!$C$21:$C$52,MATCH(_xlfn.BITAND(V172,'PDP8'!$E$21),'PDP8'!$D$21:$D$52,0))))))</f>
        <v/>
      </c>
      <c r="X172" s="253" t="str">
        <f>IF(LEN(W172)=0,"",IF(B172='PDP8'!$B$17,'PDP8'!$F$17,CONCATENATE(IF(ISNA(MATCH(_xlfn.BITAND(V172,'PDP8'!$E$18),'PDP8'!$D$18:$D$20,0)),"",CONCATENATE(VLOOKUP(_xlfn.BITAND(V172,'PDP8'!$E$18),'PDP8'!$D$18:$F$20,3,0),IF(LEN(W172)&gt;4,", ",""))),IF(ISNA(MATCH(_xlfn.BITAND(V172,'PDP8'!$E$21),'PDP8'!$D$21:$D$52,0)),"",VLOOKUP(_xlfn.BITAND(V172,'PDP8'!$E$21),'PDP8'!$D$21:$F$52,3,0)))))</f>
        <v/>
      </c>
      <c r="Y172" s="253" t="str">
        <f t="shared" si="43"/>
        <v/>
      </c>
      <c r="Z172" s="253" t="str">
        <f t="shared" si="40"/>
        <v/>
      </c>
      <c r="AA172" s="253" t="str">
        <f>IF(LEN(Z172)=0,"",CONCATENATE(IF(ISNA(MATCH(_xlfn.BITAND(Z172,'PDP8'!$E$56),'PDP8'!$D$56:$D$70,0)),"",CONCATENATE(INDEX('PDP8'!$C$56:$C$70,MATCH(_xlfn.BITAND(Z172,'PDP8'!$E$56),'PDP8'!$D$56:$D$70,0))," ")),IF(ISNA(MATCH(_xlfn.BITAND(Z172,'PDP8'!$E$71),'PDP8'!$D$71:$D$73,0)),"",CONCATENATE(INDEX('PDP8'!$C$71:$C$73,MATCH(_xlfn.BITAND(Z172,'PDP8'!$E$71),'PDP8'!$D$71:$D$73,0))," ")),IF(_xlfn.BITAND(Z172,'PDP8'!$E$74),"",'PDP8'!$C$74),IF(_xlfn.BITAND(Z172,'PDP8'!$E$75),'PDP8'!$C$75,"")))</f>
        <v/>
      </c>
      <c r="AB172" s="253" t="str">
        <f>IF(LEN(AA172)=0,"",CONCATENATE(IF(ISNA(MATCH(_xlfn.BITAND(Z172,'PDP8'!$E$56),'PDP8'!$D$56:$D$70,0)),"",VLOOKUP(_xlfn.BITAND(Z172,'PDP8'!$E$56),'PDP8'!$D$56:$F$70,3,0)),IF(ISNA(MATCH(_xlfn.BITAND(Z172,'PDP8'!$E$71),'PDP8'!$D$71:$D$73,0)),"",CONCATENATE(IF(ISNA(MATCH(_xlfn.BITAND(Z172,'PDP8'!$E$56),'PDP8'!$D$56:$D$70,0)),"",", "),VLOOKUP(_xlfn.BITAND(Z172,'PDP8'!$E$71),'PDP8'!$D$71:$F$73,3,0))),IF(_xlfn.BITAND(Z172,'PDP8'!$E$75)='PDP8'!$D$75,CONCATENATE(IF(LEN(AA172)&gt;4,", ",""),'PDP8'!$F$75,""),IF(_xlfn.BITAND(Z172,'PDP8'!$E$74),"",'PDP8'!$F$74))))</f>
        <v/>
      </c>
      <c r="AC172" s="253" t="str">
        <f t="shared" si="44"/>
        <v/>
      </c>
      <c r="AD172" s="253" t="str">
        <f>IF(OR(LEFT(C172,1)="*",ISNA(MATCH(C172,'PDP8'!$B$90:$B$238,0))),"",VLOOKUP(C172,'PDP8'!$B$90:$C$238,2,0))</f>
        <v/>
      </c>
      <c r="AE172" s="253" t="str">
        <f>IF(LEN(AD172)=0,"",VLOOKUP(C172,'PDP8'!$B$79:$F$238,5,0))</f>
        <v/>
      </c>
      <c r="AF172" s="253" t="str">
        <f>IF(OR(LEFT(C172,1)="*",ISNA(MATCH(C172,'PDP8'!$J$5:$J$389,0))),"",INDEX('PDP8'!$I$5:$I$389,MATCH(C172,'PDP8'!$J$5:$J$389,0)))</f>
        <v/>
      </c>
      <c r="AG172" s="253" t="str">
        <f>IF(LEN(AF172)=0,"",CONCATENATE(VLOOKUP(C172,'PDP8'!$J$5:$M$389,2,0),": ",VLOOKUP(C172,'PDP8'!$J$5:$M$389,4,0)))</f>
        <v/>
      </c>
      <c r="AH172" s="126"/>
    </row>
    <row r="173" spans="1:34" x14ac:dyDescent="0.2">
      <c r="A173" s="126"/>
      <c r="B173" s="246" t="str">
        <f t="shared" si="30"/>
        <v/>
      </c>
      <c r="C173" s="247"/>
      <c r="D173" s="248"/>
      <c r="E173" s="177"/>
      <c r="F173" s="249"/>
      <c r="G173" s="250" t="str">
        <f>IF(LEN(C173)=0,"",IF(LEFT(C173,1)="*",B173,IF(D173="Y",C173,IF(O173&lt;6,INDEX('PDP8'!$C$6:$C$13,MATCH(P173,'PDP8'!$B$6:$B$13)),CONCATENATE(W173,AA173,AD173,AF173)))))</f>
        <v/>
      </c>
      <c r="H173" s="251" t="str">
        <f t="shared" si="31"/>
        <v/>
      </c>
      <c r="I173" s="250" t="str">
        <f t="shared" si="41"/>
        <v/>
      </c>
      <c r="J173" s="179"/>
      <c r="K173" s="188" t="str">
        <f>IF(LEFT(C173,1)="*",CONCATENATE("/Address = ",RIGHT(B173,LEN(B173)-1)),IF(LEN(O173)=0,"",IF(D173="Y",CONCATENATE("/Data initialized to ",C173),IF(O173&lt;6,CONCATENATE("/",VLOOKUP(P173,'PDP8'!$B$6:$F$13,5),IF(_xlfn.BITAND(OCT2DEC(C173),376)=264," [Auto pre-increment]","")),CONCATENATE("/",Y173,AC173,AE173,AG173)))))</f>
        <v/>
      </c>
      <c r="L173" s="252"/>
      <c r="M173" s="126"/>
      <c r="N173" s="253" t="str">
        <f t="shared" si="32"/>
        <v/>
      </c>
      <c r="O173" s="253" t="str">
        <f t="shared" si="33"/>
        <v/>
      </c>
      <c r="P173" s="253" t="str">
        <f t="shared" si="34"/>
        <v/>
      </c>
      <c r="Q173" s="253" t="str">
        <f t="shared" si="35"/>
        <v/>
      </c>
      <c r="R173" s="253" t="str">
        <f t="shared" si="36"/>
        <v>NO</v>
      </c>
      <c r="S173" s="254" t="str">
        <f t="shared" si="42"/>
        <v>7610</v>
      </c>
      <c r="T173" s="253" t="str">
        <f t="shared" si="37"/>
        <v/>
      </c>
      <c r="U173" s="253">
        <f t="shared" si="38"/>
        <v>0</v>
      </c>
      <c r="V173" s="253" t="str">
        <f t="shared" si="39"/>
        <v/>
      </c>
      <c r="W173" s="253" t="str">
        <f>IF(LEN(V173)=0,"",IF(_xlfn.BITAND(V173,'PDP8'!$E$17)='PDP8'!$D$17,'PDP8'!$F$17,CONCATENATE(IF(ISNA(MATCH(_xlfn.BITAND(V173,'PDP8'!$E$18),'PDP8'!$D$18:$D$20,0)),"",CONCATENATE(INDEX('PDP8'!$C$18:$C$20,MATCH(_xlfn.BITAND(V173,'PDP8'!$E$18),'PDP8'!$D$18:$D$20,0))," ")),IF(ISNA(MATCH(_xlfn.BITAND(V173,'PDP8'!$E$21),'PDP8'!$D$21:$D$52,0)),"",INDEX('PDP8'!$C$21:$C$52,MATCH(_xlfn.BITAND(V173,'PDP8'!$E$21),'PDP8'!$D$21:$D$52,0))))))</f>
        <v/>
      </c>
      <c r="X173" s="253" t="str">
        <f>IF(LEN(W173)=0,"",IF(B173='PDP8'!$B$17,'PDP8'!$F$17,CONCATENATE(IF(ISNA(MATCH(_xlfn.BITAND(V173,'PDP8'!$E$18),'PDP8'!$D$18:$D$20,0)),"",CONCATENATE(VLOOKUP(_xlfn.BITAND(V173,'PDP8'!$E$18),'PDP8'!$D$18:$F$20,3,0),IF(LEN(W173)&gt;4,", ",""))),IF(ISNA(MATCH(_xlfn.BITAND(V173,'PDP8'!$E$21),'PDP8'!$D$21:$D$52,0)),"",VLOOKUP(_xlfn.BITAND(V173,'PDP8'!$E$21),'PDP8'!$D$21:$F$52,3,0)))))</f>
        <v/>
      </c>
      <c r="Y173" s="253" t="str">
        <f t="shared" si="43"/>
        <v/>
      </c>
      <c r="Z173" s="253" t="str">
        <f t="shared" si="40"/>
        <v/>
      </c>
      <c r="AA173" s="253" t="str">
        <f>IF(LEN(Z173)=0,"",CONCATENATE(IF(ISNA(MATCH(_xlfn.BITAND(Z173,'PDP8'!$E$56),'PDP8'!$D$56:$D$70,0)),"",CONCATENATE(INDEX('PDP8'!$C$56:$C$70,MATCH(_xlfn.BITAND(Z173,'PDP8'!$E$56),'PDP8'!$D$56:$D$70,0))," ")),IF(ISNA(MATCH(_xlfn.BITAND(Z173,'PDP8'!$E$71),'PDP8'!$D$71:$D$73,0)),"",CONCATENATE(INDEX('PDP8'!$C$71:$C$73,MATCH(_xlfn.BITAND(Z173,'PDP8'!$E$71),'PDP8'!$D$71:$D$73,0))," ")),IF(_xlfn.BITAND(Z173,'PDP8'!$E$74),"",'PDP8'!$C$74),IF(_xlfn.BITAND(Z173,'PDP8'!$E$75),'PDP8'!$C$75,"")))</f>
        <v/>
      </c>
      <c r="AB173" s="253" t="str">
        <f>IF(LEN(AA173)=0,"",CONCATENATE(IF(ISNA(MATCH(_xlfn.BITAND(Z173,'PDP8'!$E$56),'PDP8'!$D$56:$D$70,0)),"",VLOOKUP(_xlfn.BITAND(Z173,'PDP8'!$E$56),'PDP8'!$D$56:$F$70,3,0)),IF(ISNA(MATCH(_xlfn.BITAND(Z173,'PDP8'!$E$71),'PDP8'!$D$71:$D$73,0)),"",CONCATENATE(IF(ISNA(MATCH(_xlfn.BITAND(Z173,'PDP8'!$E$56),'PDP8'!$D$56:$D$70,0)),"",", "),VLOOKUP(_xlfn.BITAND(Z173,'PDP8'!$E$71),'PDP8'!$D$71:$F$73,3,0))),IF(_xlfn.BITAND(Z173,'PDP8'!$E$75)='PDP8'!$D$75,CONCATENATE(IF(LEN(AA173)&gt;4,", ",""),'PDP8'!$F$75,""),IF(_xlfn.BITAND(Z173,'PDP8'!$E$74),"",'PDP8'!$F$74))))</f>
        <v/>
      </c>
      <c r="AC173" s="253" t="str">
        <f t="shared" si="44"/>
        <v/>
      </c>
      <c r="AD173" s="253" t="str">
        <f>IF(OR(LEFT(C173,1)="*",ISNA(MATCH(C173,'PDP8'!$B$90:$B$238,0))),"",VLOOKUP(C173,'PDP8'!$B$90:$C$238,2,0))</f>
        <v/>
      </c>
      <c r="AE173" s="253" t="str">
        <f>IF(LEN(AD173)=0,"",VLOOKUP(C173,'PDP8'!$B$79:$F$238,5,0))</f>
        <v/>
      </c>
      <c r="AF173" s="253" t="str">
        <f>IF(OR(LEFT(C173,1)="*",ISNA(MATCH(C173,'PDP8'!$J$5:$J$389,0))),"",INDEX('PDP8'!$I$5:$I$389,MATCH(C173,'PDP8'!$J$5:$J$389,0)))</f>
        <v/>
      </c>
      <c r="AG173" s="253" t="str">
        <f>IF(LEN(AF173)=0,"",CONCATENATE(VLOOKUP(C173,'PDP8'!$J$5:$M$389,2,0),": ",VLOOKUP(C173,'PDP8'!$J$5:$M$389,4,0)))</f>
        <v/>
      </c>
      <c r="AH173" s="126"/>
    </row>
    <row r="174" spans="1:34" x14ac:dyDescent="0.2">
      <c r="A174" s="126"/>
      <c r="B174" s="246" t="str">
        <f t="shared" si="30"/>
        <v/>
      </c>
      <c r="C174" s="247"/>
      <c r="D174" s="248"/>
      <c r="E174" s="177"/>
      <c r="F174" s="249"/>
      <c r="G174" s="250" t="str">
        <f>IF(LEN(C174)=0,"",IF(LEFT(C174,1)="*",B174,IF(D174="Y",C174,IF(O174&lt;6,INDEX('PDP8'!$C$6:$C$13,MATCH(P174,'PDP8'!$B$6:$B$13)),CONCATENATE(W174,AA174,AD174,AF174)))))</f>
        <v/>
      </c>
      <c r="H174" s="251" t="str">
        <f t="shared" si="31"/>
        <v/>
      </c>
      <c r="I174" s="250" t="str">
        <f t="shared" si="41"/>
        <v/>
      </c>
      <c r="J174" s="179"/>
      <c r="K174" s="188" t="str">
        <f>IF(LEFT(C174,1)="*",CONCATENATE("/Address = ",RIGHT(B174,LEN(B174)-1)),IF(LEN(O174)=0,"",IF(D174="Y",CONCATENATE("/Data initialized to ",C174),IF(O174&lt;6,CONCATENATE("/",VLOOKUP(P174,'PDP8'!$B$6:$F$13,5),IF(_xlfn.BITAND(OCT2DEC(C174),376)=264," [Auto pre-increment]","")),CONCATENATE("/",Y174,AC174,AE174,AG174)))))</f>
        <v/>
      </c>
      <c r="L174" s="252"/>
      <c r="M174" s="126"/>
      <c r="N174" s="253" t="str">
        <f t="shared" si="32"/>
        <v/>
      </c>
      <c r="O174" s="253" t="str">
        <f t="shared" si="33"/>
        <v/>
      </c>
      <c r="P174" s="253" t="str">
        <f t="shared" si="34"/>
        <v/>
      </c>
      <c r="Q174" s="253" t="str">
        <f t="shared" si="35"/>
        <v/>
      </c>
      <c r="R174" s="253" t="str">
        <f t="shared" si="36"/>
        <v>NO</v>
      </c>
      <c r="S174" s="254" t="str">
        <f t="shared" si="42"/>
        <v>7610</v>
      </c>
      <c r="T174" s="253" t="str">
        <f t="shared" si="37"/>
        <v/>
      </c>
      <c r="U174" s="253">
        <f t="shared" si="38"/>
        <v>0</v>
      </c>
      <c r="V174" s="253" t="str">
        <f t="shared" si="39"/>
        <v/>
      </c>
      <c r="W174" s="253" t="str">
        <f>IF(LEN(V174)=0,"",IF(_xlfn.BITAND(V174,'PDP8'!$E$17)='PDP8'!$D$17,'PDP8'!$F$17,CONCATENATE(IF(ISNA(MATCH(_xlfn.BITAND(V174,'PDP8'!$E$18),'PDP8'!$D$18:$D$20,0)),"",CONCATENATE(INDEX('PDP8'!$C$18:$C$20,MATCH(_xlfn.BITAND(V174,'PDP8'!$E$18),'PDP8'!$D$18:$D$20,0))," ")),IF(ISNA(MATCH(_xlfn.BITAND(V174,'PDP8'!$E$21),'PDP8'!$D$21:$D$52,0)),"",INDEX('PDP8'!$C$21:$C$52,MATCH(_xlfn.BITAND(V174,'PDP8'!$E$21),'PDP8'!$D$21:$D$52,0))))))</f>
        <v/>
      </c>
      <c r="X174" s="253" t="str">
        <f>IF(LEN(W174)=0,"",IF(B174='PDP8'!$B$17,'PDP8'!$F$17,CONCATENATE(IF(ISNA(MATCH(_xlfn.BITAND(V174,'PDP8'!$E$18),'PDP8'!$D$18:$D$20,0)),"",CONCATENATE(VLOOKUP(_xlfn.BITAND(V174,'PDP8'!$E$18),'PDP8'!$D$18:$F$20,3,0),IF(LEN(W174)&gt;4,", ",""))),IF(ISNA(MATCH(_xlfn.BITAND(V174,'PDP8'!$E$21),'PDP8'!$D$21:$D$52,0)),"",VLOOKUP(_xlfn.BITAND(V174,'PDP8'!$E$21),'PDP8'!$D$21:$F$52,3,0)))))</f>
        <v/>
      </c>
      <c r="Y174" s="253" t="str">
        <f t="shared" si="43"/>
        <v/>
      </c>
      <c r="Z174" s="253" t="str">
        <f t="shared" si="40"/>
        <v/>
      </c>
      <c r="AA174" s="253" t="str">
        <f>IF(LEN(Z174)=0,"",CONCATENATE(IF(ISNA(MATCH(_xlfn.BITAND(Z174,'PDP8'!$E$56),'PDP8'!$D$56:$D$70,0)),"",CONCATENATE(INDEX('PDP8'!$C$56:$C$70,MATCH(_xlfn.BITAND(Z174,'PDP8'!$E$56),'PDP8'!$D$56:$D$70,0))," ")),IF(ISNA(MATCH(_xlfn.BITAND(Z174,'PDP8'!$E$71),'PDP8'!$D$71:$D$73,0)),"",CONCATENATE(INDEX('PDP8'!$C$71:$C$73,MATCH(_xlfn.BITAND(Z174,'PDP8'!$E$71),'PDP8'!$D$71:$D$73,0))," ")),IF(_xlfn.BITAND(Z174,'PDP8'!$E$74),"",'PDP8'!$C$74),IF(_xlfn.BITAND(Z174,'PDP8'!$E$75),'PDP8'!$C$75,"")))</f>
        <v/>
      </c>
      <c r="AB174" s="253" t="str">
        <f>IF(LEN(AA174)=0,"",CONCATENATE(IF(ISNA(MATCH(_xlfn.BITAND(Z174,'PDP8'!$E$56),'PDP8'!$D$56:$D$70,0)),"",VLOOKUP(_xlfn.BITAND(Z174,'PDP8'!$E$56),'PDP8'!$D$56:$F$70,3,0)),IF(ISNA(MATCH(_xlfn.BITAND(Z174,'PDP8'!$E$71),'PDP8'!$D$71:$D$73,0)),"",CONCATENATE(IF(ISNA(MATCH(_xlfn.BITAND(Z174,'PDP8'!$E$56),'PDP8'!$D$56:$D$70,0)),"",", "),VLOOKUP(_xlfn.BITAND(Z174,'PDP8'!$E$71),'PDP8'!$D$71:$F$73,3,0))),IF(_xlfn.BITAND(Z174,'PDP8'!$E$75)='PDP8'!$D$75,CONCATENATE(IF(LEN(AA174)&gt;4,", ",""),'PDP8'!$F$75,""),IF(_xlfn.BITAND(Z174,'PDP8'!$E$74),"",'PDP8'!$F$74))))</f>
        <v/>
      </c>
      <c r="AC174" s="253" t="str">
        <f t="shared" si="44"/>
        <v/>
      </c>
      <c r="AD174" s="253" t="str">
        <f>IF(OR(LEFT(C174,1)="*",ISNA(MATCH(C174,'PDP8'!$B$90:$B$238,0))),"",VLOOKUP(C174,'PDP8'!$B$90:$C$238,2,0))</f>
        <v/>
      </c>
      <c r="AE174" s="253" t="str">
        <f>IF(LEN(AD174)=0,"",VLOOKUP(C174,'PDP8'!$B$79:$F$238,5,0))</f>
        <v/>
      </c>
      <c r="AF174" s="253" t="str">
        <f>IF(OR(LEFT(C174,1)="*",ISNA(MATCH(C174,'PDP8'!$J$5:$J$389,0))),"",INDEX('PDP8'!$I$5:$I$389,MATCH(C174,'PDP8'!$J$5:$J$389,0)))</f>
        <v/>
      </c>
      <c r="AG174" s="253" t="str">
        <f>IF(LEN(AF174)=0,"",CONCATENATE(VLOOKUP(C174,'PDP8'!$J$5:$M$389,2,0),": ",VLOOKUP(C174,'PDP8'!$J$5:$M$389,4,0)))</f>
        <v/>
      </c>
      <c r="AH174" s="126"/>
    </row>
    <row r="175" spans="1:34" x14ac:dyDescent="0.2">
      <c r="A175" s="126"/>
      <c r="B175" s="246" t="str">
        <f t="shared" si="30"/>
        <v/>
      </c>
      <c r="C175" s="247"/>
      <c r="D175" s="248"/>
      <c r="E175" s="177"/>
      <c r="F175" s="249"/>
      <c r="G175" s="250" t="str">
        <f>IF(LEN(C175)=0,"",IF(LEFT(C175,1)="*",B175,IF(D175="Y",C175,IF(O175&lt;6,INDEX('PDP8'!$C$6:$C$13,MATCH(P175,'PDP8'!$B$6:$B$13)),CONCATENATE(W175,AA175,AD175,AF175)))))</f>
        <v/>
      </c>
      <c r="H175" s="251" t="str">
        <f t="shared" si="31"/>
        <v/>
      </c>
      <c r="I175" s="250" t="str">
        <f t="shared" si="41"/>
        <v/>
      </c>
      <c r="J175" s="179"/>
      <c r="K175" s="188" t="str">
        <f>IF(LEFT(C175,1)="*",CONCATENATE("/Address = ",RIGHT(B175,LEN(B175)-1)),IF(LEN(O175)=0,"",IF(D175="Y",CONCATENATE("/Data initialized to ",C175),IF(O175&lt;6,CONCATENATE("/",VLOOKUP(P175,'PDP8'!$B$6:$F$13,5),IF(_xlfn.BITAND(OCT2DEC(C175),376)=264," [Auto pre-increment]","")),CONCATENATE("/",Y175,AC175,AE175,AG175)))))</f>
        <v/>
      </c>
      <c r="L175" s="252"/>
      <c r="M175" s="126"/>
      <c r="N175" s="253" t="str">
        <f t="shared" si="32"/>
        <v/>
      </c>
      <c r="O175" s="253" t="str">
        <f t="shared" si="33"/>
        <v/>
      </c>
      <c r="P175" s="253" t="str">
        <f t="shared" si="34"/>
        <v/>
      </c>
      <c r="Q175" s="253" t="str">
        <f t="shared" si="35"/>
        <v/>
      </c>
      <c r="R175" s="253" t="str">
        <f t="shared" si="36"/>
        <v>NO</v>
      </c>
      <c r="S175" s="254" t="str">
        <f t="shared" si="42"/>
        <v>7610</v>
      </c>
      <c r="T175" s="253" t="str">
        <f t="shared" si="37"/>
        <v/>
      </c>
      <c r="U175" s="253">
        <f t="shared" si="38"/>
        <v>0</v>
      </c>
      <c r="V175" s="253" t="str">
        <f t="shared" si="39"/>
        <v/>
      </c>
      <c r="W175" s="253" t="str">
        <f>IF(LEN(V175)=0,"",IF(_xlfn.BITAND(V175,'PDP8'!$E$17)='PDP8'!$D$17,'PDP8'!$F$17,CONCATENATE(IF(ISNA(MATCH(_xlfn.BITAND(V175,'PDP8'!$E$18),'PDP8'!$D$18:$D$20,0)),"",CONCATENATE(INDEX('PDP8'!$C$18:$C$20,MATCH(_xlfn.BITAND(V175,'PDP8'!$E$18),'PDP8'!$D$18:$D$20,0))," ")),IF(ISNA(MATCH(_xlfn.BITAND(V175,'PDP8'!$E$21),'PDP8'!$D$21:$D$52,0)),"",INDEX('PDP8'!$C$21:$C$52,MATCH(_xlfn.BITAND(V175,'PDP8'!$E$21),'PDP8'!$D$21:$D$52,0))))))</f>
        <v/>
      </c>
      <c r="X175" s="253" t="str">
        <f>IF(LEN(W175)=0,"",IF(B175='PDP8'!$B$17,'PDP8'!$F$17,CONCATENATE(IF(ISNA(MATCH(_xlfn.BITAND(V175,'PDP8'!$E$18),'PDP8'!$D$18:$D$20,0)),"",CONCATENATE(VLOOKUP(_xlfn.BITAND(V175,'PDP8'!$E$18),'PDP8'!$D$18:$F$20,3,0),IF(LEN(W175)&gt;4,", ",""))),IF(ISNA(MATCH(_xlfn.BITAND(V175,'PDP8'!$E$21),'PDP8'!$D$21:$D$52,0)),"",VLOOKUP(_xlfn.BITAND(V175,'PDP8'!$E$21),'PDP8'!$D$21:$F$52,3,0)))))</f>
        <v/>
      </c>
      <c r="Y175" s="253" t="str">
        <f t="shared" si="43"/>
        <v/>
      </c>
      <c r="Z175" s="253" t="str">
        <f t="shared" si="40"/>
        <v/>
      </c>
      <c r="AA175" s="253" t="str">
        <f>IF(LEN(Z175)=0,"",CONCATENATE(IF(ISNA(MATCH(_xlfn.BITAND(Z175,'PDP8'!$E$56),'PDP8'!$D$56:$D$70,0)),"",CONCATENATE(INDEX('PDP8'!$C$56:$C$70,MATCH(_xlfn.BITAND(Z175,'PDP8'!$E$56),'PDP8'!$D$56:$D$70,0))," ")),IF(ISNA(MATCH(_xlfn.BITAND(Z175,'PDP8'!$E$71),'PDP8'!$D$71:$D$73,0)),"",CONCATENATE(INDEX('PDP8'!$C$71:$C$73,MATCH(_xlfn.BITAND(Z175,'PDP8'!$E$71),'PDP8'!$D$71:$D$73,0))," ")),IF(_xlfn.BITAND(Z175,'PDP8'!$E$74),"",'PDP8'!$C$74),IF(_xlfn.BITAND(Z175,'PDP8'!$E$75),'PDP8'!$C$75,"")))</f>
        <v/>
      </c>
      <c r="AB175" s="253" t="str">
        <f>IF(LEN(AA175)=0,"",CONCATENATE(IF(ISNA(MATCH(_xlfn.BITAND(Z175,'PDP8'!$E$56),'PDP8'!$D$56:$D$70,0)),"",VLOOKUP(_xlfn.BITAND(Z175,'PDP8'!$E$56),'PDP8'!$D$56:$F$70,3,0)),IF(ISNA(MATCH(_xlfn.BITAND(Z175,'PDP8'!$E$71),'PDP8'!$D$71:$D$73,0)),"",CONCATENATE(IF(ISNA(MATCH(_xlfn.BITAND(Z175,'PDP8'!$E$56),'PDP8'!$D$56:$D$70,0)),"",", "),VLOOKUP(_xlfn.BITAND(Z175,'PDP8'!$E$71),'PDP8'!$D$71:$F$73,3,0))),IF(_xlfn.BITAND(Z175,'PDP8'!$E$75)='PDP8'!$D$75,CONCATENATE(IF(LEN(AA175)&gt;4,", ",""),'PDP8'!$F$75,""),IF(_xlfn.BITAND(Z175,'PDP8'!$E$74),"",'PDP8'!$F$74))))</f>
        <v/>
      </c>
      <c r="AC175" s="253" t="str">
        <f t="shared" si="44"/>
        <v/>
      </c>
      <c r="AD175" s="253" t="str">
        <f>IF(OR(LEFT(C175,1)="*",ISNA(MATCH(C175,'PDP8'!$B$90:$B$238,0))),"",VLOOKUP(C175,'PDP8'!$B$90:$C$238,2,0))</f>
        <v/>
      </c>
      <c r="AE175" s="253" t="str">
        <f>IF(LEN(AD175)=0,"",VLOOKUP(C175,'PDP8'!$B$79:$F$238,5,0))</f>
        <v/>
      </c>
      <c r="AF175" s="253" t="str">
        <f>IF(OR(LEFT(C175,1)="*",ISNA(MATCH(C175,'PDP8'!$J$5:$J$389,0))),"",INDEX('PDP8'!$I$5:$I$389,MATCH(C175,'PDP8'!$J$5:$J$389,0)))</f>
        <v/>
      </c>
      <c r="AG175" s="253" t="str">
        <f>IF(LEN(AF175)=0,"",CONCATENATE(VLOOKUP(C175,'PDP8'!$J$5:$M$389,2,0),": ",VLOOKUP(C175,'PDP8'!$J$5:$M$389,4,0)))</f>
        <v/>
      </c>
      <c r="AH175" s="126"/>
    </row>
    <row r="176" spans="1:34" x14ac:dyDescent="0.2">
      <c r="A176" s="126"/>
      <c r="B176" s="246" t="str">
        <f t="shared" si="30"/>
        <v/>
      </c>
      <c r="C176" s="247"/>
      <c r="D176" s="248"/>
      <c r="E176" s="177"/>
      <c r="F176" s="249"/>
      <c r="G176" s="250" t="str">
        <f>IF(LEN(C176)=0,"",IF(LEFT(C176,1)="*",B176,IF(D176="Y",C176,IF(O176&lt;6,INDEX('PDP8'!$C$6:$C$13,MATCH(P176,'PDP8'!$B$6:$B$13)),CONCATENATE(W176,AA176,AD176,AF176)))))</f>
        <v/>
      </c>
      <c r="H176" s="251" t="str">
        <f t="shared" si="31"/>
        <v/>
      </c>
      <c r="I176" s="250" t="str">
        <f t="shared" si="41"/>
        <v/>
      </c>
      <c r="J176" s="179"/>
      <c r="K176" s="188" t="str">
        <f>IF(LEFT(C176,1)="*",CONCATENATE("/Address = ",RIGHT(B176,LEN(B176)-1)),IF(LEN(O176)=0,"",IF(D176="Y",CONCATENATE("/Data initialized to ",C176),IF(O176&lt;6,CONCATENATE("/",VLOOKUP(P176,'PDP8'!$B$6:$F$13,5),IF(_xlfn.BITAND(OCT2DEC(C176),376)=264," [Auto pre-increment]","")),CONCATENATE("/",Y176,AC176,AE176,AG176)))))</f>
        <v/>
      </c>
      <c r="L176" s="252"/>
      <c r="M176" s="126"/>
      <c r="N176" s="253" t="str">
        <f t="shared" si="32"/>
        <v/>
      </c>
      <c r="O176" s="253" t="str">
        <f t="shared" si="33"/>
        <v/>
      </c>
      <c r="P176" s="253" t="str">
        <f t="shared" si="34"/>
        <v/>
      </c>
      <c r="Q176" s="253" t="str">
        <f t="shared" si="35"/>
        <v/>
      </c>
      <c r="R176" s="253" t="str">
        <f t="shared" si="36"/>
        <v>NO</v>
      </c>
      <c r="S176" s="254" t="str">
        <f t="shared" si="42"/>
        <v>7610</v>
      </c>
      <c r="T176" s="253" t="str">
        <f t="shared" si="37"/>
        <v/>
      </c>
      <c r="U176" s="253">
        <f t="shared" si="38"/>
        <v>0</v>
      </c>
      <c r="V176" s="253" t="str">
        <f t="shared" si="39"/>
        <v/>
      </c>
      <c r="W176" s="253" t="str">
        <f>IF(LEN(V176)=0,"",IF(_xlfn.BITAND(V176,'PDP8'!$E$17)='PDP8'!$D$17,'PDP8'!$F$17,CONCATENATE(IF(ISNA(MATCH(_xlfn.BITAND(V176,'PDP8'!$E$18),'PDP8'!$D$18:$D$20,0)),"",CONCATENATE(INDEX('PDP8'!$C$18:$C$20,MATCH(_xlfn.BITAND(V176,'PDP8'!$E$18),'PDP8'!$D$18:$D$20,0))," ")),IF(ISNA(MATCH(_xlfn.BITAND(V176,'PDP8'!$E$21),'PDP8'!$D$21:$D$52,0)),"",INDEX('PDP8'!$C$21:$C$52,MATCH(_xlfn.BITAND(V176,'PDP8'!$E$21),'PDP8'!$D$21:$D$52,0))))))</f>
        <v/>
      </c>
      <c r="X176" s="253" t="str">
        <f>IF(LEN(W176)=0,"",IF(B176='PDP8'!$B$17,'PDP8'!$F$17,CONCATENATE(IF(ISNA(MATCH(_xlfn.BITAND(V176,'PDP8'!$E$18),'PDP8'!$D$18:$D$20,0)),"",CONCATENATE(VLOOKUP(_xlfn.BITAND(V176,'PDP8'!$E$18),'PDP8'!$D$18:$F$20,3,0),IF(LEN(W176)&gt;4,", ",""))),IF(ISNA(MATCH(_xlfn.BITAND(V176,'PDP8'!$E$21),'PDP8'!$D$21:$D$52,0)),"",VLOOKUP(_xlfn.BITAND(V176,'PDP8'!$E$21),'PDP8'!$D$21:$F$52,3,0)))))</f>
        <v/>
      </c>
      <c r="Y176" s="253" t="str">
        <f t="shared" si="43"/>
        <v/>
      </c>
      <c r="Z176" s="253" t="str">
        <f t="shared" si="40"/>
        <v/>
      </c>
      <c r="AA176" s="253" t="str">
        <f>IF(LEN(Z176)=0,"",CONCATENATE(IF(ISNA(MATCH(_xlfn.BITAND(Z176,'PDP8'!$E$56),'PDP8'!$D$56:$D$70,0)),"",CONCATENATE(INDEX('PDP8'!$C$56:$C$70,MATCH(_xlfn.BITAND(Z176,'PDP8'!$E$56),'PDP8'!$D$56:$D$70,0))," ")),IF(ISNA(MATCH(_xlfn.BITAND(Z176,'PDP8'!$E$71),'PDP8'!$D$71:$D$73,0)),"",CONCATENATE(INDEX('PDP8'!$C$71:$C$73,MATCH(_xlfn.BITAND(Z176,'PDP8'!$E$71),'PDP8'!$D$71:$D$73,0))," ")),IF(_xlfn.BITAND(Z176,'PDP8'!$E$74),"",'PDP8'!$C$74),IF(_xlfn.BITAND(Z176,'PDP8'!$E$75),'PDP8'!$C$75,"")))</f>
        <v/>
      </c>
      <c r="AB176" s="253" t="str">
        <f>IF(LEN(AA176)=0,"",CONCATENATE(IF(ISNA(MATCH(_xlfn.BITAND(Z176,'PDP8'!$E$56),'PDP8'!$D$56:$D$70,0)),"",VLOOKUP(_xlfn.BITAND(Z176,'PDP8'!$E$56),'PDP8'!$D$56:$F$70,3,0)),IF(ISNA(MATCH(_xlfn.BITAND(Z176,'PDP8'!$E$71),'PDP8'!$D$71:$D$73,0)),"",CONCATENATE(IF(ISNA(MATCH(_xlfn.BITAND(Z176,'PDP8'!$E$56),'PDP8'!$D$56:$D$70,0)),"",", "),VLOOKUP(_xlfn.BITAND(Z176,'PDP8'!$E$71),'PDP8'!$D$71:$F$73,3,0))),IF(_xlfn.BITAND(Z176,'PDP8'!$E$75)='PDP8'!$D$75,CONCATENATE(IF(LEN(AA176)&gt;4,", ",""),'PDP8'!$F$75,""),IF(_xlfn.BITAND(Z176,'PDP8'!$E$74),"",'PDP8'!$F$74))))</f>
        <v/>
      </c>
      <c r="AC176" s="253" t="str">
        <f t="shared" si="44"/>
        <v/>
      </c>
      <c r="AD176" s="253" t="str">
        <f>IF(OR(LEFT(C176,1)="*",ISNA(MATCH(C176,'PDP8'!$B$90:$B$238,0))),"",VLOOKUP(C176,'PDP8'!$B$90:$C$238,2,0))</f>
        <v/>
      </c>
      <c r="AE176" s="253" t="str">
        <f>IF(LEN(AD176)=0,"",VLOOKUP(C176,'PDP8'!$B$79:$F$238,5,0))</f>
        <v/>
      </c>
      <c r="AF176" s="253" t="str">
        <f>IF(OR(LEFT(C176,1)="*",ISNA(MATCH(C176,'PDP8'!$J$5:$J$389,0))),"",INDEX('PDP8'!$I$5:$I$389,MATCH(C176,'PDP8'!$J$5:$J$389,0)))</f>
        <v/>
      </c>
      <c r="AG176" s="253" t="str">
        <f>IF(LEN(AF176)=0,"",CONCATENATE(VLOOKUP(C176,'PDP8'!$J$5:$M$389,2,0),": ",VLOOKUP(C176,'PDP8'!$J$5:$M$389,4,0)))</f>
        <v/>
      </c>
      <c r="AH176" s="126"/>
    </row>
    <row r="177" spans="1:34" x14ac:dyDescent="0.2">
      <c r="A177" s="126"/>
      <c r="B177" s="246" t="str">
        <f t="shared" si="30"/>
        <v/>
      </c>
      <c r="C177" s="247"/>
      <c r="D177" s="248"/>
      <c r="E177" s="177"/>
      <c r="F177" s="249"/>
      <c r="G177" s="250" t="str">
        <f>IF(LEN(C177)=0,"",IF(LEFT(C177,1)="*",B177,IF(D177="Y",C177,IF(O177&lt;6,INDEX('PDP8'!$C$6:$C$13,MATCH(P177,'PDP8'!$B$6:$B$13)),CONCATENATE(W177,AA177,AD177,AF177)))))</f>
        <v/>
      </c>
      <c r="H177" s="251" t="str">
        <f t="shared" si="31"/>
        <v/>
      </c>
      <c r="I177" s="250" t="str">
        <f t="shared" si="41"/>
        <v/>
      </c>
      <c r="J177" s="179"/>
      <c r="K177" s="188" t="str">
        <f>IF(LEFT(C177,1)="*",CONCATENATE("/Address = ",RIGHT(B177,LEN(B177)-1)),IF(LEN(O177)=0,"",IF(D177="Y",CONCATENATE("/Data initialized to ",C177),IF(O177&lt;6,CONCATENATE("/",VLOOKUP(P177,'PDP8'!$B$6:$F$13,5),IF(_xlfn.BITAND(OCT2DEC(C177),376)=264," [Auto pre-increment]","")),CONCATENATE("/",Y177,AC177,AE177,AG177)))))</f>
        <v/>
      </c>
      <c r="L177" s="252"/>
      <c r="M177" s="126"/>
      <c r="N177" s="253" t="str">
        <f t="shared" si="32"/>
        <v/>
      </c>
      <c r="O177" s="253" t="str">
        <f t="shared" si="33"/>
        <v/>
      </c>
      <c r="P177" s="253" t="str">
        <f t="shared" si="34"/>
        <v/>
      </c>
      <c r="Q177" s="253" t="str">
        <f t="shared" si="35"/>
        <v/>
      </c>
      <c r="R177" s="253" t="str">
        <f t="shared" si="36"/>
        <v>NO</v>
      </c>
      <c r="S177" s="254" t="str">
        <f t="shared" si="42"/>
        <v>7610</v>
      </c>
      <c r="T177" s="253" t="str">
        <f t="shared" si="37"/>
        <v/>
      </c>
      <c r="U177" s="253">
        <f t="shared" si="38"/>
        <v>0</v>
      </c>
      <c r="V177" s="253" t="str">
        <f t="shared" si="39"/>
        <v/>
      </c>
      <c r="W177" s="253" t="str">
        <f>IF(LEN(V177)=0,"",IF(_xlfn.BITAND(V177,'PDP8'!$E$17)='PDP8'!$D$17,'PDP8'!$F$17,CONCATENATE(IF(ISNA(MATCH(_xlfn.BITAND(V177,'PDP8'!$E$18),'PDP8'!$D$18:$D$20,0)),"",CONCATENATE(INDEX('PDP8'!$C$18:$C$20,MATCH(_xlfn.BITAND(V177,'PDP8'!$E$18),'PDP8'!$D$18:$D$20,0))," ")),IF(ISNA(MATCH(_xlfn.BITAND(V177,'PDP8'!$E$21),'PDP8'!$D$21:$D$52,0)),"",INDEX('PDP8'!$C$21:$C$52,MATCH(_xlfn.BITAND(V177,'PDP8'!$E$21),'PDP8'!$D$21:$D$52,0))))))</f>
        <v/>
      </c>
      <c r="X177" s="253" t="str">
        <f>IF(LEN(W177)=0,"",IF(B177='PDP8'!$B$17,'PDP8'!$F$17,CONCATENATE(IF(ISNA(MATCH(_xlfn.BITAND(V177,'PDP8'!$E$18),'PDP8'!$D$18:$D$20,0)),"",CONCATENATE(VLOOKUP(_xlfn.BITAND(V177,'PDP8'!$E$18),'PDP8'!$D$18:$F$20,3,0),IF(LEN(W177)&gt;4,", ",""))),IF(ISNA(MATCH(_xlfn.BITAND(V177,'PDP8'!$E$21),'PDP8'!$D$21:$D$52,0)),"",VLOOKUP(_xlfn.BITAND(V177,'PDP8'!$E$21),'PDP8'!$D$21:$F$52,3,0)))))</f>
        <v/>
      </c>
      <c r="Y177" s="253" t="str">
        <f t="shared" si="43"/>
        <v/>
      </c>
      <c r="Z177" s="253" t="str">
        <f t="shared" si="40"/>
        <v/>
      </c>
      <c r="AA177" s="253" t="str">
        <f>IF(LEN(Z177)=0,"",CONCATENATE(IF(ISNA(MATCH(_xlfn.BITAND(Z177,'PDP8'!$E$56),'PDP8'!$D$56:$D$70,0)),"",CONCATENATE(INDEX('PDP8'!$C$56:$C$70,MATCH(_xlfn.BITAND(Z177,'PDP8'!$E$56),'PDP8'!$D$56:$D$70,0))," ")),IF(ISNA(MATCH(_xlfn.BITAND(Z177,'PDP8'!$E$71),'PDP8'!$D$71:$D$73,0)),"",CONCATENATE(INDEX('PDP8'!$C$71:$C$73,MATCH(_xlfn.BITAND(Z177,'PDP8'!$E$71),'PDP8'!$D$71:$D$73,0))," ")),IF(_xlfn.BITAND(Z177,'PDP8'!$E$74),"",'PDP8'!$C$74),IF(_xlfn.BITAND(Z177,'PDP8'!$E$75),'PDP8'!$C$75,"")))</f>
        <v/>
      </c>
      <c r="AB177" s="253" t="str">
        <f>IF(LEN(AA177)=0,"",CONCATENATE(IF(ISNA(MATCH(_xlfn.BITAND(Z177,'PDP8'!$E$56),'PDP8'!$D$56:$D$70,0)),"",VLOOKUP(_xlfn.BITAND(Z177,'PDP8'!$E$56),'PDP8'!$D$56:$F$70,3,0)),IF(ISNA(MATCH(_xlfn.BITAND(Z177,'PDP8'!$E$71),'PDP8'!$D$71:$D$73,0)),"",CONCATENATE(IF(ISNA(MATCH(_xlfn.BITAND(Z177,'PDP8'!$E$56),'PDP8'!$D$56:$D$70,0)),"",", "),VLOOKUP(_xlfn.BITAND(Z177,'PDP8'!$E$71),'PDP8'!$D$71:$F$73,3,0))),IF(_xlfn.BITAND(Z177,'PDP8'!$E$75)='PDP8'!$D$75,CONCATENATE(IF(LEN(AA177)&gt;4,", ",""),'PDP8'!$F$75,""),IF(_xlfn.BITAND(Z177,'PDP8'!$E$74),"",'PDP8'!$F$74))))</f>
        <v/>
      </c>
      <c r="AC177" s="253" t="str">
        <f t="shared" si="44"/>
        <v/>
      </c>
      <c r="AD177" s="253" t="str">
        <f>IF(OR(LEFT(C177,1)="*",ISNA(MATCH(C177,'PDP8'!$B$90:$B$238,0))),"",VLOOKUP(C177,'PDP8'!$B$90:$C$238,2,0))</f>
        <v/>
      </c>
      <c r="AE177" s="253" t="str">
        <f>IF(LEN(AD177)=0,"",VLOOKUP(C177,'PDP8'!$B$79:$F$238,5,0))</f>
        <v/>
      </c>
      <c r="AF177" s="253" t="str">
        <f>IF(OR(LEFT(C177,1)="*",ISNA(MATCH(C177,'PDP8'!$J$5:$J$389,0))),"",INDEX('PDP8'!$I$5:$I$389,MATCH(C177,'PDP8'!$J$5:$J$389,0)))</f>
        <v/>
      </c>
      <c r="AG177" s="253" t="str">
        <f>IF(LEN(AF177)=0,"",CONCATENATE(VLOOKUP(C177,'PDP8'!$J$5:$M$389,2,0),": ",VLOOKUP(C177,'PDP8'!$J$5:$M$389,4,0)))</f>
        <v/>
      </c>
      <c r="AH177" s="126"/>
    </row>
    <row r="178" spans="1:34" x14ac:dyDescent="0.2">
      <c r="A178" s="126"/>
      <c r="B178" s="246" t="str">
        <f t="shared" si="30"/>
        <v/>
      </c>
      <c r="C178" s="247"/>
      <c r="D178" s="248"/>
      <c r="E178" s="177"/>
      <c r="F178" s="249"/>
      <c r="G178" s="250" t="str">
        <f>IF(LEN(C178)=0,"",IF(LEFT(C178,1)="*",B178,IF(D178="Y",C178,IF(O178&lt;6,INDEX('PDP8'!$C$6:$C$13,MATCH(P178,'PDP8'!$B$6:$B$13)),CONCATENATE(W178,AA178,AD178,AF178)))))</f>
        <v/>
      </c>
      <c r="H178" s="251" t="str">
        <f t="shared" si="31"/>
        <v/>
      </c>
      <c r="I178" s="250" t="str">
        <f t="shared" si="41"/>
        <v/>
      </c>
      <c r="J178" s="179"/>
      <c r="K178" s="188" t="str">
        <f>IF(LEFT(C178,1)="*",CONCATENATE("/Address = ",RIGHT(B178,LEN(B178)-1)),IF(LEN(O178)=0,"",IF(D178="Y",CONCATENATE("/Data initialized to ",C178),IF(O178&lt;6,CONCATENATE("/",VLOOKUP(P178,'PDP8'!$B$6:$F$13,5),IF(_xlfn.BITAND(OCT2DEC(C178),376)=264," [Auto pre-increment]","")),CONCATENATE("/",Y178,AC178,AE178,AG178)))))</f>
        <v/>
      </c>
      <c r="L178" s="252"/>
      <c r="M178" s="126"/>
      <c r="N178" s="253" t="str">
        <f t="shared" si="32"/>
        <v/>
      </c>
      <c r="O178" s="253" t="str">
        <f t="shared" si="33"/>
        <v/>
      </c>
      <c r="P178" s="253" t="str">
        <f t="shared" si="34"/>
        <v/>
      </c>
      <c r="Q178" s="253" t="str">
        <f t="shared" si="35"/>
        <v/>
      </c>
      <c r="R178" s="253" t="str">
        <f t="shared" si="36"/>
        <v>NO</v>
      </c>
      <c r="S178" s="254" t="str">
        <f t="shared" si="42"/>
        <v>7610</v>
      </c>
      <c r="T178" s="253" t="str">
        <f t="shared" si="37"/>
        <v/>
      </c>
      <c r="U178" s="253">
        <f t="shared" si="38"/>
        <v>0</v>
      </c>
      <c r="V178" s="253" t="str">
        <f t="shared" si="39"/>
        <v/>
      </c>
      <c r="W178" s="253" t="str">
        <f>IF(LEN(V178)=0,"",IF(_xlfn.BITAND(V178,'PDP8'!$E$17)='PDP8'!$D$17,'PDP8'!$F$17,CONCATENATE(IF(ISNA(MATCH(_xlfn.BITAND(V178,'PDP8'!$E$18),'PDP8'!$D$18:$D$20,0)),"",CONCATENATE(INDEX('PDP8'!$C$18:$C$20,MATCH(_xlfn.BITAND(V178,'PDP8'!$E$18),'PDP8'!$D$18:$D$20,0))," ")),IF(ISNA(MATCH(_xlfn.BITAND(V178,'PDP8'!$E$21),'PDP8'!$D$21:$D$52,0)),"",INDEX('PDP8'!$C$21:$C$52,MATCH(_xlfn.BITAND(V178,'PDP8'!$E$21),'PDP8'!$D$21:$D$52,0))))))</f>
        <v/>
      </c>
      <c r="X178" s="253" t="str">
        <f>IF(LEN(W178)=0,"",IF(B178='PDP8'!$B$17,'PDP8'!$F$17,CONCATENATE(IF(ISNA(MATCH(_xlfn.BITAND(V178,'PDP8'!$E$18),'PDP8'!$D$18:$D$20,0)),"",CONCATENATE(VLOOKUP(_xlfn.BITAND(V178,'PDP8'!$E$18),'PDP8'!$D$18:$F$20,3,0),IF(LEN(W178)&gt;4,", ",""))),IF(ISNA(MATCH(_xlfn.BITAND(V178,'PDP8'!$E$21),'PDP8'!$D$21:$D$52,0)),"",VLOOKUP(_xlfn.BITAND(V178,'PDP8'!$E$21),'PDP8'!$D$21:$F$52,3,0)))))</f>
        <v/>
      </c>
      <c r="Y178" s="253" t="str">
        <f t="shared" si="43"/>
        <v/>
      </c>
      <c r="Z178" s="253" t="str">
        <f t="shared" si="40"/>
        <v/>
      </c>
      <c r="AA178" s="253" t="str">
        <f>IF(LEN(Z178)=0,"",CONCATENATE(IF(ISNA(MATCH(_xlfn.BITAND(Z178,'PDP8'!$E$56),'PDP8'!$D$56:$D$70,0)),"",CONCATENATE(INDEX('PDP8'!$C$56:$C$70,MATCH(_xlfn.BITAND(Z178,'PDP8'!$E$56),'PDP8'!$D$56:$D$70,0))," ")),IF(ISNA(MATCH(_xlfn.BITAND(Z178,'PDP8'!$E$71),'PDP8'!$D$71:$D$73,0)),"",CONCATENATE(INDEX('PDP8'!$C$71:$C$73,MATCH(_xlfn.BITAND(Z178,'PDP8'!$E$71),'PDP8'!$D$71:$D$73,0))," ")),IF(_xlfn.BITAND(Z178,'PDP8'!$E$74),"",'PDP8'!$C$74),IF(_xlfn.BITAND(Z178,'PDP8'!$E$75),'PDP8'!$C$75,"")))</f>
        <v/>
      </c>
      <c r="AB178" s="253" t="str">
        <f>IF(LEN(AA178)=0,"",CONCATENATE(IF(ISNA(MATCH(_xlfn.BITAND(Z178,'PDP8'!$E$56),'PDP8'!$D$56:$D$70,0)),"",VLOOKUP(_xlfn.BITAND(Z178,'PDP8'!$E$56),'PDP8'!$D$56:$F$70,3,0)),IF(ISNA(MATCH(_xlfn.BITAND(Z178,'PDP8'!$E$71),'PDP8'!$D$71:$D$73,0)),"",CONCATENATE(IF(ISNA(MATCH(_xlfn.BITAND(Z178,'PDP8'!$E$56),'PDP8'!$D$56:$D$70,0)),"",", "),VLOOKUP(_xlfn.BITAND(Z178,'PDP8'!$E$71),'PDP8'!$D$71:$F$73,3,0))),IF(_xlfn.BITAND(Z178,'PDP8'!$E$75)='PDP8'!$D$75,CONCATENATE(IF(LEN(AA178)&gt;4,", ",""),'PDP8'!$F$75,""),IF(_xlfn.BITAND(Z178,'PDP8'!$E$74),"",'PDP8'!$F$74))))</f>
        <v/>
      </c>
      <c r="AC178" s="253" t="str">
        <f t="shared" si="44"/>
        <v/>
      </c>
      <c r="AD178" s="253" t="str">
        <f>IF(OR(LEFT(C178,1)="*",ISNA(MATCH(C178,'PDP8'!$B$90:$B$238,0))),"",VLOOKUP(C178,'PDP8'!$B$90:$C$238,2,0))</f>
        <v/>
      </c>
      <c r="AE178" s="253" t="str">
        <f>IF(LEN(AD178)=0,"",VLOOKUP(C178,'PDP8'!$B$79:$F$238,5,0))</f>
        <v/>
      </c>
      <c r="AF178" s="253" t="str">
        <f>IF(OR(LEFT(C178,1)="*",ISNA(MATCH(C178,'PDP8'!$J$5:$J$389,0))),"",INDEX('PDP8'!$I$5:$I$389,MATCH(C178,'PDP8'!$J$5:$J$389,0)))</f>
        <v/>
      </c>
      <c r="AG178" s="253" t="str">
        <f>IF(LEN(AF178)=0,"",CONCATENATE(VLOOKUP(C178,'PDP8'!$J$5:$M$389,2,0),": ",VLOOKUP(C178,'PDP8'!$J$5:$M$389,4,0)))</f>
        <v/>
      </c>
      <c r="AH178" s="126"/>
    </row>
    <row r="179" spans="1:34" x14ac:dyDescent="0.2">
      <c r="A179" s="126"/>
      <c r="B179" s="246" t="str">
        <f t="shared" si="30"/>
        <v/>
      </c>
      <c r="C179" s="247"/>
      <c r="D179" s="248"/>
      <c r="E179" s="177"/>
      <c r="F179" s="249"/>
      <c r="G179" s="250" t="str">
        <f>IF(LEN(C179)=0,"",IF(LEFT(C179,1)="*",B179,IF(D179="Y",C179,IF(O179&lt;6,INDEX('PDP8'!$C$6:$C$13,MATCH(P179,'PDP8'!$B$6:$B$13)),CONCATENATE(W179,AA179,AD179,AF179)))))</f>
        <v/>
      </c>
      <c r="H179" s="251" t="str">
        <f t="shared" si="31"/>
        <v/>
      </c>
      <c r="I179" s="250" t="str">
        <f t="shared" si="41"/>
        <v/>
      </c>
      <c r="J179" s="179"/>
      <c r="K179" s="188" t="str">
        <f>IF(LEFT(C179,1)="*",CONCATENATE("/Address = ",RIGHT(B179,LEN(B179)-1)),IF(LEN(O179)=0,"",IF(D179="Y",CONCATENATE("/Data initialized to ",C179),IF(O179&lt;6,CONCATENATE("/",VLOOKUP(P179,'PDP8'!$B$6:$F$13,5),IF(_xlfn.BITAND(OCT2DEC(C179),376)=264," [Auto pre-increment]","")),CONCATENATE("/",Y179,AC179,AE179,AG179)))))</f>
        <v/>
      </c>
      <c r="L179" s="252"/>
      <c r="M179" s="126"/>
      <c r="N179" s="253" t="str">
        <f t="shared" si="32"/>
        <v/>
      </c>
      <c r="O179" s="253" t="str">
        <f t="shared" si="33"/>
        <v/>
      </c>
      <c r="P179" s="253" t="str">
        <f t="shared" si="34"/>
        <v/>
      </c>
      <c r="Q179" s="253" t="str">
        <f t="shared" si="35"/>
        <v/>
      </c>
      <c r="R179" s="253" t="str">
        <f t="shared" si="36"/>
        <v>NO</v>
      </c>
      <c r="S179" s="254" t="str">
        <f t="shared" si="42"/>
        <v>7610</v>
      </c>
      <c r="T179" s="253" t="str">
        <f t="shared" si="37"/>
        <v/>
      </c>
      <c r="U179" s="253">
        <f t="shared" si="38"/>
        <v>0</v>
      </c>
      <c r="V179" s="253" t="str">
        <f t="shared" si="39"/>
        <v/>
      </c>
      <c r="W179" s="253" t="str">
        <f>IF(LEN(V179)=0,"",IF(_xlfn.BITAND(V179,'PDP8'!$E$17)='PDP8'!$D$17,'PDP8'!$F$17,CONCATENATE(IF(ISNA(MATCH(_xlfn.BITAND(V179,'PDP8'!$E$18),'PDP8'!$D$18:$D$20,0)),"",CONCATENATE(INDEX('PDP8'!$C$18:$C$20,MATCH(_xlfn.BITAND(V179,'PDP8'!$E$18),'PDP8'!$D$18:$D$20,0))," ")),IF(ISNA(MATCH(_xlfn.BITAND(V179,'PDP8'!$E$21),'PDP8'!$D$21:$D$52,0)),"",INDEX('PDP8'!$C$21:$C$52,MATCH(_xlfn.BITAND(V179,'PDP8'!$E$21),'PDP8'!$D$21:$D$52,0))))))</f>
        <v/>
      </c>
      <c r="X179" s="253" t="str">
        <f>IF(LEN(W179)=0,"",IF(B179='PDP8'!$B$17,'PDP8'!$F$17,CONCATENATE(IF(ISNA(MATCH(_xlfn.BITAND(V179,'PDP8'!$E$18),'PDP8'!$D$18:$D$20,0)),"",CONCATENATE(VLOOKUP(_xlfn.BITAND(V179,'PDP8'!$E$18),'PDP8'!$D$18:$F$20,3,0),IF(LEN(W179)&gt;4,", ",""))),IF(ISNA(MATCH(_xlfn.BITAND(V179,'PDP8'!$E$21),'PDP8'!$D$21:$D$52,0)),"",VLOOKUP(_xlfn.BITAND(V179,'PDP8'!$E$21),'PDP8'!$D$21:$F$52,3,0)))))</f>
        <v/>
      </c>
      <c r="Y179" s="253" t="str">
        <f t="shared" si="43"/>
        <v/>
      </c>
      <c r="Z179" s="253" t="str">
        <f t="shared" si="40"/>
        <v/>
      </c>
      <c r="AA179" s="253" t="str">
        <f>IF(LEN(Z179)=0,"",CONCATENATE(IF(ISNA(MATCH(_xlfn.BITAND(Z179,'PDP8'!$E$56),'PDP8'!$D$56:$D$70,0)),"",CONCATENATE(INDEX('PDP8'!$C$56:$C$70,MATCH(_xlfn.BITAND(Z179,'PDP8'!$E$56),'PDP8'!$D$56:$D$70,0))," ")),IF(ISNA(MATCH(_xlfn.BITAND(Z179,'PDP8'!$E$71),'PDP8'!$D$71:$D$73,0)),"",CONCATENATE(INDEX('PDP8'!$C$71:$C$73,MATCH(_xlfn.BITAND(Z179,'PDP8'!$E$71),'PDP8'!$D$71:$D$73,0))," ")),IF(_xlfn.BITAND(Z179,'PDP8'!$E$74),"",'PDP8'!$C$74),IF(_xlfn.BITAND(Z179,'PDP8'!$E$75),'PDP8'!$C$75,"")))</f>
        <v/>
      </c>
      <c r="AB179" s="253" t="str">
        <f>IF(LEN(AA179)=0,"",CONCATENATE(IF(ISNA(MATCH(_xlfn.BITAND(Z179,'PDP8'!$E$56),'PDP8'!$D$56:$D$70,0)),"",VLOOKUP(_xlfn.BITAND(Z179,'PDP8'!$E$56),'PDP8'!$D$56:$F$70,3,0)),IF(ISNA(MATCH(_xlfn.BITAND(Z179,'PDP8'!$E$71),'PDP8'!$D$71:$D$73,0)),"",CONCATENATE(IF(ISNA(MATCH(_xlfn.BITAND(Z179,'PDP8'!$E$56),'PDP8'!$D$56:$D$70,0)),"",", "),VLOOKUP(_xlfn.BITAND(Z179,'PDP8'!$E$71),'PDP8'!$D$71:$F$73,3,0))),IF(_xlfn.BITAND(Z179,'PDP8'!$E$75)='PDP8'!$D$75,CONCATENATE(IF(LEN(AA179)&gt;4,", ",""),'PDP8'!$F$75,""),IF(_xlfn.BITAND(Z179,'PDP8'!$E$74),"",'PDP8'!$F$74))))</f>
        <v/>
      </c>
      <c r="AC179" s="253" t="str">
        <f t="shared" si="44"/>
        <v/>
      </c>
      <c r="AD179" s="253" t="str">
        <f>IF(OR(LEFT(C179,1)="*",ISNA(MATCH(C179,'PDP8'!$B$90:$B$238,0))),"",VLOOKUP(C179,'PDP8'!$B$90:$C$238,2,0))</f>
        <v/>
      </c>
      <c r="AE179" s="253" t="str">
        <f>IF(LEN(AD179)=0,"",VLOOKUP(C179,'PDP8'!$B$79:$F$238,5,0))</f>
        <v/>
      </c>
      <c r="AF179" s="253" t="str">
        <f>IF(OR(LEFT(C179,1)="*",ISNA(MATCH(C179,'PDP8'!$J$5:$J$389,0))),"",INDEX('PDP8'!$I$5:$I$389,MATCH(C179,'PDP8'!$J$5:$J$389,0)))</f>
        <v/>
      </c>
      <c r="AG179" s="253" t="str">
        <f>IF(LEN(AF179)=0,"",CONCATENATE(VLOOKUP(C179,'PDP8'!$J$5:$M$389,2,0),": ",VLOOKUP(C179,'PDP8'!$J$5:$M$389,4,0)))</f>
        <v/>
      </c>
      <c r="AH179" s="126"/>
    </row>
    <row r="180" spans="1:34" x14ac:dyDescent="0.2">
      <c r="A180" s="126"/>
      <c r="B180" s="246" t="str">
        <f t="shared" si="30"/>
        <v/>
      </c>
      <c r="C180" s="247"/>
      <c r="D180" s="248"/>
      <c r="E180" s="177"/>
      <c r="F180" s="249"/>
      <c r="G180" s="250" t="str">
        <f>IF(LEN(C180)=0,"",IF(LEFT(C180,1)="*",B180,IF(D180="Y",C180,IF(O180&lt;6,INDEX('PDP8'!$C$6:$C$13,MATCH(P180,'PDP8'!$B$6:$B$13)),CONCATENATE(W180,AA180,AD180,AF180)))))</f>
        <v/>
      </c>
      <c r="H180" s="251" t="str">
        <f t="shared" si="31"/>
        <v/>
      </c>
      <c r="I180" s="250" t="str">
        <f t="shared" si="41"/>
        <v/>
      </c>
      <c r="J180" s="179"/>
      <c r="K180" s="188" t="str">
        <f>IF(LEFT(C180,1)="*",CONCATENATE("/Address = ",RIGHT(B180,LEN(B180)-1)),IF(LEN(O180)=0,"",IF(D180="Y",CONCATENATE("/Data initialized to ",C180),IF(O180&lt;6,CONCATENATE("/",VLOOKUP(P180,'PDP8'!$B$6:$F$13,5),IF(_xlfn.BITAND(OCT2DEC(C180),376)=264," [Auto pre-increment]","")),CONCATENATE("/",Y180,AC180,AE180,AG180)))))</f>
        <v/>
      </c>
      <c r="L180" s="252"/>
      <c r="M180" s="126"/>
      <c r="N180" s="253" t="str">
        <f t="shared" si="32"/>
        <v/>
      </c>
      <c r="O180" s="253" t="str">
        <f t="shared" si="33"/>
        <v/>
      </c>
      <c r="P180" s="253" t="str">
        <f t="shared" si="34"/>
        <v/>
      </c>
      <c r="Q180" s="253" t="str">
        <f t="shared" si="35"/>
        <v/>
      </c>
      <c r="R180" s="253" t="str">
        <f t="shared" si="36"/>
        <v>NO</v>
      </c>
      <c r="S180" s="254" t="str">
        <f t="shared" si="42"/>
        <v>7610</v>
      </c>
      <c r="T180" s="253" t="str">
        <f t="shared" si="37"/>
        <v/>
      </c>
      <c r="U180" s="253">
        <f t="shared" si="38"/>
        <v>0</v>
      </c>
      <c r="V180" s="253" t="str">
        <f t="shared" si="39"/>
        <v/>
      </c>
      <c r="W180" s="253" t="str">
        <f>IF(LEN(V180)=0,"",IF(_xlfn.BITAND(V180,'PDP8'!$E$17)='PDP8'!$D$17,'PDP8'!$F$17,CONCATENATE(IF(ISNA(MATCH(_xlfn.BITAND(V180,'PDP8'!$E$18),'PDP8'!$D$18:$D$20,0)),"",CONCATENATE(INDEX('PDP8'!$C$18:$C$20,MATCH(_xlfn.BITAND(V180,'PDP8'!$E$18),'PDP8'!$D$18:$D$20,0))," ")),IF(ISNA(MATCH(_xlfn.BITAND(V180,'PDP8'!$E$21),'PDP8'!$D$21:$D$52,0)),"",INDEX('PDP8'!$C$21:$C$52,MATCH(_xlfn.BITAND(V180,'PDP8'!$E$21),'PDP8'!$D$21:$D$52,0))))))</f>
        <v/>
      </c>
      <c r="X180" s="253" t="str">
        <f>IF(LEN(W180)=0,"",IF(B180='PDP8'!$B$17,'PDP8'!$F$17,CONCATENATE(IF(ISNA(MATCH(_xlfn.BITAND(V180,'PDP8'!$E$18),'PDP8'!$D$18:$D$20,0)),"",CONCATENATE(VLOOKUP(_xlfn.BITAND(V180,'PDP8'!$E$18),'PDP8'!$D$18:$F$20,3,0),IF(LEN(W180)&gt;4,", ",""))),IF(ISNA(MATCH(_xlfn.BITAND(V180,'PDP8'!$E$21),'PDP8'!$D$21:$D$52,0)),"",VLOOKUP(_xlfn.BITAND(V180,'PDP8'!$E$21),'PDP8'!$D$21:$F$52,3,0)))))</f>
        <v/>
      </c>
      <c r="Y180" s="253" t="str">
        <f t="shared" si="43"/>
        <v/>
      </c>
      <c r="Z180" s="253" t="str">
        <f t="shared" si="40"/>
        <v/>
      </c>
      <c r="AA180" s="253" t="str">
        <f>IF(LEN(Z180)=0,"",CONCATENATE(IF(ISNA(MATCH(_xlfn.BITAND(Z180,'PDP8'!$E$56),'PDP8'!$D$56:$D$70,0)),"",CONCATENATE(INDEX('PDP8'!$C$56:$C$70,MATCH(_xlfn.BITAND(Z180,'PDP8'!$E$56),'PDP8'!$D$56:$D$70,0))," ")),IF(ISNA(MATCH(_xlfn.BITAND(Z180,'PDP8'!$E$71),'PDP8'!$D$71:$D$73,0)),"",CONCATENATE(INDEX('PDP8'!$C$71:$C$73,MATCH(_xlfn.BITAND(Z180,'PDP8'!$E$71),'PDP8'!$D$71:$D$73,0))," ")),IF(_xlfn.BITAND(Z180,'PDP8'!$E$74),"",'PDP8'!$C$74),IF(_xlfn.BITAND(Z180,'PDP8'!$E$75),'PDP8'!$C$75,"")))</f>
        <v/>
      </c>
      <c r="AB180" s="253" t="str">
        <f>IF(LEN(AA180)=0,"",CONCATENATE(IF(ISNA(MATCH(_xlfn.BITAND(Z180,'PDP8'!$E$56),'PDP8'!$D$56:$D$70,0)),"",VLOOKUP(_xlfn.BITAND(Z180,'PDP8'!$E$56),'PDP8'!$D$56:$F$70,3,0)),IF(ISNA(MATCH(_xlfn.BITAND(Z180,'PDP8'!$E$71),'PDP8'!$D$71:$D$73,0)),"",CONCATENATE(IF(ISNA(MATCH(_xlfn.BITAND(Z180,'PDP8'!$E$56),'PDP8'!$D$56:$D$70,0)),"",", "),VLOOKUP(_xlfn.BITAND(Z180,'PDP8'!$E$71),'PDP8'!$D$71:$F$73,3,0))),IF(_xlfn.BITAND(Z180,'PDP8'!$E$75)='PDP8'!$D$75,CONCATENATE(IF(LEN(AA180)&gt;4,", ",""),'PDP8'!$F$75,""),IF(_xlfn.BITAND(Z180,'PDP8'!$E$74),"",'PDP8'!$F$74))))</f>
        <v/>
      </c>
      <c r="AC180" s="253" t="str">
        <f t="shared" si="44"/>
        <v/>
      </c>
      <c r="AD180" s="253" t="str">
        <f>IF(OR(LEFT(C180,1)="*",ISNA(MATCH(C180,'PDP8'!$B$90:$B$238,0))),"",VLOOKUP(C180,'PDP8'!$B$90:$C$238,2,0))</f>
        <v/>
      </c>
      <c r="AE180" s="253" t="str">
        <f>IF(LEN(AD180)=0,"",VLOOKUP(C180,'PDP8'!$B$79:$F$238,5,0))</f>
        <v/>
      </c>
      <c r="AF180" s="253" t="str">
        <f>IF(OR(LEFT(C180,1)="*",ISNA(MATCH(C180,'PDP8'!$J$5:$J$389,0))),"",INDEX('PDP8'!$I$5:$I$389,MATCH(C180,'PDP8'!$J$5:$J$389,0)))</f>
        <v/>
      </c>
      <c r="AG180" s="253" t="str">
        <f>IF(LEN(AF180)=0,"",CONCATENATE(VLOOKUP(C180,'PDP8'!$J$5:$M$389,2,0),": ",VLOOKUP(C180,'PDP8'!$J$5:$M$389,4,0)))</f>
        <v/>
      </c>
      <c r="AH180" s="126"/>
    </row>
    <row r="181" spans="1:34" x14ac:dyDescent="0.2">
      <c r="A181" s="126"/>
      <c r="B181" s="246" t="str">
        <f t="shared" si="30"/>
        <v/>
      </c>
      <c r="C181" s="247"/>
      <c r="D181" s="248"/>
      <c r="E181" s="177"/>
      <c r="F181" s="249"/>
      <c r="G181" s="250" t="str">
        <f>IF(LEN(C181)=0,"",IF(LEFT(C181,1)="*",B181,IF(D181="Y",C181,IF(O181&lt;6,INDEX('PDP8'!$C$6:$C$13,MATCH(P181,'PDP8'!$B$6:$B$13)),CONCATENATE(W181,AA181,AD181,AF181)))))</f>
        <v/>
      </c>
      <c r="H181" s="251" t="str">
        <f t="shared" si="31"/>
        <v/>
      </c>
      <c r="I181" s="250" t="str">
        <f t="shared" si="41"/>
        <v/>
      </c>
      <c r="J181" s="179"/>
      <c r="K181" s="188" t="str">
        <f>IF(LEFT(C181,1)="*",CONCATENATE("/Address = ",RIGHT(B181,LEN(B181)-1)),IF(LEN(O181)=0,"",IF(D181="Y",CONCATENATE("/Data initialized to ",C181),IF(O181&lt;6,CONCATENATE("/",VLOOKUP(P181,'PDP8'!$B$6:$F$13,5),IF(_xlfn.BITAND(OCT2DEC(C181),376)=264," [Auto pre-increment]","")),CONCATENATE("/",Y181,AC181,AE181,AG181)))))</f>
        <v/>
      </c>
      <c r="L181" s="252"/>
      <c r="M181" s="126"/>
      <c r="N181" s="253" t="str">
        <f t="shared" si="32"/>
        <v/>
      </c>
      <c r="O181" s="253" t="str">
        <f t="shared" si="33"/>
        <v/>
      </c>
      <c r="P181" s="253" t="str">
        <f t="shared" si="34"/>
        <v/>
      </c>
      <c r="Q181" s="253" t="str">
        <f t="shared" si="35"/>
        <v/>
      </c>
      <c r="R181" s="253" t="str">
        <f t="shared" si="36"/>
        <v>NO</v>
      </c>
      <c r="S181" s="254" t="str">
        <f t="shared" si="42"/>
        <v>7610</v>
      </c>
      <c r="T181" s="253" t="str">
        <f t="shared" si="37"/>
        <v/>
      </c>
      <c r="U181" s="253">
        <f t="shared" si="38"/>
        <v>0</v>
      </c>
      <c r="V181" s="253" t="str">
        <f t="shared" si="39"/>
        <v/>
      </c>
      <c r="W181" s="253" t="str">
        <f>IF(LEN(V181)=0,"",IF(_xlfn.BITAND(V181,'PDP8'!$E$17)='PDP8'!$D$17,'PDP8'!$F$17,CONCATENATE(IF(ISNA(MATCH(_xlfn.BITAND(V181,'PDP8'!$E$18),'PDP8'!$D$18:$D$20,0)),"",CONCATENATE(INDEX('PDP8'!$C$18:$C$20,MATCH(_xlfn.BITAND(V181,'PDP8'!$E$18),'PDP8'!$D$18:$D$20,0))," ")),IF(ISNA(MATCH(_xlfn.BITAND(V181,'PDP8'!$E$21),'PDP8'!$D$21:$D$52,0)),"",INDEX('PDP8'!$C$21:$C$52,MATCH(_xlfn.BITAND(V181,'PDP8'!$E$21),'PDP8'!$D$21:$D$52,0))))))</f>
        <v/>
      </c>
      <c r="X181" s="253" t="str">
        <f>IF(LEN(W181)=0,"",IF(B181='PDP8'!$B$17,'PDP8'!$F$17,CONCATENATE(IF(ISNA(MATCH(_xlfn.BITAND(V181,'PDP8'!$E$18),'PDP8'!$D$18:$D$20,0)),"",CONCATENATE(VLOOKUP(_xlfn.BITAND(V181,'PDP8'!$E$18),'PDP8'!$D$18:$F$20,3,0),IF(LEN(W181)&gt;4,", ",""))),IF(ISNA(MATCH(_xlfn.BITAND(V181,'PDP8'!$E$21),'PDP8'!$D$21:$D$52,0)),"",VLOOKUP(_xlfn.BITAND(V181,'PDP8'!$E$21),'PDP8'!$D$21:$F$52,3,0)))))</f>
        <v/>
      </c>
      <c r="Y181" s="253" t="str">
        <f t="shared" si="43"/>
        <v/>
      </c>
      <c r="Z181" s="253" t="str">
        <f t="shared" si="40"/>
        <v/>
      </c>
      <c r="AA181" s="253" t="str">
        <f>IF(LEN(Z181)=0,"",CONCATENATE(IF(ISNA(MATCH(_xlfn.BITAND(Z181,'PDP8'!$E$56),'PDP8'!$D$56:$D$70,0)),"",CONCATENATE(INDEX('PDP8'!$C$56:$C$70,MATCH(_xlfn.BITAND(Z181,'PDP8'!$E$56),'PDP8'!$D$56:$D$70,0))," ")),IF(ISNA(MATCH(_xlfn.BITAND(Z181,'PDP8'!$E$71),'PDP8'!$D$71:$D$73,0)),"",CONCATENATE(INDEX('PDP8'!$C$71:$C$73,MATCH(_xlfn.BITAND(Z181,'PDP8'!$E$71),'PDP8'!$D$71:$D$73,0))," ")),IF(_xlfn.BITAND(Z181,'PDP8'!$E$74),"",'PDP8'!$C$74),IF(_xlfn.BITAND(Z181,'PDP8'!$E$75),'PDP8'!$C$75,"")))</f>
        <v/>
      </c>
      <c r="AB181" s="253" t="str">
        <f>IF(LEN(AA181)=0,"",CONCATENATE(IF(ISNA(MATCH(_xlfn.BITAND(Z181,'PDP8'!$E$56),'PDP8'!$D$56:$D$70,0)),"",VLOOKUP(_xlfn.BITAND(Z181,'PDP8'!$E$56),'PDP8'!$D$56:$F$70,3,0)),IF(ISNA(MATCH(_xlfn.BITAND(Z181,'PDP8'!$E$71),'PDP8'!$D$71:$D$73,0)),"",CONCATENATE(IF(ISNA(MATCH(_xlfn.BITAND(Z181,'PDP8'!$E$56),'PDP8'!$D$56:$D$70,0)),"",", "),VLOOKUP(_xlfn.BITAND(Z181,'PDP8'!$E$71),'PDP8'!$D$71:$F$73,3,0))),IF(_xlfn.BITAND(Z181,'PDP8'!$E$75)='PDP8'!$D$75,CONCATENATE(IF(LEN(AA181)&gt;4,", ",""),'PDP8'!$F$75,""),IF(_xlfn.BITAND(Z181,'PDP8'!$E$74),"",'PDP8'!$F$74))))</f>
        <v/>
      </c>
      <c r="AC181" s="253" t="str">
        <f t="shared" si="44"/>
        <v/>
      </c>
      <c r="AD181" s="253" t="str">
        <f>IF(OR(LEFT(C181,1)="*",ISNA(MATCH(C181,'PDP8'!$B$90:$B$238,0))),"",VLOOKUP(C181,'PDP8'!$B$90:$C$238,2,0))</f>
        <v/>
      </c>
      <c r="AE181" s="253" t="str">
        <f>IF(LEN(AD181)=0,"",VLOOKUP(C181,'PDP8'!$B$79:$F$238,5,0))</f>
        <v/>
      </c>
      <c r="AF181" s="253" t="str">
        <f>IF(OR(LEFT(C181,1)="*",ISNA(MATCH(C181,'PDP8'!$J$5:$J$389,0))),"",INDEX('PDP8'!$I$5:$I$389,MATCH(C181,'PDP8'!$J$5:$J$389,0)))</f>
        <v/>
      </c>
      <c r="AG181" s="253" t="str">
        <f>IF(LEN(AF181)=0,"",CONCATENATE(VLOOKUP(C181,'PDP8'!$J$5:$M$389,2,0),": ",VLOOKUP(C181,'PDP8'!$J$5:$M$389,4,0)))</f>
        <v/>
      </c>
      <c r="AH181" s="126"/>
    </row>
    <row r="182" spans="1:34" x14ac:dyDescent="0.2">
      <c r="A182" s="126"/>
      <c r="B182" s="246" t="str">
        <f t="shared" si="30"/>
        <v/>
      </c>
      <c r="C182" s="247"/>
      <c r="D182" s="248"/>
      <c r="E182" s="177"/>
      <c r="F182" s="249"/>
      <c r="G182" s="250" t="str">
        <f>IF(LEN(C182)=0,"",IF(LEFT(C182,1)="*",B182,IF(D182="Y",C182,IF(O182&lt;6,INDEX('PDP8'!$C$6:$C$13,MATCH(P182,'PDP8'!$B$6:$B$13)),CONCATENATE(W182,AA182,AD182,AF182)))))</f>
        <v/>
      </c>
      <c r="H182" s="251" t="str">
        <f t="shared" si="31"/>
        <v/>
      </c>
      <c r="I182" s="250" t="str">
        <f t="shared" si="41"/>
        <v/>
      </c>
      <c r="J182" s="179"/>
      <c r="K182" s="188" t="str">
        <f>IF(LEFT(C182,1)="*",CONCATENATE("/Address = ",RIGHT(B182,LEN(B182)-1)),IF(LEN(O182)=0,"",IF(D182="Y",CONCATENATE("/Data initialized to ",C182),IF(O182&lt;6,CONCATENATE("/",VLOOKUP(P182,'PDP8'!$B$6:$F$13,5),IF(_xlfn.BITAND(OCT2DEC(C182),376)=264," [Auto pre-increment]","")),CONCATENATE("/",Y182,AC182,AE182,AG182)))))</f>
        <v/>
      </c>
      <c r="L182" s="252"/>
      <c r="M182" s="126"/>
      <c r="N182" s="253" t="str">
        <f t="shared" si="32"/>
        <v/>
      </c>
      <c r="O182" s="253" t="str">
        <f t="shared" si="33"/>
        <v/>
      </c>
      <c r="P182" s="253" t="str">
        <f t="shared" si="34"/>
        <v/>
      </c>
      <c r="Q182" s="253" t="str">
        <f t="shared" si="35"/>
        <v/>
      </c>
      <c r="R182" s="253" t="str">
        <f t="shared" si="36"/>
        <v>NO</v>
      </c>
      <c r="S182" s="254" t="str">
        <f t="shared" si="42"/>
        <v>7610</v>
      </c>
      <c r="T182" s="253" t="str">
        <f t="shared" si="37"/>
        <v/>
      </c>
      <c r="U182" s="253">
        <f t="shared" si="38"/>
        <v>0</v>
      </c>
      <c r="V182" s="253" t="str">
        <f t="shared" si="39"/>
        <v/>
      </c>
      <c r="W182" s="253" t="str">
        <f>IF(LEN(V182)=0,"",IF(_xlfn.BITAND(V182,'PDP8'!$E$17)='PDP8'!$D$17,'PDP8'!$F$17,CONCATENATE(IF(ISNA(MATCH(_xlfn.BITAND(V182,'PDP8'!$E$18),'PDP8'!$D$18:$D$20,0)),"",CONCATENATE(INDEX('PDP8'!$C$18:$C$20,MATCH(_xlfn.BITAND(V182,'PDP8'!$E$18),'PDP8'!$D$18:$D$20,0))," ")),IF(ISNA(MATCH(_xlfn.BITAND(V182,'PDP8'!$E$21),'PDP8'!$D$21:$D$52,0)),"",INDEX('PDP8'!$C$21:$C$52,MATCH(_xlfn.BITAND(V182,'PDP8'!$E$21),'PDP8'!$D$21:$D$52,0))))))</f>
        <v/>
      </c>
      <c r="X182" s="253" t="str">
        <f>IF(LEN(W182)=0,"",IF(B182='PDP8'!$B$17,'PDP8'!$F$17,CONCATENATE(IF(ISNA(MATCH(_xlfn.BITAND(V182,'PDP8'!$E$18),'PDP8'!$D$18:$D$20,0)),"",CONCATENATE(VLOOKUP(_xlfn.BITAND(V182,'PDP8'!$E$18),'PDP8'!$D$18:$F$20,3,0),IF(LEN(W182)&gt;4,", ",""))),IF(ISNA(MATCH(_xlfn.BITAND(V182,'PDP8'!$E$21),'PDP8'!$D$21:$D$52,0)),"",VLOOKUP(_xlfn.BITAND(V182,'PDP8'!$E$21),'PDP8'!$D$21:$F$52,3,0)))))</f>
        <v/>
      </c>
      <c r="Y182" s="253" t="str">
        <f t="shared" si="43"/>
        <v/>
      </c>
      <c r="Z182" s="253" t="str">
        <f t="shared" si="40"/>
        <v/>
      </c>
      <c r="AA182" s="253" t="str">
        <f>IF(LEN(Z182)=0,"",CONCATENATE(IF(ISNA(MATCH(_xlfn.BITAND(Z182,'PDP8'!$E$56),'PDP8'!$D$56:$D$70,0)),"",CONCATENATE(INDEX('PDP8'!$C$56:$C$70,MATCH(_xlfn.BITAND(Z182,'PDP8'!$E$56),'PDP8'!$D$56:$D$70,0))," ")),IF(ISNA(MATCH(_xlfn.BITAND(Z182,'PDP8'!$E$71),'PDP8'!$D$71:$D$73,0)),"",CONCATENATE(INDEX('PDP8'!$C$71:$C$73,MATCH(_xlfn.BITAND(Z182,'PDP8'!$E$71),'PDP8'!$D$71:$D$73,0))," ")),IF(_xlfn.BITAND(Z182,'PDP8'!$E$74),"",'PDP8'!$C$74),IF(_xlfn.BITAND(Z182,'PDP8'!$E$75),'PDP8'!$C$75,"")))</f>
        <v/>
      </c>
      <c r="AB182" s="253" t="str">
        <f>IF(LEN(AA182)=0,"",CONCATENATE(IF(ISNA(MATCH(_xlfn.BITAND(Z182,'PDP8'!$E$56),'PDP8'!$D$56:$D$70,0)),"",VLOOKUP(_xlfn.BITAND(Z182,'PDP8'!$E$56),'PDP8'!$D$56:$F$70,3,0)),IF(ISNA(MATCH(_xlfn.BITAND(Z182,'PDP8'!$E$71),'PDP8'!$D$71:$D$73,0)),"",CONCATENATE(IF(ISNA(MATCH(_xlfn.BITAND(Z182,'PDP8'!$E$56),'PDP8'!$D$56:$D$70,0)),"",", "),VLOOKUP(_xlfn.BITAND(Z182,'PDP8'!$E$71),'PDP8'!$D$71:$F$73,3,0))),IF(_xlfn.BITAND(Z182,'PDP8'!$E$75)='PDP8'!$D$75,CONCATENATE(IF(LEN(AA182)&gt;4,", ",""),'PDP8'!$F$75,""),IF(_xlfn.BITAND(Z182,'PDP8'!$E$74),"",'PDP8'!$F$74))))</f>
        <v/>
      </c>
      <c r="AC182" s="253" t="str">
        <f t="shared" si="44"/>
        <v/>
      </c>
      <c r="AD182" s="253" t="str">
        <f>IF(OR(LEFT(C182,1)="*",ISNA(MATCH(C182,'PDP8'!$B$90:$B$238,0))),"",VLOOKUP(C182,'PDP8'!$B$90:$C$238,2,0))</f>
        <v/>
      </c>
      <c r="AE182" s="253" t="str">
        <f>IF(LEN(AD182)=0,"",VLOOKUP(C182,'PDP8'!$B$79:$F$238,5,0))</f>
        <v/>
      </c>
      <c r="AF182" s="253" t="str">
        <f>IF(OR(LEFT(C182,1)="*",ISNA(MATCH(C182,'PDP8'!$J$5:$J$389,0))),"",INDEX('PDP8'!$I$5:$I$389,MATCH(C182,'PDP8'!$J$5:$J$389,0)))</f>
        <v/>
      </c>
      <c r="AG182" s="253" t="str">
        <f>IF(LEN(AF182)=0,"",CONCATENATE(VLOOKUP(C182,'PDP8'!$J$5:$M$389,2,0),": ",VLOOKUP(C182,'PDP8'!$J$5:$M$389,4,0)))</f>
        <v/>
      </c>
      <c r="AH182" s="126"/>
    </row>
    <row r="183" spans="1:34" x14ac:dyDescent="0.2">
      <c r="A183" s="126"/>
      <c r="B183" s="246" t="str">
        <f t="shared" si="30"/>
        <v/>
      </c>
      <c r="C183" s="247"/>
      <c r="D183" s="248"/>
      <c r="E183" s="177"/>
      <c r="F183" s="249"/>
      <c r="G183" s="250" t="str">
        <f>IF(LEN(C183)=0,"",IF(LEFT(C183,1)="*",B183,IF(D183="Y",C183,IF(O183&lt;6,INDEX('PDP8'!$C$6:$C$13,MATCH(P183,'PDP8'!$B$6:$B$13)),CONCATENATE(W183,AA183,AD183,AF183)))))</f>
        <v/>
      </c>
      <c r="H183" s="251" t="str">
        <f t="shared" si="31"/>
        <v/>
      </c>
      <c r="I183" s="250" t="str">
        <f t="shared" si="41"/>
        <v/>
      </c>
      <c r="J183" s="179"/>
      <c r="K183" s="188" t="str">
        <f>IF(LEFT(C183,1)="*",CONCATENATE("/Address = ",RIGHT(B183,LEN(B183)-1)),IF(LEN(O183)=0,"",IF(D183="Y",CONCATENATE("/Data initialized to ",C183),IF(O183&lt;6,CONCATENATE("/",VLOOKUP(P183,'PDP8'!$B$6:$F$13,5),IF(_xlfn.BITAND(OCT2DEC(C183),376)=264," [Auto pre-increment]","")),CONCATENATE("/",Y183,AC183,AE183,AG183)))))</f>
        <v/>
      </c>
      <c r="L183" s="252"/>
      <c r="M183" s="126"/>
      <c r="N183" s="253" t="str">
        <f t="shared" si="32"/>
        <v/>
      </c>
      <c r="O183" s="253" t="str">
        <f t="shared" si="33"/>
        <v/>
      </c>
      <c r="P183" s="253" t="str">
        <f t="shared" si="34"/>
        <v/>
      </c>
      <c r="Q183" s="253" t="str">
        <f t="shared" si="35"/>
        <v/>
      </c>
      <c r="R183" s="253" t="str">
        <f t="shared" si="36"/>
        <v>NO</v>
      </c>
      <c r="S183" s="254" t="str">
        <f t="shared" si="42"/>
        <v>7610</v>
      </c>
      <c r="T183" s="253" t="str">
        <f t="shared" si="37"/>
        <v/>
      </c>
      <c r="U183" s="253">
        <f t="shared" si="38"/>
        <v>0</v>
      </c>
      <c r="V183" s="253" t="str">
        <f t="shared" si="39"/>
        <v/>
      </c>
      <c r="W183" s="253" t="str">
        <f>IF(LEN(V183)=0,"",IF(_xlfn.BITAND(V183,'PDP8'!$E$17)='PDP8'!$D$17,'PDP8'!$F$17,CONCATENATE(IF(ISNA(MATCH(_xlfn.BITAND(V183,'PDP8'!$E$18),'PDP8'!$D$18:$D$20,0)),"",CONCATENATE(INDEX('PDP8'!$C$18:$C$20,MATCH(_xlfn.BITAND(V183,'PDP8'!$E$18),'PDP8'!$D$18:$D$20,0))," ")),IF(ISNA(MATCH(_xlfn.BITAND(V183,'PDP8'!$E$21),'PDP8'!$D$21:$D$52,0)),"",INDEX('PDP8'!$C$21:$C$52,MATCH(_xlfn.BITAND(V183,'PDP8'!$E$21),'PDP8'!$D$21:$D$52,0))))))</f>
        <v/>
      </c>
      <c r="X183" s="253" t="str">
        <f>IF(LEN(W183)=0,"",IF(B183='PDP8'!$B$17,'PDP8'!$F$17,CONCATENATE(IF(ISNA(MATCH(_xlfn.BITAND(V183,'PDP8'!$E$18),'PDP8'!$D$18:$D$20,0)),"",CONCATENATE(VLOOKUP(_xlfn.BITAND(V183,'PDP8'!$E$18),'PDP8'!$D$18:$F$20,3,0),IF(LEN(W183)&gt;4,", ",""))),IF(ISNA(MATCH(_xlfn.BITAND(V183,'PDP8'!$E$21),'PDP8'!$D$21:$D$52,0)),"",VLOOKUP(_xlfn.BITAND(V183,'PDP8'!$E$21),'PDP8'!$D$21:$F$52,3,0)))))</f>
        <v/>
      </c>
      <c r="Y183" s="253" t="str">
        <f t="shared" si="43"/>
        <v/>
      </c>
      <c r="Z183" s="253" t="str">
        <f t="shared" si="40"/>
        <v/>
      </c>
      <c r="AA183" s="253" t="str">
        <f>IF(LEN(Z183)=0,"",CONCATENATE(IF(ISNA(MATCH(_xlfn.BITAND(Z183,'PDP8'!$E$56),'PDP8'!$D$56:$D$70,0)),"",CONCATENATE(INDEX('PDP8'!$C$56:$C$70,MATCH(_xlfn.BITAND(Z183,'PDP8'!$E$56),'PDP8'!$D$56:$D$70,0))," ")),IF(ISNA(MATCH(_xlfn.BITAND(Z183,'PDP8'!$E$71),'PDP8'!$D$71:$D$73,0)),"",CONCATENATE(INDEX('PDP8'!$C$71:$C$73,MATCH(_xlfn.BITAND(Z183,'PDP8'!$E$71),'PDP8'!$D$71:$D$73,0))," ")),IF(_xlfn.BITAND(Z183,'PDP8'!$E$74),"",'PDP8'!$C$74),IF(_xlfn.BITAND(Z183,'PDP8'!$E$75),'PDP8'!$C$75,"")))</f>
        <v/>
      </c>
      <c r="AB183" s="253" t="str">
        <f>IF(LEN(AA183)=0,"",CONCATENATE(IF(ISNA(MATCH(_xlfn.BITAND(Z183,'PDP8'!$E$56),'PDP8'!$D$56:$D$70,0)),"",VLOOKUP(_xlfn.BITAND(Z183,'PDP8'!$E$56),'PDP8'!$D$56:$F$70,3,0)),IF(ISNA(MATCH(_xlfn.BITAND(Z183,'PDP8'!$E$71),'PDP8'!$D$71:$D$73,0)),"",CONCATENATE(IF(ISNA(MATCH(_xlfn.BITAND(Z183,'PDP8'!$E$56),'PDP8'!$D$56:$D$70,0)),"",", "),VLOOKUP(_xlfn.BITAND(Z183,'PDP8'!$E$71),'PDP8'!$D$71:$F$73,3,0))),IF(_xlfn.BITAND(Z183,'PDP8'!$E$75)='PDP8'!$D$75,CONCATENATE(IF(LEN(AA183)&gt;4,", ",""),'PDP8'!$F$75,""),IF(_xlfn.BITAND(Z183,'PDP8'!$E$74),"",'PDP8'!$F$74))))</f>
        <v/>
      </c>
      <c r="AC183" s="253" t="str">
        <f t="shared" si="44"/>
        <v/>
      </c>
      <c r="AD183" s="253" t="str">
        <f>IF(OR(LEFT(C183,1)="*",ISNA(MATCH(C183,'PDP8'!$B$90:$B$238,0))),"",VLOOKUP(C183,'PDP8'!$B$90:$C$238,2,0))</f>
        <v/>
      </c>
      <c r="AE183" s="253" t="str">
        <f>IF(LEN(AD183)=0,"",VLOOKUP(C183,'PDP8'!$B$79:$F$238,5,0))</f>
        <v/>
      </c>
      <c r="AF183" s="253" t="str">
        <f>IF(OR(LEFT(C183,1)="*",ISNA(MATCH(C183,'PDP8'!$J$5:$J$389,0))),"",INDEX('PDP8'!$I$5:$I$389,MATCH(C183,'PDP8'!$J$5:$J$389,0)))</f>
        <v/>
      </c>
      <c r="AG183" s="253" t="str">
        <f>IF(LEN(AF183)=0,"",CONCATENATE(VLOOKUP(C183,'PDP8'!$J$5:$M$389,2,0),": ",VLOOKUP(C183,'PDP8'!$J$5:$M$389,4,0)))</f>
        <v/>
      </c>
      <c r="AH183" s="126"/>
    </row>
    <row r="184" spans="1:34" x14ac:dyDescent="0.2">
      <c r="A184" s="126"/>
      <c r="B184" s="246" t="str">
        <f t="shared" si="30"/>
        <v/>
      </c>
      <c r="C184" s="247"/>
      <c r="D184" s="248"/>
      <c r="E184" s="177"/>
      <c r="F184" s="249"/>
      <c r="G184" s="250" t="str">
        <f>IF(LEN(C184)=0,"",IF(LEFT(C184,1)="*",B184,IF(D184="Y",C184,IF(O184&lt;6,INDEX('PDP8'!$C$6:$C$13,MATCH(P184,'PDP8'!$B$6:$B$13)),CONCATENATE(W184,AA184,AD184,AF184)))))</f>
        <v/>
      </c>
      <c r="H184" s="251" t="str">
        <f t="shared" si="31"/>
        <v/>
      </c>
      <c r="I184" s="250" t="str">
        <f t="shared" si="41"/>
        <v/>
      </c>
      <c r="J184" s="179"/>
      <c r="K184" s="188" t="str">
        <f>IF(LEFT(C184,1)="*",CONCATENATE("/Address = ",RIGHT(B184,LEN(B184)-1)),IF(LEN(O184)=0,"",IF(D184="Y",CONCATENATE("/Data initialized to ",C184),IF(O184&lt;6,CONCATENATE("/",VLOOKUP(P184,'PDP8'!$B$6:$F$13,5),IF(_xlfn.BITAND(OCT2DEC(C184),376)=264," [Auto pre-increment]","")),CONCATENATE("/",Y184,AC184,AE184,AG184)))))</f>
        <v/>
      </c>
      <c r="L184" s="252"/>
      <c r="M184" s="126"/>
      <c r="N184" s="253" t="str">
        <f t="shared" si="32"/>
        <v/>
      </c>
      <c r="O184" s="253" t="str">
        <f t="shared" si="33"/>
        <v/>
      </c>
      <c r="P184" s="253" t="str">
        <f t="shared" si="34"/>
        <v/>
      </c>
      <c r="Q184" s="253" t="str">
        <f t="shared" si="35"/>
        <v/>
      </c>
      <c r="R184" s="253" t="str">
        <f t="shared" si="36"/>
        <v>NO</v>
      </c>
      <c r="S184" s="254" t="str">
        <f t="shared" si="42"/>
        <v>7610</v>
      </c>
      <c r="T184" s="253" t="str">
        <f t="shared" si="37"/>
        <v/>
      </c>
      <c r="U184" s="253">
        <f t="shared" si="38"/>
        <v>0</v>
      </c>
      <c r="V184" s="253" t="str">
        <f t="shared" si="39"/>
        <v/>
      </c>
      <c r="W184" s="253" t="str">
        <f>IF(LEN(V184)=0,"",IF(_xlfn.BITAND(V184,'PDP8'!$E$17)='PDP8'!$D$17,'PDP8'!$F$17,CONCATENATE(IF(ISNA(MATCH(_xlfn.BITAND(V184,'PDP8'!$E$18),'PDP8'!$D$18:$D$20,0)),"",CONCATENATE(INDEX('PDP8'!$C$18:$C$20,MATCH(_xlfn.BITAND(V184,'PDP8'!$E$18),'PDP8'!$D$18:$D$20,0))," ")),IF(ISNA(MATCH(_xlfn.BITAND(V184,'PDP8'!$E$21),'PDP8'!$D$21:$D$52,0)),"",INDEX('PDP8'!$C$21:$C$52,MATCH(_xlfn.BITAND(V184,'PDP8'!$E$21),'PDP8'!$D$21:$D$52,0))))))</f>
        <v/>
      </c>
      <c r="X184" s="253" t="str">
        <f>IF(LEN(W184)=0,"",IF(B184='PDP8'!$B$17,'PDP8'!$F$17,CONCATENATE(IF(ISNA(MATCH(_xlfn.BITAND(V184,'PDP8'!$E$18),'PDP8'!$D$18:$D$20,0)),"",CONCATENATE(VLOOKUP(_xlfn.BITAND(V184,'PDP8'!$E$18),'PDP8'!$D$18:$F$20,3,0),IF(LEN(W184)&gt;4,", ",""))),IF(ISNA(MATCH(_xlfn.BITAND(V184,'PDP8'!$E$21),'PDP8'!$D$21:$D$52,0)),"",VLOOKUP(_xlfn.BITAND(V184,'PDP8'!$E$21),'PDP8'!$D$21:$F$52,3,0)))))</f>
        <v/>
      </c>
      <c r="Y184" s="253" t="str">
        <f t="shared" si="43"/>
        <v/>
      </c>
      <c r="Z184" s="253" t="str">
        <f t="shared" si="40"/>
        <v/>
      </c>
      <c r="AA184" s="253" t="str">
        <f>IF(LEN(Z184)=0,"",CONCATENATE(IF(ISNA(MATCH(_xlfn.BITAND(Z184,'PDP8'!$E$56),'PDP8'!$D$56:$D$70,0)),"",CONCATENATE(INDEX('PDP8'!$C$56:$C$70,MATCH(_xlfn.BITAND(Z184,'PDP8'!$E$56),'PDP8'!$D$56:$D$70,0))," ")),IF(ISNA(MATCH(_xlfn.BITAND(Z184,'PDP8'!$E$71),'PDP8'!$D$71:$D$73,0)),"",CONCATENATE(INDEX('PDP8'!$C$71:$C$73,MATCH(_xlfn.BITAND(Z184,'PDP8'!$E$71),'PDP8'!$D$71:$D$73,0))," ")),IF(_xlfn.BITAND(Z184,'PDP8'!$E$74),"",'PDP8'!$C$74),IF(_xlfn.BITAND(Z184,'PDP8'!$E$75),'PDP8'!$C$75,"")))</f>
        <v/>
      </c>
      <c r="AB184" s="253" t="str">
        <f>IF(LEN(AA184)=0,"",CONCATENATE(IF(ISNA(MATCH(_xlfn.BITAND(Z184,'PDP8'!$E$56),'PDP8'!$D$56:$D$70,0)),"",VLOOKUP(_xlfn.BITAND(Z184,'PDP8'!$E$56),'PDP8'!$D$56:$F$70,3,0)),IF(ISNA(MATCH(_xlfn.BITAND(Z184,'PDP8'!$E$71),'PDP8'!$D$71:$D$73,0)),"",CONCATENATE(IF(ISNA(MATCH(_xlfn.BITAND(Z184,'PDP8'!$E$56),'PDP8'!$D$56:$D$70,0)),"",", "),VLOOKUP(_xlfn.BITAND(Z184,'PDP8'!$E$71),'PDP8'!$D$71:$F$73,3,0))),IF(_xlfn.BITAND(Z184,'PDP8'!$E$75)='PDP8'!$D$75,CONCATENATE(IF(LEN(AA184)&gt;4,", ",""),'PDP8'!$F$75,""),IF(_xlfn.BITAND(Z184,'PDP8'!$E$74),"",'PDP8'!$F$74))))</f>
        <v/>
      </c>
      <c r="AC184" s="253" t="str">
        <f t="shared" si="44"/>
        <v/>
      </c>
      <c r="AD184" s="253" t="str">
        <f>IF(OR(LEFT(C184,1)="*",ISNA(MATCH(C184,'PDP8'!$B$90:$B$238,0))),"",VLOOKUP(C184,'PDP8'!$B$90:$C$238,2,0))</f>
        <v/>
      </c>
      <c r="AE184" s="253" t="str">
        <f>IF(LEN(AD184)=0,"",VLOOKUP(C184,'PDP8'!$B$79:$F$238,5,0))</f>
        <v/>
      </c>
      <c r="AF184" s="253" t="str">
        <f>IF(OR(LEFT(C184,1)="*",ISNA(MATCH(C184,'PDP8'!$J$5:$J$389,0))),"",INDEX('PDP8'!$I$5:$I$389,MATCH(C184,'PDP8'!$J$5:$J$389,0)))</f>
        <v/>
      </c>
      <c r="AG184" s="253" t="str">
        <f>IF(LEN(AF184)=0,"",CONCATENATE(VLOOKUP(C184,'PDP8'!$J$5:$M$389,2,0),": ",VLOOKUP(C184,'PDP8'!$J$5:$M$389,4,0)))</f>
        <v/>
      </c>
      <c r="AH184" s="126"/>
    </row>
    <row r="185" spans="1:34" x14ac:dyDescent="0.2">
      <c r="A185" s="126"/>
      <c r="B185" s="246" t="str">
        <f t="shared" si="30"/>
        <v/>
      </c>
      <c r="C185" s="247"/>
      <c r="D185" s="248"/>
      <c r="E185" s="177"/>
      <c r="F185" s="249"/>
      <c r="G185" s="250" t="str">
        <f>IF(LEN(C185)=0,"",IF(LEFT(C185,1)="*",B185,IF(D185="Y",C185,IF(O185&lt;6,INDEX('PDP8'!$C$6:$C$13,MATCH(P185,'PDP8'!$B$6:$B$13)),CONCATENATE(W185,AA185,AD185,AF185)))))</f>
        <v/>
      </c>
      <c r="H185" s="251" t="str">
        <f t="shared" si="31"/>
        <v/>
      </c>
      <c r="I185" s="250" t="str">
        <f t="shared" si="41"/>
        <v/>
      </c>
      <c r="J185" s="179"/>
      <c r="K185" s="188" t="str">
        <f>IF(LEFT(C185,1)="*",CONCATENATE("/Address = ",RIGHT(B185,LEN(B185)-1)),IF(LEN(O185)=0,"",IF(D185="Y",CONCATENATE("/Data initialized to ",C185),IF(O185&lt;6,CONCATENATE("/",VLOOKUP(P185,'PDP8'!$B$6:$F$13,5),IF(_xlfn.BITAND(OCT2DEC(C185),376)=264," [Auto pre-increment]","")),CONCATENATE("/",Y185,AC185,AE185,AG185)))))</f>
        <v/>
      </c>
      <c r="L185" s="252"/>
      <c r="M185" s="126"/>
      <c r="N185" s="253" t="str">
        <f t="shared" si="32"/>
        <v/>
      </c>
      <c r="O185" s="253" t="str">
        <f t="shared" si="33"/>
        <v/>
      </c>
      <c r="P185" s="253" t="str">
        <f t="shared" si="34"/>
        <v/>
      </c>
      <c r="Q185" s="253" t="str">
        <f t="shared" si="35"/>
        <v/>
      </c>
      <c r="R185" s="253" t="str">
        <f t="shared" si="36"/>
        <v>NO</v>
      </c>
      <c r="S185" s="254" t="str">
        <f t="shared" si="42"/>
        <v>7610</v>
      </c>
      <c r="T185" s="253" t="str">
        <f t="shared" si="37"/>
        <v/>
      </c>
      <c r="U185" s="253">
        <f t="shared" si="38"/>
        <v>0</v>
      </c>
      <c r="V185" s="253" t="str">
        <f t="shared" si="39"/>
        <v/>
      </c>
      <c r="W185" s="253" t="str">
        <f>IF(LEN(V185)=0,"",IF(_xlfn.BITAND(V185,'PDP8'!$E$17)='PDP8'!$D$17,'PDP8'!$F$17,CONCATENATE(IF(ISNA(MATCH(_xlfn.BITAND(V185,'PDP8'!$E$18),'PDP8'!$D$18:$D$20,0)),"",CONCATENATE(INDEX('PDP8'!$C$18:$C$20,MATCH(_xlfn.BITAND(V185,'PDP8'!$E$18),'PDP8'!$D$18:$D$20,0))," ")),IF(ISNA(MATCH(_xlfn.BITAND(V185,'PDP8'!$E$21),'PDP8'!$D$21:$D$52,0)),"",INDEX('PDP8'!$C$21:$C$52,MATCH(_xlfn.BITAND(V185,'PDP8'!$E$21),'PDP8'!$D$21:$D$52,0))))))</f>
        <v/>
      </c>
      <c r="X185" s="253" t="str">
        <f>IF(LEN(W185)=0,"",IF(B185='PDP8'!$B$17,'PDP8'!$F$17,CONCATENATE(IF(ISNA(MATCH(_xlfn.BITAND(V185,'PDP8'!$E$18),'PDP8'!$D$18:$D$20,0)),"",CONCATENATE(VLOOKUP(_xlfn.BITAND(V185,'PDP8'!$E$18),'PDP8'!$D$18:$F$20,3,0),IF(LEN(W185)&gt;4,", ",""))),IF(ISNA(MATCH(_xlfn.BITAND(V185,'PDP8'!$E$21),'PDP8'!$D$21:$D$52,0)),"",VLOOKUP(_xlfn.BITAND(V185,'PDP8'!$E$21),'PDP8'!$D$21:$F$52,3,0)))))</f>
        <v/>
      </c>
      <c r="Y185" s="253" t="str">
        <f t="shared" si="43"/>
        <v/>
      </c>
      <c r="Z185" s="253" t="str">
        <f t="shared" si="40"/>
        <v/>
      </c>
      <c r="AA185" s="253" t="str">
        <f>IF(LEN(Z185)=0,"",CONCATENATE(IF(ISNA(MATCH(_xlfn.BITAND(Z185,'PDP8'!$E$56),'PDP8'!$D$56:$D$70,0)),"",CONCATENATE(INDEX('PDP8'!$C$56:$C$70,MATCH(_xlfn.BITAND(Z185,'PDP8'!$E$56),'PDP8'!$D$56:$D$70,0))," ")),IF(ISNA(MATCH(_xlfn.BITAND(Z185,'PDP8'!$E$71),'PDP8'!$D$71:$D$73,0)),"",CONCATENATE(INDEX('PDP8'!$C$71:$C$73,MATCH(_xlfn.BITAND(Z185,'PDP8'!$E$71),'PDP8'!$D$71:$D$73,0))," ")),IF(_xlfn.BITAND(Z185,'PDP8'!$E$74),"",'PDP8'!$C$74),IF(_xlfn.BITAND(Z185,'PDP8'!$E$75),'PDP8'!$C$75,"")))</f>
        <v/>
      </c>
      <c r="AB185" s="253" t="str">
        <f>IF(LEN(AA185)=0,"",CONCATENATE(IF(ISNA(MATCH(_xlfn.BITAND(Z185,'PDP8'!$E$56),'PDP8'!$D$56:$D$70,0)),"",VLOOKUP(_xlfn.BITAND(Z185,'PDP8'!$E$56),'PDP8'!$D$56:$F$70,3,0)),IF(ISNA(MATCH(_xlfn.BITAND(Z185,'PDP8'!$E$71),'PDP8'!$D$71:$D$73,0)),"",CONCATENATE(IF(ISNA(MATCH(_xlfn.BITAND(Z185,'PDP8'!$E$56),'PDP8'!$D$56:$D$70,0)),"",", "),VLOOKUP(_xlfn.BITAND(Z185,'PDP8'!$E$71),'PDP8'!$D$71:$F$73,3,0))),IF(_xlfn.BITAND(Z185,'PDP8'!$E$75)='PDP8'!$D$75,CONCATENATE(IF(LEN(AA185)&gt;4,", ",""),'PDP8'!$F$75,""),IF(_xlfn.BITAND(Z185,'PDP8'!$E$74),"",'PDP8'!$F$74))))</f>
        <v/>
      </c>
      <c r="AC185" s="253" t="str">
        <f t="shared" si="44"/>
        <v/>
      </c>
      <c r="AD185" s="253" t="str">
        <f>IF(OR(LEFT(C185,1)="*",ISNA(MATCH(C185,'PDP8'!$B$90:$B$238,0))),"",VLOOKUP(C185,'PDP8'!$B$90:$C$238,2,0))</f>
        <v/>
      </c>
      <c r="AE185" s="253" t="str">
        <f>IF(LEN(AD185)=0,"",VLOOKUP(C185,'PDP8'!$B$79:$F$238,5,0))</f>
        <v/>
      </c>
      <c r="AF185" s="253" t="str">
        <f>IF(OR(LEFT(C185,1)="*",ISNA(MATCH(C185,'PDP8'!$J$5:$J$389,0))),"",INDEX('PDP8'!$I$5:$I$389,MATCH(C185,'PDP8'!$J$5:$J$389,0)))</f>
        <v/>
      </c>
      <c r="AG185" s="253" t="str">
        <f>IF(LEN(AF185)=0,"",CONCATENATE(VLOOKUP(C185,'PDP8'!$J$5:$M$389,2,0),": ",VLOOKUP(C185,'PDP8'!$J$5:$M$389,4,0)))</f>
        <v/>
      </c>
      <c r="AH185" s="126"/>
    </row>
    <row r="186" spans="1:34" x14ac:dyDescent="0.2">
      <c r="A186" s="126"/>
      <c r="B186" s="246" t="str">
        <f t="shared" si="30"/>
        <v/>
      </c>
      <c r="C186" s="247"/>
      <c r="D186" s="248"/>
      <c r="E186" s="177"/>
      <c r="F186" s="249"/>
      <c r="G186" s="250" t="str">
        <f>IF(LEN(C186)=0,"",IF(LEFT(C186,1)="*",B186,IF(D186="Y",C186,IF(O186&lt;6,INDEX('PDP8'!$C$6:$C$13,MATCH(P186,'PDP8'!$B$6:$B$13)),CONCATENATE(W186,AA186,AD186,AF186)))))</f>
        <v/>
      </c>
      <c r="H186" s="251" t="str">
        <f t="shared" si="31"/>
        <v/>
      </c>
      <c r="I186" s="250" t="str">
        <f t="shared" si="41"/>
        <v/>
      </c>
      <c r="J186" s="179"/>
      <c r="K186" s="188" t="str">
        <f>IF(LEFT(C186,1)="*",CONCATENATE("/Address = ",RIGHT(B186,LEN(B186)-1)),IF(LEN(O186)=0,"",IF(D186="Y",CONCATENATE("/Data initialized to ",C186),IF(O186&lt;6,CONCATENATE("/",VLOOKUP(P186,'PDP8'!$B$6:$F$13,5),IF(_xlfn.BITAND(OCT2DEC(C186),376)=264," [Auto pre-increment]","")),CONCATENATE("/",Y186,AC186,AE186,AG186)))))</f>
        <v/>
      </c>
      <c r="L186" s="252"/>
      <c r="M186" s="126"/>
      <c r="N186" s="253" t="str">
        <f t="shared" si="32"/>
        <v/>
      </c>
      <c r="O186" s="253" t="str">
        <f t="shared" si="33"/>
        <v/>
      </c>
      <c r="P186" s="253" t="str">
        <f t="shared" si="34"/>
        <v/>
      </c>
      <c r="Q186" s="253" t="str">
        <f t="shared" si="35"/>
        <v/>
      </c>
      <c r="R186" s="253" t="str">
        <f t="shared" si="36"/>
        <v>NO</v>
      </c>
      <c r="S186" s="254" t="str">
        <f t="shared" si="42"/>
        <v>7610</v>
      </c>
      <c r="T186" s="253" t="str">
        <f t="shared" si="37"/>
        <v/>
      </c>
      <c r="U186" s="253">
        <f t="shared" si="38"/>
        <v>0</v>
      </c>
      <c r="V186" s="253" t="str">
        <f t="shared" si="39"/>
        <v/>
      </c>
      <c r="W186" s="253" t="str">
        <f>IF(LEN(V186)=0,"",IF(_xlfn.BITAND(V186,'PDP8'!$E$17)='PDP8'!$D$17,'PDP8'!$F$17,CONCATENATE(IF(ISNA(MATCH(_xlfn.BITAND(V186,'PDP8'!$E$18),'PDP8'!$D$18:$D$20,0)),"",CONCATENATE(INDEX('PDP8'!$C$18:$C$20,MATCH(_xlfn.BITAND(V186,'PDP8'!$E$18),'PDP8'!$D$18:$D$20,0))," ")),IF(ISNA(MATCH(_xlfn.BITAND(V186,'PDP8'!$E$21),'PDP8'!$D$21:$D$52,0)),"",INDEX('PDP8'!$C$21:$C$52,MATCH(_xlfn.BITAND(V186,'PDP8'!$E$21),'PDP8'!$D$21:$D$52,0))))))</f>
        <v/>
      </c>
      <c r="X186" s="253" t="str">
        <f>IF(LEN(W186)=0,"",IF(B186='PDP8'!$B$17,'PDP8'!$F$17,CONCATENATE(IF(ISNA(MATCH(_xlfn.BITAND(V186,'PDP8'!$E$18),'PDP8'!$D$18:$D$20,0)),"",CONCATENATE(VLOOKUP(_xlfn.BITAND(V186,'PDP8'!$E$18),'PDP8'!$D$18:$F$20,3,0),IF(LEN(W186)&gt;4,", ",""))),IF(ISNA(MATCH(_xlfn.BITAND(V186,'PDP8'!$E$21),'PDP8'!$D$21:$D$52,0)),"",VLOOKUP(_xlfn.BITAND(V186,'PDP8'!$E$21),'PDP8'!$D$21:$F$52,3,0)))))</f>
        <v/>
      </c>
      <c r="Y186" s="253" t="str">
        <f t="shared" si="43"/>
        <v/>
      </c>
      <c r="Z186" s="253" t="str">
        <f t="shared" si="40"/>
        <v/>
      </c>
      <c r="AA186" s="253" t="str">
        <f>IF(LEN(Z186)=0,"",CONCATENATE(IF(ISNA(MATCH(_xlfn.BITAND(Z186,'PDP8'!$E$56),'PDP8'!$D$56:$D$70,0)),"",CONCATENATE(INDEX('PDP8'!$C$56:$C$70,MATCH(_xlfn.BITAND(Z186,'PDP8'!$E$56),'PDP8'!$D$56:$D$70,0))," ")),IF(ISNA(MATCH(_xlfn.BITAND(Z186,'PDP8'!$E$71),'PDP8'!$D$71:$D$73,0)),"",CONCATENATE(INDEX('PDP8'!$C$71:$C$73,MATCH(_xlfn.BITAND(Z186,'PDP8'!$E$71),'PDP8'!$D$71:$D$73,0))," ")),IF(_xlfn.BITAND(Z186,'PDP8'!$E$74),"",'PDP8'!$C$74),IF(_xlfn.BITAND(Z186,'PDP8'!$E$75),'PDP8'!$C$75,"")))</f>
        <v/>
      </c>
      <c r="AB186" s="253" t="str">
        <f>IF(LEN(AA186)=0,"",CONCATENATE(IF(ISNA(MATCH(_xlfn.BITAND(Z186,'PDP8'!$E$56),'PDP8'!$D$56:$D$70,0)),"",VLOOKUP(_xlfn.BITAND(Z186,'PDP8'!$E$56),'PDP8'!$D$56:$F$70,3,0)),IF(ISNA(MATCH(_xlfn.BITAND(Z186,'PDP8'!$E$71),'PDP8'!$D$71:$D$73,0)),"",CONCATENATE(IF(ISNA(MATCH(_xlfn.BITAND(Z186,'PDP8'!$E$56),'PDP8'!$D$56:$D$70,0)),"",", "),VLOOKUP(_xlfn.BITAND(Z186,'PDP8'!$E$71),'PDP8'!$D$71:$F$73,3,0))),IF(_xlfn.BITAND(Z186,'PDP8'!$E$75)='PDP8'!$D$75,CONCATENATE(IF(LEN(AA186)&gt;4,", ",""),'PDP8'!$F$75,""),IF(_xlfn.BITAND(Z186,'PDP8'!$E$74),"",'PDP8'!$F$74))))</f>
        <v/>
      </c>
      <c r="AC186" s="253" t="str">
        <f t="shared" si="44"/>
        <v/>
      </c>
      <c r="AD186" s="253" t="str">
        <f>IF(OR(LEFT(C186,1)="*",ISNA(MATCH(C186,'PDP8'!$B$90:$B$238,0))),"",VLOOKUP(C186,'PDP8'!$B$90:$C$238,2,0))</f>
        <v/>
      </c>
      <c r="AE186" s="253" t="str">
        <f>IF(LEN(AD186)=0,"",VLOOKUP(C186,'PDP8'!$B$79:$F$238,5,0))</f>
        <v/>
      </c>
      <c r="AF186" s="253" t="str">
        <f>IF(OR(LEFT(C186,1)="*",ISNA(MATCH(C186,'PDP8'!$J$5:$J$389,0))),"",INDEX('PDP8'!$I$5:$I$389,MATCH(C186,'PDP8'!$J$5:$J$389,0)))</f>
        <v/>
      </c>
      <c r="AG186" s="253" t="str">
        <f>IF(LEN(AF186)=0,"",CONCATENATE(VLOOKUP(C186,'PDP8'!$J$5:$M$389,2,0),": ",VLOOKUP(C186,'PDP8'!$J$5:$M$389,4,0)))</f>
        <v/>
      </c>
      <c r="AH186" s="126"/>
    </row>
    <row r="187" spans="1:34" x14ac:dyDescent="0.2">
      <c r="A187" s="126"/>
      <c r="B187" s="246" t="str">
        <f t="shared" si="30"/>
        <v/>
      </c>
      <c r="C187" s="247"/>
      <c r="D187" s="248"/>
      <c r="E187" s="177"/>
      <c r="F187" s="249"/>
      <c r="G187" s="250" t="str">
        <f>IF(LEN(C187)=0,"",IF(LEFT(C187,1)="*",B187,IF(D187="Y",C187,IF(O187&lt;6,INDEX('PDP8'!$C$6:$C$13,MATCH(P187,'PDP8'!$B$6:$B$13)),CONCATENATE(W187,AA187,AD187,AF187)))))</f>
        <v/>
      </c>
      <c r="H187" s="251" t="str">
        <f t="shared" si="31"/>
        <v/>
      </c>
      <c r="I187" s="250" t="str">
        <f t="shared" si="41"/>
        <v/>
      </c>
      <c r="J187" s="179"/>
      <c r="K187" s="188" t="str">
        <f>IF(LEFT(C187,1)="*",CONCATENATE("/Address = ",RIGHT(B187,LEN(B187)-1)),IF(LEN(O187)=0,"",IF(D187="Y",CONCATENATE("/Data initialized to ",C187),IF(O187&lt;6,CONCATENATE("/",VLOOKUP(P187,'PDP8'!$B$6:$F$13,5),IF(_xlfn.BITAND(OCT2DEC(C187),376)=264," [Auto pre-increment]","")),CONCATENATE("/",Y187,AC187,AE187,AG187)))))</f>
        <v/>
      </c>
      <c r="L187" s="252"/>
      <c r="M187" s="126"/>
      <c r="N187" s="253" t="str">
        <f t="shared" si="32"/>
        <v/>
      </c>
      <c r="O187" s="253" t="str">
        <f t="shared" si="33"/>
        <v/>
      </c>
      <c r="P187" s="253" t="str">
        <f t="shared" si="34"/>
        <v/>
      </c>
      <c r="Q187" s="253" t="str">
        <f t="shared" si="35"/>
        <v/>
      </c>
      <c r="R187" s="253" t="str">
        <f t="shared" si="36"/>
        <v>NO</v>
      </c>
      <c r="S187" s="254" t="str">
        <f t="shared" si="42"/>
        <v>7610</v>
      </c>
      <c r="T187" s="253" t="str">
        <f t="shared" si="37"/>
        <v/>
      </c>
      <c r="U187" s="253">
        <f t="shared" si="38"/>
        <v>0</v>
      </c>
      <c r="V187" s="253" t="str">
        <f t="shared" si="39"/>
        <v/>
      </c>
      <c r="W187" s="253" t="str">
        <f>IF(LEN(V187)=0,"",IF(_xlfn.BITAND(V187,'PDP8'!$E$17)='PDP8'!$D$17,'PDP8'!$F$17,CONCATENATE(IF(ISNA(MATCH(_xlfn.BITAND(V187,'PDP8'!$E$18),'PDP8'!$D$18:$D$20,0)),"",CONCATENATE(INDEX('PDP8'!$C$18:$C$20,MATCH(_xlfn.BITAND(V187,'PDP8'!$E$18),'PDP8'!$D$18:$D$20,0))," ")),IF(ISNA(MATCH(_xlfn.BITAND(V187,'PDP8'!$E$21),'PDP8'!$D$21:$D$52,0)),"",INDEX('PDP8'!$C$21:$C$52,MATCH(_xlfn.BITAND(V187,'PDP8'!$E$21),'PDP8'!$D$21:$D$52,0))))))</f>
        <v/>
      </c>
      <c r="X187" s="253" t="str">
        <f>IF(LEN(W187)=0,"",IF(B187='PDP8'!$B$17,'PDP8'!$F$17,CONCATENATE(IF(ISNA(MATCH(_xlfn.BITAND(V187,'PDP8'!$E$18),'PDP8'!$D$18:$D$20,0)),"",CONCATENATE(VLOOKUP(_xlfn.BITAND(V187,'PDP8'!$E$18),'PDP8'!$D$18:$F$20,3,0),IF(LEN(W187)&gt;4,", ",""))),IF(ISNA(MATCH(_xlfn.BITAND(V187,'PDP8'!$E$21),'PDP8'!$D$21:$D$52,0)),"",VLOOKUP(_xlfn.BITAND(V187,'PDP8'!$E$21),'PDP8'!$D$21:$F$52,3,0)))))</f>
        <v/>
      </c>
      <c r="Y187" s="253" t="str">
        <f t="shared" si="43"/>
        <v/>
      </c>
      <c r="Z187" s="253" t="str">
        <f t="shared" si="40"/>
        <v/>
      </c>
      <c r="AA187" s="253" t="str">
        <f>IF(LEN(Z187)=0,"",CONCATENATE(IF(ISNA(MATCH(_xlfn.BITAND(Z187,'PDP8'!$E$56),'PDP8'!$D$56:$D$70,0)),"",CONCATENATE(INDEX('PDP8'!$C$56:$C$70,MATCH(_xlfn.BITAND(Z187,'PDP8'!$E$56),'PDP8'!$D$56:$D$70,0))," ")),IF(ISNA(MATCH(_xlfn.BITAND(Z187,'PDP8'!$E$71),'PDP8'!$D$71:$D$73,0)),"",CONCATENATE(INDEX('PDP8'!$C$71:$C$73,MATCH(_xlfn.BITAND(Z187,'PDP8'!$E$71),'PDP8'!$D$71:$D$73,0))," ")),IF(_xlfn.BITAND(Z187,'PDP8'!$E$74),"",'PDP8'!$C$74),IF(_xlfn.BITAND(Z187,'PDP8'!$E$75),'PDP8'!$C$75,"")))</f>
        <v/>
      </c>
      <c r="AB187" s="253" t="str">
        <f>IF(LEN(AA187)=0,"",CONCATENATE(IF(ISNA(MATCH(_xlfn.BITAND(Z187,'PDP8'!$E$56),'PDP8'!$D$56:$D$70,0)),"",VLOOKUP(_xlfn.BITAND(Z187,'PDP8'!$E$56),'PDP8'!$D$56:$F$70,3,0)),IF(ISNA(MATCH(_xlfn.BITAND(Z187,'PDP8'!$E$71),'PDP8'!$D$71:$D$73,0)),"",CONCATENATE(IF(ISNA(MATCH(_xlfn.BITAND(Z187,'PDP8'!$E$56),'PDP8'!$D$56:$D$70,0)),"",", "),VLOOKUP(_xlfn.BITAND(Z187,'PDP8'!$E$71),'PDP8'!$D$71:$F$73,3,0))),IF(_xlfn.BITAND(Z187,'PDP8'!$E$75)='PDP8'!$D$75,CONCATENATE(IF(LEN(AA187)&gt;4,", ",""),'PDP8'!$F$75,""),IF(_xlfn.BITAND(Z187,'PDP8'!$E$74),"",'PDP8'!$F$74))))</f>
        <v/>
      </c>
      <c r="AC187" s="253" t="str">
        <f t="shared" si="44"/>
        <v/>
      </c>
      <c r="AD187" s="253" t="str">
        <f>IF(OR(LEFT(C187,1)="*",ISNA(MATCH(C187,'PDP8'!$B$90:$B$238,0))),"",VLOOKUP(C187,'PDP8'!$B$90:$C$238,2,0))</f>
        <v/>
      </c>
      <c r="AE187" s="253" t="str">
        <f>IF(LEN(AD187)=0,"",VLOOKUP(C187,'PDP8'!$B$79:$F$238,5,0))</f>
        <v/>
      </c>
      <c r="AF187" s="253" t="str">
        <f>IF(OR(LEFT(C187,1)="*",ISNA(MATCH(C187,'PDP8'!$J$5:$J$389,0))),"",INDEX('PDP8'!$I$5:$I$389,MATCH(C187,'PDP8'!$J$5:$J$389,0)))</f>
        <v/>
      </c>
      <c r="AG187" s="253" t="str">
        <f>IF(LEN(AF187)=0,"",CONCATENATE(VLOOKUP(C187,'PDP8'!$J$5:$M$389,2,0),": ",VLOOKUP(C187,'PDP8'!$J$5:$M$389,4,0)))</f>
        <v/>
      </c>
      <c r="AH187" s="126"/>
    </row>
    <row r="188" spans="1:34" x14ac:dyDescent="0.2">
      <c r="A188" s="126"/>
      <c r="B188" s="246" t="str">
        <f t="shared" si="30"/>
        <v/>
      </c>
      <c r="C188" s="247"/>
      <c r="D188" s="248"/>
      <c r="E188" s="177"/>
      <c r="F188" s="249"/>
      <c r="G188" s="250" t="str">
        <f>IF(LEN(C188)=0,"",IF(LEFT(C188,1)="*",B188,IF(D188="Y",C188,IF(O188&lt;6,INDEX('PDP8'!$C$6:$C$13,MATCH(P188,'PDP8'!$B$6:$B$13)),CONCATENATE(W188,AA188,AD188,AF188)))))</f>
        <v/>
      </c>
      <c r="H188" s="251" t="str">
        <f t="shared" si="31"/>
        <v/>
      </c>
      <c r="I188" s="250" t="str">
        <f t="shared" si="41"/>
        <v/>
      </c>
      <c r="J188" s="179"/>
      <c r="K188" s="188" t="str">
        <f>IF(LEFT(C188,1)="*",CONCATENATE("/Address = ",RIGHT(B188,LEN(B188)-1)),IF(LEN(O188)=0,"",IF(D188="Y",CONCATENATE("/Data initialized to ",C188),IF(O188&lt;6,CONCATENATE("/",VLOOKUP(P188,'PDP8'!$B$6:$F$13,5),IF(_xlfn.BITAND(OCT2DEC(C188),376)=264," [Auto pre-increment]","")),CONCATENATE("/",Y188,AC188,AE188,AG188)))))</f>
        <v/>
      </c>
      <c r="L188" s="252"/>
      <c r="M188" s="126"/>
      <c r="N188" s="253" t="str">
        <f t="shared" si="32"/>
        <v/>
      </c>
      <c r="O188" s="253" t="str">
        <f t="shared" si="33"/>
        <v/>
      </c>
      <c r="P188" s="253" t="str">
        <f t="shared" si="34"/>
        <v/>
      </c>
      <c r="Q188" s="253" t="str">
        <f t="shared" si="35"/>
        <v/>
      </c>
      <c r="R188" s="253" t="str">
        <f t="shared" si="36"/>
        <v>NO</v>
      </c>
      <c r="S188" s="254" t="str">
        <f t="shared" si="42"/>
        <v>7610</v>
      </c>
      <c r="T188" s="253" t="str">
        <f t="shared" si="37"/>
        <v/>
      </c>
      <c r="U188" s="253">
        <f t="shared" si="38"/>
        <v>0</v>
      </c>
      <c r="V188" s="253" t="str">
        <f t="shared" si="39"/>
        <v/>
      </c>
      <c r="W188" s="253" t="str">
        <f>IF(LEN(V188)=0,"",IF(_xlfn.BITAND(V188,'PDP8'!$E$17)='PDP8'!$D$17,'PDP8'!$F$17,CONCATENATE(IF(ISNA(MATCH(_xlfn.BITAND(V188,'PDP8'!$E$18),'PDP8'!$D$18:$D$20,0)),"",CONCATENATE(INDEX('PDP8'!$C$18:$C$20,MATCH(_xlfn.BITAND(V188,'PDP8'!$E$18),'PDP8'!$D$18:$D$20,0))," ")),IF(ISNA(MATCH(_xlfn.BITAND(V188,'PDP8'!$E$21),'PDP8'!$D$21:$D$52,0)),"",INDEX('PDP8'!$C$21:$C$52,MATCH(_xlfn.BITAND(V188,'PDP8'!$E$21),'PDP8'!$D$21:$D$52,0))))))</f>
        <v/>
      </c>
      <c r="X188" s="253" t="str">
        <f>IF(LEN(W188)=0,"",IF(B188='PDP8'!$B$17,'PDP8'!$F$17,CONCATENATE(IF(ISNA(MATCH(_xlfn.BITAND(V188,'PDP8'!$E$18),'PDP8'!$D$18:$D$20,0)),"",CONCATENATE(VLOOKUP(_xlfn.BITAND(V188,'PDP8'!$E$18),'PDP8'!$D$18:$F$20,3,0),IF(LEN(W188)&gt;4,", ",""))),IF(ISNA(MATCH(_xlfn.BITAND(V188,'PDP8'!$E$21),'PDP8'!$D$21:$D$52,0)),"",VLOOKUP(_xlfn.BITAND(V188,'PDP8'!$E$21),'PDP8'!$D$21:$F$52,3,0)))))</f>
        <v/>
      </c>
      <c r="Y188" s="253" t="str">
        <f t="shared" si="43"/>
        <v/>
      </c>
      <c r="Z188" s="253" t="str">
        <f t="shared" si="40"/>
        <v/>
      </c>
      <c r="AA188" s="253" t="str">
        <f>IF(LEN(Z188)=0,"",CONCATENATE(IF(ISNA(MATCH(_xlfn.BITAND(Z188,'PDP8'!$E$56),'PDP8'!$D$56:$D$70,0)),"",CONCATENATE(INDEX('PDP8'!$C$56:$C$70,MATCH(_xlfn.BITAND(Z188,'PDP8'!$E$56),'PDP8'!$D$56:$D$70,0))," ")),IF(ISNA(MATCH(_xlfn.BITAND(Z188,'PDP8'!$E$71),'PDP8'!$D$71:$D$73,0)),"",CONCATENATE(INDEX('PDP8'!$C$71:$C$73,MATCH(_xlfn.BITAND(Z188,'PDP8'!$E$71),'PDP8'!$D$71:$D$73,0))," ")),IF(_xlfn.BITAND(Z188,'PDP8'!$E$74),"",'PDP8'!$C$74),IF(_xlfn.BITAND(Z188,'PDP8'!$E$75),'PDP8'!$C$75,"")))</f>
        <v/>
      </c>
      <c r="AB188" s="253" t="str">
        <f>IF(LEN(AA188)=0,"",CONCATENATE(IF(ISNA(MATCH(_xlfn.BITAND(Z188,'PDP8'!$E$56),'PDP8'!$D$56:$D$70,0)),"",VLOOKUP(_xlfn.BITAND(Z188,'PDP8'!$E$56),'PDP8'!$D$56:$F$70,3,0)),IF(ISNA(MATCH(_xlfn.BITAND(Z188,'PDP8'!$E$71),'PDP8'!$D$71:$D$73,0)),"",CONCATENATE(IF(ISNA(MATCH(_xlfn.BITAND(Z188,'PDP8'!$E$56),'PDP8'!$D$56:$D$70,0)),"",", "),VLOOKUP(_xlfn.BITAND(Z188,'PDP8'!$E$71),'PDP8'!$D$71:$F$73,3,0))),IF(_xlfn.BITAND(Z188,'PDP8'!$E$75)='PDP8'!$D$75,CONCATENATE(IF(LEN(AA188)&gt;4,", ",""),'PDP8'!$F$75,""),IF(_xlfn.BITAND(Z188,'PDP8'!$E$74),"",'PDP8'!$F$74))))</f>
        <v/>
      </c>
      <c r="AC188" s="253" t="str">
        <f t="shared" si="44"/>
        <v/>
      </c>
      <c r="AD188" s="253" t="str">
        <f>IF(OR(LEFT(C188,1)="*",ISNA(MATCH(C188,'PDP8'!$B$90:$B$238,0))),"",VLOOKUP(C188,'PDP8'!$B$90:$C$238,2,0))</f>
        <v/>
      </c>
      <c r="AE188" s="253" t="str">
        <f>IF(LEN(AD188)=0,"",VLOOKUP(C188,'PDP8'!$B$79:$F$238,5,0))</f>
        <v/>
      </c>
      <c r="AF188" s="253" t="str">
        <f>IF(OR(LEFT(C188,1)="*",ISNA(MATCH(C188,'PDP8'!$J$5:$J$389,0))),"",INDEX('PDP8'!$I$5:$I$389,MATCH(C188,'PDP8'!$J$5:$J$389,0)))</f>
        <v/>
      </c>
      <c r="AG188" s="253" t="str">
        <f>IF(LEN(AF188)=0,"",CONCATENATE(VLOOKUP(C188,'PDP8'!$J$5:$M$389,2,0),": ",VLOOKUP(C188,'PDP8'!$J$5:$M$389,4,0)))</f>
        <v/>
      </c>
      <c r="AH188" s="126"/>
    </row>
    <row r="189" spans="1:34" x14ac:dyDescent="0.2">
      <c r="A189" s="126"/>
      <c r="B189" s="246" t="str">
        <f t="shared" si="30"/>
        <v/>
      </c>
      <c r="C189" s="247"/>
      <c r="D189" s="248"/>
      <c r="E189" s="177"/>
      <c r="F189" s="249"/>
      <c r="G189" s="250" t="str">
        <f>IF(LEN(C189)=0,"",IF(LEFT(C189,1)="*",B189,IF(D189="Y",C189,IF(O189&lt;6,INDEX('PDP8'!$C$6:$C$13,MATCH(P189,'PDP8'!$B$6:$B$13)),CONCATENATE(W189,AA189,AD189,AF189)))))</f>
        <v/>
      </c>
      <c r="H189" s="251" t="str">
        <f t="shared" si="31"/>
        <v/>
      </c>
      <c r="I189" s="250" t="str">
        <f t="shared" si="41"/>
        <v/>
      </c>
      <c r="J189" s="179"/>
      <c r="K189" s="188" t="str">
        <f>IF(LEFT(C189,1)="*",CONCATENATE("/Address = ",RIGHT(B189,LEN(B189)-1)),IF(LEN(O189)=0,"",IF(D189="Y",CONCATENATE("/Data initialized to ",C189),IF(O189&lt;6,CONCATENATE("/",VLOOKUP(P189,'PDP8'!$B$6:$F$13,5),IF(_xlfn.BITAND(OCT2DEC(C189),376)=264," [Auto pre-increment]","")),CONCATENATE("/",Y189,AC189,AE189,AG189)))))</f>
        <v/>
      </c>
      <c r="L189" s="252"/>
      <c r="M189" s="126"/>
      <c r="N189" s="253" t="str">
        <f t="shared" si="32"/>
        <v/>
      </c>
      <c r="O189" s="253" t="str">
        <f t="shared" si="33"/>
        <v/>
      </c>
      <c r="P189" s="253" t="str">
        <f t="shared" si="34"/>
        <v/>
      </c>
      <c r="Q189" s="253" t="str">
        <f t="shared" si="35"/>
        <v/>
      </c>
      <c r="R189" s="253" t="str">
        <f t="shared" si="36"/>
        <v>NO</v>
      </c>
      <c r="S189" s="254" t="str">
        <f t="shared" si="42"/>
        <v>7610</v>
      </c>
      <c r="T189" s="253" t="str">
        <f t="shared" si="37"/>
        <v/>
      </c>
      <c r="U189" s="253">
        <f t="shared" si="38"/>
        <v>0</v>
      </c>
      <c r="V189" s="253" t="str">
        <f t="shared" si="39"/>
        <v/>
      </c>
      <c r="W189" s="253" t="str">
        <f>IF(LEN(V189)=0,"",IF(_xlfn.BITAND(V189,'PDP8'!$E$17)='PDP8'!$D$17,'PDP8'!$F$17,CONCATENATE(IF(ISNA(MATCH(_xlfn.BITAND(V189,'PDP8'!$E$18),'PDP8'!$D$18:$D$20,0)),"",CONCATENATE(INDEX('PDP8'!$C$18:$C$20,MATCH(_xlfn.BITAND(V189,'PDP8'!$E$18),'PDP8'!$D$18:$D$20,0))," ")),IF(ISNA(MATCH(_xlfn.BITAND(V189,'PDP8'!$E$21),'PDP8'!$D$21:$D$52,0)),"",INDEX('PDP8'!$C$21:$C$52,MATCH(_xlfn.BITAND(V189,'PDP8'!$E$21),'PDP8'!$D$21:$D$52,0))))))</f>
        <v/>
      </c>
      <c r="X189" s="253" t="str">
        <f>IF(LEN(W189)=0,"",IF(B189='PDP8'!$B$17,'PDP8'!$F$17,CONCATENATE(IF(ISNA(MATCH(_xlfn.BITAND(V189,'PDP8'!$E$18),'PDP8'!$D$18:$D$20,0)),"",CONCATENATE(VLOOKUP(_xlfn.BITAND(V189,'PDP8'!$E$18),'PDP8'!$D$18:$F$20,3,0),IF(LEN(W189)&gt;4,", ",""))),IF(ISNA(MATCH(_xlfn.BITAND(V189,'PDP8'!$E$21),'PDP8'!$D$21:$D$52,0)),"",VLOOKUP(_xlfn.BITAND(V189,'PDP8'!$E$21),'PDP8'!$D$21:$F$52,3,0)))))</f>
        <v/>
      </c>
      <c r="Y189" s="253" t="str">
        <f t="shared" si="43"/>
        <v/>
      </c>
      <c r="Z189" s="253" t="str">
        <f t="shared" si="40"/>
        <v/>
      </c>
      <c r="AA189" s="253" t="str">
        <f>IF(LEN(Z189)=0,"",CONCATENATE(IF(ISNA(MATCH(_xlfn.BITAND(Z189,'PDP8'!$E$56),'PDP8'!$D$56:$D$70,0)),"",CONCATENATE(INDEX('PDP8'!$C$56:$C$70,MATCH(_xlfn.BITAND(Z189,'PDP8'!$E$56),'PDP8'!$D$56:$D$70,0))," ")),IF(ISNA(MATCH(_xlfn.BITAND(Z189,'PDP8'!$E$71),'PDP8'!$D$71:$D$73,0)),"",CONCATENATE(INDEX('PDP8'!$C$71:$C$73,MATCH(_xlfn.BITAND(Z189,'PDP8'!$E$71),'PDP8'!$D$71:$D$73,0))," ")),IF(_xlfn.BITAND(Z189,'PDP8'!$E$74),"",'PDP8'!$C$74),IF(_xlfn.BITAND(Z189,'PDP8'!$E$75),'PDP8'!$C$75,"")))</f>
        <v/>
      </c>
      <c r="AB189" s="253" t="str">
        <f>IF(LEN(AA189)=0,"",CONCATENATE(IF(ISNA(MATCH(_xlfn.BITAND(Z189,'PDP8'!$E$56),'PDP8'!$D$56:$D$70,0)),"",VLOOKUP(_xlfn.BITAND(Z189,'PDP8'!$E$56),'PDP8'!$D$56:$F$70,3,0)),IF(ISNA(MATCH(_xlfn.BITAND(Z189,'PDP8'!$E$71),'PDP8'!$D$71:$D$73,0)),"",CONCATENATE(IF(ISNA(MATCH(_xlfn.BITAND(Z189,'PDP8'!$E$56),'PDP8'!$D$56:$D$70,0)),"",", "),VLOOKUP(_xlfn.BITAND(Z189,'PDP8'!$E$71),'PDP8'!$D$71:$F$73,3,0))),IF(_xlfn.BITAND(Z189,'PDP8'!$E$75)='PDP8'!$D$75,CONCATENATE(IF(LEN(AA189)&gt;4,", ",""),'PDP8'!$F$75,""),IF(_xlfn.BITAND(Z189,'PDP8'!$E$74),"",'PDP8'!$F$74))))</f>
        <v/>
      </c>
      <c r="AC189" s="253" t="str">
        <f t="shared" si="44"/>
        <v/>
      </c>
      <c r="AD189" s="253" t="str">
        <f>IF(OR(LEFT(C189,1)="*",ISNA(MATCH(C189,'PDP8'!$B$90:$B$238,0))),"",VLOOKUP(C189,'PDP8'!$B$90:$C$238,2,0))</f>
        <v/>
      </c>
      <c r="AE189" s="253" t="str">
        <f>IF(LEN(AD189)=0,"",VLOOKUP(C189,'PDP8'!$B$79:$F$238,5,0))</f>
        <v/>
      </c>
      <c r="AF189" s="253" t="str">
        <f>IF(OR(LEFT(C189,1)="*",ISNA(MATCH(C189,'PDP8'!$J$5:$J$389,0))),"",INDEX('PDP8'!$I$5:$I$389,MATCH(C189,'PDP8'!$J$5:$J$389,0)))</f>
        <v/>
      </c>
      <c r="AG189" s="253" t="str">
        <f>IF(LEN(AF189)=0,"",CONCATENATE(VLOOKUP(C189,'PDP8'!$J$5:$M$389,2,0),": ",VLOOKUP(C189,'PDP8'!$J$5:$M$389,4,0)))</f>
        <v/>
      </c>
      <c r="AH189" s="126"/>
    </row>
    <row r="190" spans="1:34" x14ac:dyDescent="0.2">
      <c r="A190" s="126"/>
      <c r="B190" s="246" t="str">
        <f t="shared" si="30"/>
        <v/>
      </c>
      <c r="C190" s="247"/>
      <c r="D190" s="248"/>
      <c r="E190" s="177"/>
      <c r="F190" s="249"/>
      <c r="G190" s="250" t="str">
        <f>IF(LEN(C190)=0,"",IF(LEFT(C190,1)="*",B190,IF(D190="Y",C190,IF(O190&lt;6,INDEX('PDP8'!$C$6:$C$13,MATCH(P190,'PDP8'!$B$6:$B$13)),CONCATENATE(W190,AA190,AD190,AF190)))))</f>
        <v/>
      </c>
      <c r="H190" s="251" t="str">
        <f t="shared" si="31"/>
        <v/>
      </c>
      <c r="I190" s="250" t="str">
        <f t="shared" si="41"/>
        <v/>
      </c>
      <c r="J190" s="179"/>
      <c r="K190" s="188" t="str">
        <f>IF(LEFT(C190,1)="*",CONCATENATE("/Address = ",RIGHT(B190,LEN(B190)-1)),IF(LEN(O190)=0,"",IF(D190="Y",CONCATENATE("/Data initialized to ",C190),IF(O190&lt;6,CONCATENATE("/",VLOOKUP(P190,'PDP8'!$B$6:$F$13,5),IF(_xlfn.BITAND(OCT2DEC(C190),376)=264," [Auto pre-increment]","")),CONCATENATE("/",Y190,AC190,AE190,AG190)))))</f>
        <v/>
      </c>
      <c r="L190" s="252"/>
      <c r="M190" s="126"/>
      <c r="N190" s="253" t="str">
        <f t="shared" si="32"/>
        <v/>
      </c>
      <c r="O190" s="253" t="str">
        <f t="shared" si="33"/>
        <v/>
      </c>
      <c r="P190" s="253" t="str">
        <f t="shared" si="34"/>
        <v/>
      </c>
      <c r="Q190" s="253" t="str">
        <f t="shared" si="35"/>
        <v/>
      </c>
      <c r="R190" s="253" t="str">
        <f t="shared" si="36"/>
        <v>NO</v>
      </c>
      <c r="S190" s="254" t="str">
        <f t="shared" si="42"/>
        <v>7610</v>
      </c>
      <c r="T190" s="253" t="str">
        <f t="shared" si="37"/>
        <v/>
      </c>
      <c r="U190" s="253">
        <f t="shared" si="38"/>
        <v>0</v>
      </c>
      <c r="V190" s="253" t="str">
        <f t="shared" si="39"/>
        <v/>
      </c>
      <c r="W190" s="253" t="str">
        <f>IF(LEN(V190)=0,"",IF(_xlfn.BITAND(V190,'PDP8'!$E$17)='PDP8'!$D$17,'PDP8'!$F$17,CONCATENATE(IF(ISNA(MATCH(_xlfn.BITAND(V190,'PDP8'!$E$18),'PDP8'!$D$18:$D$20,0)),"",CONCATENATE(INDEX('PDP8'!$C$18:$C$20,MATCH(_xlfn.BITAND(V190,'PDP8'!$E$18),'PDP8'!$D$18:$D$20,0))," ")),IF(ISNA(MATCH(_xlfn.BITAND(V190,'PDP8'!$E$21),'PDP8'!$D$21:$D$52,0)),"",INDEX('PDP8'!$C$21:$C$52,MATCH(_xlfn.BITAND(V190,'PDP8'!$E$21),'PDP8'!$D$21:$D$52,0))))))</f>
        <v/>
      </c>
      <c r="X190" s="253" t="str">
        <f>IF(LEN(W190)=0,"",IF(B190='PDP8'!$B$17,'PDP8'!$F$17,CONCATENATE(IF(ISNA(MATCH(_xlfn.BITAND(V190,'PDP8'!$E$18),'PDP8'!$D$18:$D$20,0)),"",CONCATENATE(VLOOKUP(_xlfn.BITAND(V190,'PDP8'!$E$18),'PDP8'!$D$18:$F$20,3,0),IF(LEN(W190)&gt;4,", ",""))),IF(ISNA(MATCH(_xlfn.BITAND(V190,'PDP8'!$E$21),'PDP8'!$D$21:$D$52,0)),"",VLOOKUP(_xlfn.BITAND(V190,'PDP8'!$E$21),'PDP8'!$D$21:$F$52,3,0)))))</f>
        <v/>
      </c>
      <c r="Y190" s="253" t="str">
        <f t="shared" si="43"/>
        <v/>
      </c>
      <c r="Z190" s="253" t="str">
        <f t="shared" si="40"/>
        <v/>
      </c>
      <c r="AA190" s="253" t="str">
        <f>IF(LEN(Z190)=0,"",CONCATENATE(IF(ISNA(MATCH(_xlfn.BITAND(Z190,'PDP8'!$E$56),'PDP8'!$D$56:$D$70,0)),"",CONCATENATE(INDEX('PDP8'!$C$56:$C$70,MATCH(_xlfn.BITAND(Z190,'PDP8'!$E$56),'PDP8'!$D$56:$D$70,0))," ")),IF(ISNA(MATCH(_xlfn.BITAND(Z190,'PDP8'!$E$71),'PDP8'!$D$71:$D$73,0)),"",CONCATENATE(INDEX('PDP8'!$C$71:$C$73,MATCH(_xlfn.BITAND(Z190,'PDP8'!$E$71),'PDP8'!$D$71:$D$73,0))," ")),IF(_xlfn.BITAND(Z190,'PDP8'!$E$74),"",'PDP8'!$C$74),IF(_xlfn.BITAND(Z190,'PDP8'!$E$75),'PDP8'!$C$75,"")))</f>
        <v/>
      </c>
      <c r="AB190" s="253" t="str">
        <f>IF(LEN(AA190)=0,"",CONCATENATE(IF(ISNA(MATCH(_xlfn.BITAND(Z190,'PDP8'!$E$56),'PDP8'!$D$56:$D$70,0)),"",VLOOKUP(_xlfn.BITAND(Z190,'PDP8'!$E$56),'PDP8'!$D$56:$F$70,3,0)),IF(ISNA(MATCH(_xlfn.BITAND(Z190,'PDP8'!$E$71),'PDP8'!$D$71:$D$73,0)),"",CONCATENATE(IF(ISNA(MATCH(_xlfn.BITAND(Z190,'PDP8'!$E$56),'PDP8'!$D$56:$D$70,0)),"",", "),VLOOKUP(_xlfn.BITAND(Z190,'PDP8'!$E$71),'PDP8'!$D$71:$F$73,3,0))),IF(_xlfn.BITAND(Z190,'PDP8'!$E$75)='PDP8'!$D$75,CONCATENATE(IF(LEN(AA190)&gt;4,", ",""),'PDP8'!$F$75,""),IF(_xlfn.BITAND(Z190,'PDP8'!$E$74),"",'PDP8'!$F$74))))</f>
        <v/>
      </c>
      <c r="AC190" s="253" t="str">
        <f t="shared" si="44"/>
        <v/>
      </c>
      <c r="AD190" s="253" t="str">
        <f>IF(OR(LEFT(C190,1)="*",ISNA(MATCH(C190,'PDP8'!$B$90:$B$238,0))),"",VLOOKUP(C190,'PDP8'!$B$90:$C$238,2,0))</f>
        <v/>
      </c>
      <c r="AE190" s="253" t="str">
        <f>IF(LEN(AD190)=0,"",VLOOKUP(C190,'PDP8'!$B$79:$F$238,5,0))</f>
        <v/>
      </c>
      <c r="AF190" s="253" t="str">
        <f>IF(OR(LEFT(C190,1)="*",ISNA(MATCH(C190,'PDP8'!$J$5:$J$389,0))),"",INDEX('PDP8'!$I$5:$I$389,MATCH(C190,'PDP8'!$J$5:$J$389,0)))</f>
        <v/>
      </c>
      <c r="AG190" s="253" t="str">
        <f>IF(LEN(AF190)=0,"",CONCATENATE(VLOOKUP(C190,'PDP8'!$J$5:$M$389,2,0),": ",VLOOKUP(C190,'PDP8'!$J$5:$M$389,4,0)))</f>
        <v/>
      </c>
      <c r="AH190" s="126"/>
    </row>
    <row r="191" spans="1:34" x14ac:dyDescent="0.2">
      <c r="A191" s="126"/>
      <c r="B191" s="246" t="str">
        <f t="shared" si="30"/>
        <v/>
      </c>
      <c r="C191" s="247"/>
      <c r="D191" s="248"/>
      <c r="E191" s="177"/>
      <c r="F191" s="249"/>
      <c r="G191" s="250" t="str">
        <f>IF(LEN(C191)=0,"",IF(LEFT(C191,1)="*",B191,IF(D191="Y",C191,IF(O191&lt;6,INDEX('PDP8'!$C$6:$C$13,MATCH(P191,'PDP8'!$B$6:$B$13)),CONCATENATE(W191,AA191,AD191,AF191)))))</f>
        <v/>
      </c>
      <c r="H191" s="251" t="str">
        <f t="shared" si="31"/>
        <v/>
      </c>
      <c r="I191" s="250" t="str">
        <f t="shared" si="41"/>
        <v/>
      </c>
      <c r="J191" s="179"/>
      <c r="K191" s="188" t="str">
        <f>IF(LEFT(C191,1)="*",CONCATENATE("/Address = ",RIGHT(B191,LEN(B191)-1)),IF(LEN(O191)=0,"",IF(D191="Y",CONCATENATE("/Data initialized to ",C191),IF(O191&lt;6,CONCATENATE("/",VLOOKUP(P191,'PDP8'!$B$6:$F$13,5),IF(_xlfn.BITAND(OCT2DEC(C191),376)=264," [Auto pre-increment]","")),CONCATENATE("/",Y191,AC191,AE191,AG191)))))</f>
        <v/>
      </c>
      <c r="L191" s="252"/>
      <c r="M191" s="126"/>
      <c r="N191" s="253" t="str">
        <f t="shared" si="32"/>
        <v/>
      </c>
      <c r="O191" s="253" t="str">
        <f t="shared" si="33"/>
        <v/>
      </c>
      <c r="P191" s="253" t="str">
        <f t="shared" si="34"/>
        <v/>
      </c>
      <c r="Q191" s="253" t="str">
        <f t="shared" si="35"/>
        <v/>
      </c>
      <c r="R191" s="253" t="str">
        <f t="shared" si="36"/>
        <v>NO</v>
      </c>
      <c r="S191" s="254" t="str">
        <f t="shared" si="42"/>
        <v>7610</v>
      </c>
      <c r="T191" s="253" t="str">
        <f t="shared" si="37"/>
        <v/>
      </c>
      <c r="U191" s="253">
        <f t="shared" si="38"/>
        <v>0</v>
      </c>
      <c r="V191" s="253" t="str">
        <f t="shared" si="39"/>
        <v/>
      </c>
      <c r="W191" s="253" t="str">
        <f>IF(LEN(V191)=0,"",IF(_xlfn.BITAND(V191,'PDP8'!$E$17)='PDP8'!$D$17,'PDP8'!$F$17,CONCATENATE(IF(ISNA(MATCH(_xlfn.BITAND(V191,'PDP8'!$E$18),'PDP8'!$D$18:$D$20,0)),"",CONCATENATE(INDEX('PDP8'!$C$18:$C$20,MATCH(_xlfn.BITAND(V191,'PDP8'!$E$18),'PDP8'!$D$18:$D$20,0))," ")),IF(ISNA(MATCH(_xlfn.BITAND(V191,'PDP8'!$E$21),'PDP8'!$D$21:$D$52,0)),"",INDEX('PDP8'!$C$21:$C$52,MATCH(_xlfn.BITAND(V191,'PDP8'!$E$21),'PDP8'!$D$21:$D$52,0))))))</f>
        <v/>
      </c>
      <c r="X191" s="253" t="str">
        <f>IF(LEN(W191)=0,"",IF(B191='PDP8'!$B$17,'PDP8'!$F$17,CONCATENATE(IF(ISNA(MATCH(_xlfn.BITAND(V191,'PDP8'!$E$18),'PDP8'!$D$18:$D$20,0)),"",CONCATENATE(VLOOKUP(_xlfn.BITAND(V191,'PDP8'!$E$18),'PDP8'!$D$18:$F$20,3,0),IF(LEN(W191)&gt;4,", ",""))),IF(ISNA(MATCH(_xlfn.BITAND(V191,'PDP8'!$E$21),'PDP8'!$D$21:$D$52,0)),"",VLOOKUP(_xlfn.BITAND(V191,'PDP8'!$E$21),'PDP8'!$D$21:$F$52,3,0)))))</f>
        <v/>
      </c>
      <c r="Y191" s="253" t="str">
        <f t="shared" si="43"/>
        <v/>
      </c>
      <c r="Z191" s="253" t="str">
        <f t="shared" si="40"/>
        <v/>
      </c>
      <c r="AA191" s="253" t="str">
        <f>IF(LEN(Z191)=0,"",CONCATENATE(IF(ISNA(MATCH(_xlfn.BITAND(Z191,'PDP8'!$E$56),'PDP8'!$D$56:$D$70,0)),"",CONCATENATE(INDEX('PDP8'!$C$56:$C$70,MATCH(_xlfn.BITAND(Z191,'PDP8'!$E$56),'PDP8'!$D$56:$D$70,0))," ")),IF(ISNA(MATCH(_xlfn.BITAND(Z191,'PDP8'!$E$71),'PDP8'!$D$71:$D$73,0)),"",CONCATENATE(INDEX('PDP8'!$C$71:$C$73,MATCH(_xlfn.BITAND(Z191,'PDP8'!$E$71),'PDP8'!$D$71:$D$73,0))," ")),IF(_xlfn.BITAND(Z191,'PDP8'!$E$74),"",'PDP8'!$C$74),IF(_xlfn.BITAND(Z191,'PDP8'!$E$75),'PDP8'!$C$75,"")))</f>
        <v/>
      </c>
      <c r="AB191" s="253" t="str">
        <f>IF(LEN(AA191)=0,"",CONCATENATE(IF(ISNA(MATCH(_xlfn.BITAND(Z191,'PDP8'!$E$56),'PDP8'!$D$56:$D$70,0)),"",VLOOKUP(_xlfn.BITAND(Z191,'PDP8'!$E$56),'PDP8'!$D$56:$F$70,3,0)),IF(ISNA(MATCH(_xlfn.BITAND(Z191,'PDP8'!$E$71),'PDP8'!$D$71:$D$73,0)),"",CONCATENATE(IF(ISNA(MATCH(_xlfn.BITAND(Z191,'PDP8'!$E$56),'PDP8'!$D$56:$D$70,0)),"",", "),VLOOKUP(_xlfn.BITAND(Z191,'PDP8'!$E$71),'PDP8'!$D$71:$F$73,3,0))),IF(_xlfn.BITAND(Z191,'PDP8'!$E$75)='PDP8'!$D$75,CONCATENATE(IF(LEN(AA191)&gt;4,", ",""),'PDP8'!$F$75,""),IF(_xlfn.BITAND(Z191,'PDP8'!$E$74),"",'PDP8'!$F$74))))</f>
        <v/>
      </c>
      <c r="AC191" s="253" t="str">
        <f t="shared" si="44"/>
        <v/>
      </c>
      <c r="AD191" s="253" t="str">
        <f>IF(OR(LEFT(C191,1)="*",ISNA(MATCH(C191,'PDP8'!$B$90:$B$238,0))),"",VLOOKUP(C191,'PDP8'!$B$90:$C$238,2,0))</f>
        <v/>
      </c>
      <c r="AE191" s="253" t="str">
        <f>IF(LEN(AD191)=0,"",VLOOKUP(C191,'PDP8'!$B$79:$F$238,5,0))</f>
        <v/>
      </c>
      <c r="AF191" s="253" t="str">
        <f>IF(OR(LEFT(C191,1)="*",ISNA(MATCH(C191,'PDP8'!$J$5:$J$389,0))),"",INDEX('PDP8'!$I$5:$I$389,MATCH(C191,'PDP8'!$J$5:$J$389,0)))</f>
        <v/>
      </c>
      <c r="AG191" s="253" t="str">
        <f>IF(LEN(AF191)=0,"",CONCATENATE(VLOOKUP(C191,'PDP8'!$J$5:$M$389,2,0),": ",VLOOKUP(C191,'PDP8'!$J$5:$M$389,4,0)))</f>
        <v/>
      </c>
      <c r="AH191" s="126"/>
    </row>
    <row r="192" spans="1:34" x14ac:dyDescent="0.2">
      <c r="A192" s="126"/>
      <c r="B192" s="246" t="str">
        <f t="shared" si="30"/>
        <v/>
      </c>
      <c r="C192" s="247"/>
      <c r="D192" s="248"/>
      <c r="E192" s="177"/>
      <c r="F192" s="249"/>
      <c r="G192" s="250" t="str">
        <f>IF(LEN(C192)=0,"",IF(LEFT(C192,1)="*",B192,IF(D192="Y",C192,IF(O192&lt;6,INDEX('PDP8'!$C$6:$C$13,MATCH(P192,'PDP8'!$B$6:$B$13)),CONCATENATE(W192,AA192,AD192,AF192)))))</f>
        <v/>
      </c>
      <c r="H192" s="251" t="str">
        <f t="shared" si="31"/>
        <v/>
      </c>
      <c r="I192" s="250" t="str">
        <f t="shared" si="41"/>
        <v/>
      </c>
      <c r="J192" s="179"/>
      <c r="K192" s="188" t="str">
        <f>IF(LEFT(C192,1)="*",CONCATENATE("/Address = ",RIGHT(B192,LEN(B192)-1)),IF(LEN(O192)=0,"",IF(D192="Y",CONCATENATE("/Data initialized to ",C192),IF(O192&lt;6,CONCATENATE("/",VLOOKUP(P192,'PDP8'!$B$6:$F$13,5),IF(_xlfn.BITAND(OCT2DEC(C192),376)=264," [Auto pre-increment]","")),CONCATENATE("/",Y192,AC192,AE192,AG192)))))</f>
        <v/>
      </c>
      <c r="L192" s="252"/>
      <c r="M192" s="126"/>
      <c r="N192" s="253" t="str">
        <f t="shared" si="32"/>
        <v/>
      </c>
      <c r="O192" s="253" t="str">
        <f t="shared" si="33"/>
        <v/>
      </c>
      <c r="P192" s="253" t="str">
        <f t="shared" si="34"/>
        <v/>
      </c>
      <c r="Q192" s="253" t="str">
        <f t="shared" si="35"/>
        <v/>
      </c>
      <c r="R192" s="253" t="str">
        <f t="shared" si="36"/>
        <v>NO</v>
      </c>
      <c r="S192" s="254" t="str">
        <f t="shared" si="42"/>
        <v>7610</v>
      </c>
      <c r="T192" s="253" t="str">
        <f t="shared" si="37"/>
        <v/>
      </c>
      <c r="U192" s="253">
        <f t="shared" si="38"/>
        <v>0</v>
      </c>
      <c r="V192" s="253" t="str">
        <f t="shared" si="39"/>
        <v/>
      </c>
      <c r="W192" s="253" t="str">
        <f>IF(LEN(V192)=0,"",IF(_xlfn.BITAND(V192,'PDP8'!$E$17)='PDP8'!$D$17,'PDP8'!$F$17,CONCATENATE(IF(ISNA(MATCH(_xlfn.BITAND(V192,'PDP8'!$E$18),'PDP8'!$D$18:$D$20,0)),"",CONCATENATE(INDEX('PDP8'!$C$18:$C$20,MATCH(_xlfn.BITAND(V192,'PDP8'!$E$18),'PDP8'!$D$18:$D$20,0))," ")),IF(ISNA(MATCH(_xlfn.BITAND(V192,'PDP8'!$E$21),'PDP8'!$D$21:$D$52,0)),"",INDEX('PDP8'!$C$21:$C$52,MATCH(_xlfn.BITAND(V192,'PDP8'!$E$21),'PDP8'!$D$21:$D$52,0))))))</f>
        <v/>
      </c>
      <c r="X192" s="253" t="str">
        <f>IF(LEN(W192)=0,"",IF(B192='PDP8'!$B$17,'PDP8'!$F$17,CONCATENATE(IF(ISNA(MATCH(_xlfn.BITAND(V192,'PDP8'!$E$18),'PDP8'!$D$18:$D$20,0)),"",CONCATENATE(VLOOKUP(_xlfn.BITAND(V192,'PDP8'!$E$18),'PDP8'!$D$18:$F$20,3,0),IF(LEN(W192)&gt;4,", ",""))),IF(ISNA(MATCH(_xlfn.BITAND(V192,'PDP8'!$E$21),'PDP8'!$D$21:$D$52,0)),"",VLOOKUP(_xlfn.BITAND(V192,'PDP8'!$E$21),'PDP8'!$D$21:$F$52,3,0)))))</f>
        <v/>
      </c>
      <c r="Y192" s="253" t="str">
        <f t="shared" si="43"/>
        <v/>
      </c>
      <c r="Z192" s="253" t="str">
        <f t="shared" si="40"/>
        <v/>
      </c>
      <c r="AA192" s="253" t="str">
        <f>IF(LEN(Z192)=0,"",CONCATENATE(IF(ISNA(MATCH(_xlfn.BITAND(Z192,'PDP8'!$E$56),'PDP8'!$D$56:$D$70,0)),"",CONCATENATE(INDEX('PDP8'!$C$56:$C$70,MATCH(_xlfn.BITAND(Z192,'PDP8'!$E$56),'PDP8'!$D$56:$D$70,0))," ")),IF(ISNA(MATCH(_xlfn.BITAND(Z192,'PDP8'!$E$71),'PDP8'!$D$71:$D$73,0)),"",CONCATENATE(INDEX('PDP8'!$C$71:$C$73,MATCH(_xlfn.BITAND(Z192,'PDP8'!$E$71),'PDP8'!$D$71:$D$73,0))," ")),IF(_xlfn.BITAND(Z192,'PDP8'!$E$74),"",'PDP8'!$C$74),IF(_xlfn.BITAND(Z192,'PDP8'!$E$75),'PDP8'!$C$75,"")))</f>
        <v/>
      </c>
      <c r="AB192" s="253" t="str">
        <f>IF(LEN(AA192)=0,"",CONCATENATE(IF(ISNA(MATCH(_xlfn.BITAND(Z192,'PDP8'!$E$56),'PDP8'!$D$56:$D$70,0)),"",VLOOKUP(_xlfn.BITAND(Z192,'PDP8'!$E$56),'PDP8'!$D$56:$F$70,3,0)),IF(ISNA(MATCH(_xlfn.BITAND(Z192,'PDP8'!$E$71),'PDP8'!$D$71:$D$73,0)),"",CONCATENATE(IF(ISNA(MATCH(_xlfn.BITAND(Z192,'PDP8'!$E$56),'PDP8'!$D$56:$D$70,0)),"",", "),VLOOKUP(_xlfn.BITAND(Z192,'PDP8'!$E$71),'PDP8'!$D$71:$F$73,3,0))),IF(_xlfn.BITAND(Z192,'PDP8'!$E$75)='PDP8'!$D$75,CONCATENATE(IF(LEN(AA192)&gt;4,", ",""),'PDP8'!$F$75,""),IF(_xlfn.BITAND(Z192,'PDP8'!$E$74),"",'PDP8'!$F$74))))</f>
        <v/>
      </c>
      <c r="AC192" s="253" t="str">
        <f t="shared" si="44"/>
        <v/>
      </c>
      <c r="AD192" s="253" t="str">
        <f>IF(OR(LEFT(C192,1)="*",ISNA(MATCH(C192,'PDP8'!$B$90:$B$238,0))),"",VLOOKUP(C192,'PDP8'!$B$90:$C$238,2,0))</f>
        <v/>
      </c>
      <c r="AE192" s="253" t="str">
        <f>IF(LEN(AD192)=0,"",VLOOKUP(C192,'PDP8'!$B$79:$F$238,5,0))</f>
        <v/>
      </c>
      <c r="AF192" s="253" t="str">
        <f>IF(OR(LEFT(C192,1)="*",ISNA(MATCH(C192,'PDP8'!$J$5:$J$389,0))),"",INDEX('PDP8'!$I$5:$I$389,MATCH(C192,'PDP8'!$J$5:$J$389,0)))</f>
        <v/>
      </c>
      <c r="AG192" s="253" t="str">
        <f>IF(LEN(AF192)=0,"",CONCATENATE(VLOOKUP(C192,'PDP8'!$J$5:$M$389,2,0),": ",VLOOKUP(C192,'PDP8'!$J$5:$M$389,4,0)))</f>
        <v/>
      </c>
      <c r="AH192" s="126"/>
    </row>
    <row r="193" spans="1:34" x14ac:dyDescent="0.2">
      <c r="A193" s="126"/>
      <c r="B193" s="246" t="str">
        <f t="shared" si="30"/>
        <v/>
      </c>
      <c r="C193" s="247"/>
      <c r="D193" s="248"/>
      <c r="E193" s="177"/>
      <c r="F193" s="249"/>
      <c r="G193" s="250" t="str">
        <f>IF(LEN(C193)=0,"",IF(LEFT(C193,1)="*",B193,IF(D193="Y",C193,IF(O193&lt;6,INDEX('PDP8'!$C$6:$C$13,MATCH(P193,'PDP8'!$B$6:$B$13)),CONCATENATE(W193,AA193,AD193,AF193)))))</f>
        <v/>
      </c>
      <c r="H193" s="251" t="str">
        <f t="shared" si="31"/>
        <v/>
      </c>
      <c r="I193" s="250" t="str">
        <f t="shared" si="41"/>
        <v/>
      </c>
      <c r="J193" s="179"/>
      <c r="K193" s="188" t="str">
        <f>IF(LEFT(C193,1)="*",CONCATENATE("/Address = ",RIGHT(B193,LEN(B193)-1)),IF(LEN(O193)=0,"",IF(D193="Y",CONCATENATE("/Data initialized to ",C193),IF(O193&lt;6,CONCATENATE("/",VLOOKUP(P193,'PDP8'!$B$6:$F$13,5),IF(_xlfn.BITAND(OCT2DEC(C193),376)=264," [Auto pre-increment]","")),CONCATENATE("/",Y193,AC193,AE193,AG193)))))</f>
        <v/>
      </c>
      <c r="L193" s="252"/>
      <c r="M193" s="126"/>
      <c r="N193" s="253" t="str">
        <f t="shared" si="32"/>
        <v/>
      </c>
      <c r="O193" s="253" t="str">
        <f t="shared" si="33"/>
        <v/>
      </c>
      <c r="P193" s="253" t="str">
        <f t="shared" si="34"/>
        <v/>
      </c>
      <c r="Q193" s="253" t="str">
        <f t="shared" si="35"/>
        <v/>
      </c>
      <c r="R193" s="253" t="str">
        <f t="shared" si="36"/>
        <v>NO</v>
      </c>
      <c r="S193" s="254" t="str">
        <f t="shared" si="42"/>
        <v>7610</v>
      </c>
      <c r="T193" s="253" t="str">
        <f t="shared" si="37"/>
        <v/>
      </c>
      <c r="U193" s="253">
        <f t="shared" si="38"/>
        <v>0</v>
      </c>
      <c r="V193" s="253" t="str">
        <f t="shared" si="39"/>
        <v/>
      </c>
      <c r="W193" s="253" t="str">
        <f>IF(LEN(V193)=0,"",IF(_xlfn.BITAND(V193,'PDP8'!$E$17)='PDP8'!$D$17,'PDP8'!$F$17,CONCATENATE(IF(ISNA(MATCH(_xlfn.BITAND(V193,'PDP8'!$E$18),'PDP8'!$D$18:$D$20,0)),"",CONCATENATE(INDEX('PDP8'!$C$18:$C$20,MATCH(_xlfn.BITAND(V193,'PDP8'!$E$18),'PDP8'!$D$18:$D$20,0))," ")),IF(ISNA(MATCH(_xlfn.BITAND(V193,'PDP8'!$E$21),'PDP8'!$D$21:$D$52,0)),"",INDEX('PDP8'!$C$21:$C$52,MATCH(_xlfn.BITAND(V193,'PDP8'!$E$21),'PDP8'!$D$21:$D$52,0))))))</f>
        <v/>
      </c>
      <c r="X193" s="253" t="str">
        <f>IF(LEN(W193)=0,"",IF(B193='PDP8'!$B$17,'PDP8'!$F$17,CONCATENATE(IF(ISNA(MATCH(_xlfn.BITAND(V193,'PDP8'!$E$18),'PDP8'!$D$18:$D$20,0)),"",CONCATENATE(VLOOKUP(_xlfn.BITAND(V193,'PDP8'!$E$18),'PDP8'!$D$18:$F$20,3,0),IF(LEN(W193)&gt;4,", ",""))),IF(ISNA(MATCH(_xlfn.BITAND(V193,'PDP8'!$E$21),'PDP8'!$D$21:$D$52,0)),"",VLOOKUP(_xlfn.BITAND(V193,'PDP8'!$E$21),'PDP8'!$D$21:$F$52,3,0)))))</f>
        <v/>
      </c>
      <c r="Y193" s="253" t="str">
        <f t="shared" si="43"/>
        <v/>
      </c>
      <c r="Z193" s="253" t="str">
        <f t="shared" si="40"/>
        <v/>
      </c>
      <c r="AA193" s="253" t="str">
        <f>IF(LEN(Z193)=0,"",CONCATENATE(IF(ISNA(MATCH(_xlfn.BITAND(Z193,'PDP8'!$E$56),'PDP8'!$D$56:$D$70,0)),"",CONCATENATE(INDEX('PDP8'!$C$56:$C$70,MATCH(_xlfn.BITAND(Z193,'PDP8'!$E$56),'PDP8'!$D$56:$D$70,0))," ")),IF(ISNA(MATCH(_xlfn.BITAND(Z193,'PDP8'!$E$71),'PDP8'!$D$71:$D$73,0)),"",CONCATENATE(INDEX('PDP8'!$C$71:$C$73,MATCH(_xlfn.BITAND(Z193,'PDP8'!$E$71),'PDP8'!$D$71:$D$73,0))," ")),IF(_xlfn.BITAND(Z193,'PDP8'!$E$74),"",'PDP8'!$C$74),IF(_xlfn.BITAND(Z193,'PDP8'!$E$75),'PDP8'!$C$75,"")))</f>
        <v/>
      </c>
      <c r="AB193" s="253" t="str">
        <f>IF(LEN(AA193)=0,"",CONCATENATE(IF(ISNA(MATCH(_xlfn.BITAND(Z193,'PDP8'!$E$56),'PDP8'!$D$56:$D$70,0)),"",VLOOKUP(_xlfn.BITAND(Z193,'PDP8'!$E$56),'PDP8'!$D$56:$F$70,3,0)),IF(ISNA(MATCH(_xlfn.BITAND(Z193,'PDP8'!$E$71),'PDP8'!$D$71:$D$73,0)),"",CONCATENATE(IF(ISNA(MATCH(_xlfn.BITAND(Z193,'PDP8'!$E$56),'PDP8'!$D$56:$D$70,0)),"",", "),VLOOKUP(_xlfn.BITAND(Z193,'PDP8'!$E$71),'PDP8'!$D$71:$F$73,3,0))),IF(_xlfn.BITAND(Z193,'PDP8'!$E$75)='PDP8'!$D$75,CONCATENATE(IF(LEN(AA193)&gt;4,", ",""),'PDP8'!$F$75,""),IF(_xlfn.BITAND(Z193,'PDP8'!$E$74),"",'PDP8'!$F$74))))</f>
        <v/>
      </c>
      <c r="AC193" s="253" t="str">
        <f t="shared" si="44"/>
        <v/>
      </c>
      <c r="AD193" s="253" t="str">
        <f>IF(OR(LEFT(C193,1)="*",ISNA(MATCH(C193,'PDP8'!$B$90:$B$238,0))),"",VLOOKUP(C193,'PDP8'!$B$90:$C$238,2,0))</f>
        <v/>
      </c>
      <c r="AE193" s="253" t="str">
        <f>IF(LEN(AD193)=0,"",VLOOKUP(C193,'PDP8'!$B$79:$F$238,5,0))</f>
        <v/>
      </c>
      <c r="AF193" s="253" t="str">
        <f>IF(OR(LEFT(C193,1)="*",ISNA(MATCH(C193,'PDP8'!$J$5:$J$389,0))),"",INDEX('PDP8'!$I$5:$I$389,MATCH(C193,'PDP8'!$J$5:$J$389,0)))</f>
        <v/>
      </c>
      <c r="AG193" s="253" t="str">
        <f>IF(LEN(AF193)=0,"",CONCATENATE(VLOOKUP(C193,'PDP8'!$J$5:$M$389,2,0),": ",VLOOKUP(C193,'PDP8'!$J$5:$M$389,4,0)))</f>
        <v/>
      </c>
      <c r="AH193" s="126"/>
    </row>
    <row r="194" spans="1:34" x14ac:dyDescent="0.2">
      <c r="A194" s="126"/>
      <c r="B194" s="246" t="str">
        <f t="shared" si="30"/>
        <v/>
      </c>
      <c r="C194" s="247"/>
      <c r="D194" s="248"/>
      <c r="E194" s="177"/>
      <c r="F194" s="249"/>
      <c r="G194" s="250" t="str">
        <f>IF(LEN(C194)=0,"",IF(LEFT(C194,1)="*",B194,IF(D194="Y",C194,IF(O194&lt;6,INDEX('PDP8'!$C$6:$C$13,MATCH(P194,'PDP8'!$B$6:$B$13)),CONCATENATE(W194,AA194,AD194,AF194)))))</f>
        <v/>
      </c>
      <c r="H194" s="251" t="str">
        <f t="shared" si="31"/>
        <v/>
      </c>
      <c r="I194" s="250" t="str">
        <f t="shared" si="41"/>
        <v/>
      </c>
      <c r="J194" s="179"/>
      <c r="K194" s="188" t="str">
        <f>IF(LEFT(C194,1)="*",CONCATENATE("/Address = ",RIGHT(B194,LEN(B194)-1)),IF(LEN(O194)=0,"",IF(D194="Y",CONCATENATE("/Data initialized to ",C194),IF(O194&lt;6,CONCATENATE("/",VLOOKUP(P194,'PDP8'!$B$6:$F$13,5),IF(_xlfn.BITAND(OCT2DEC(C194),376)=264," [Auto pre-increment]","")),CONCATENATE("/",Y194,AC194,AE194,AG194)))))</f>
        <v/>
      </c>
      <c r="L194" s="252"/>
      <c r="M194" s="126"/>
      <c r="N194" s="253" t="str">
        <f t="shared" si="32"/>
        <v/>
      </c>
      <c r="O194" s="253" t="str">
        <f t="shared" si="33"/>
        <v/>
      </c>
      <c r="P194" s="253" t="str">
        <f t="shared" si="34"/>
        <v/>
      </c>
      <c r="Q194" s="253" t="str">
        <f t="shared" si="35"/>
        <v/>
      </c>
      <c r="R194" s="253" t="str">
        <f t="shared" si="36"/>
        <v>NO</v>
      </c>
      <c r="S194" s="254" t="str">
        <f t="shared" si="42"/>
        <v>7610</v>
      </c>
      <c r="T194" s="253" t="str">
        <f t="shared" si="37"/>
        <v/>
      </c>
      <c r="U194" s="253">
        <f t="shared" si="38"/>
        <v>0</v>
      </c>
      <c r="V194" s="253" t="str">
        <f t="shared" si="39"/>
        <v/>
      </c>
      <c r="W194" s="253" t="str">
        <f>IF(LEN(V194)=0,"",IF(_xlfn.BITAND(V194,'PDP8'!$E$17)='PDP8'!$D$17,'PDP8'!$F$17,CONCATENATE(IF(ISNA(MATCH(_xlfn.BITAND(V194,'PDP8'!$E$18),'PDP8'!$D$18:$D$20,0)),"",CONCATENATE(INDEX('PDP8'!$C$18:$C$20,MATCH(_xlfn.BITAND(V194,'PDP8'!$E$18),'PDP8'!$D$18:$D$20,0))," ")),IF(ISNA(MATCH(_xlfn.BITAND(V194,'PDP8'!$E$21),'PDP8'!$D$21:$D$52,0)),"",INDEX('PDP8'!$C$21:$C$52,MATCH(_xlfn.BITAND(V194,'PDP8'!$E$21),'PDP8'!$D$21:$D$52,0))))))</f>
        <v/>
      </c>
      <c r="X194" s="253" t="str">
        <f>IF(LEN(W194)=0,"",IF(B194='PDP8'!$B$17,'PDP8'!$F$17,CONCATENATE(IF(ISNA(MATCH(_xlfn.BITAND(V194,'PDP8'!$E$18),'PDP8'!$D$18:$D$20,0)),"",CONCATENATE(VLOOKUP(_xlfn.BITAND(V194,'PDP8'!$E$18),'PDP8'!$D$18:$F$20,3,0),IF(LEN(W194)&gt;4,", ",""))),IF(ISNA(MATCH(_xlfn.BITAND(V194,'PDP8'!$E$21),'PDP8'!$D$21:$D$52,0)),"",VLOOKUP(_xlfn.BITAND(V194,'PDP8'!$E$21),'PDP8'!$D$21:$F$52,3,0)))))</f>
        <v/>
      </c>
      <c r="Y194" s="253" t="str">
        <f t="shared" si="43"/>
        <v/>
      </c>
      <c r="Z194" s="253" t="str">
        <f t="shared" si="40"/>
        <v/>
      </c>
      <c r="AA194" s="253" t="str">
        <f>IF(LEN(Z194)=0,"",CONCATENATE(IF(ISNA(MATCH(_xlfn.BITAND(Z194,'PDP8'!$E$56),'PDP8'!$D$56:$D$70,0)),"",CONCATENATE(INDEX('PDP8'!$C$56:$C$70,MATCH(_xlfn.BITAND(Z194,'PDP8'!$E$56),'PDP8'!$D$56:$D$70,0))," ")),IF(ISNA(MATCH(_xlfn.BITAND(Z194,'PDP8'!$E$71),'PDP8'!$D$71:$D$73,0)),"",CONCATENATE(INDEX('PDP8'!$C$71:$C$73,MATCH(_xlfn.BITAND(Z194,'PDP8'!$E$71),'PDP8'!$D$71:$D$73,0))," ")),IF(_xlfn.BITAND(Z194,'PDP8'!$E$74),"",'PDP8'!$C$74),IF(_xlfn.BITAND(Z194,'PDP8'!$E$75),'PDP8'!$C$75,"")))</f>
        <v/>
      </c>
      <c r="AB194" s="253" t="str">
        <f>IF(LEN(AA194)=0,"",CONCATENATE(IF(ISNA(MATCH(_xlfn.BITAND(Z194,'PDP8'!$E$56),'PDP8'!$D$56:$D$70,0)),"",VLOOKUP(_xlfn.BITAND(Z194,'PDP8'!$E$56),'PDP8'!$D$56:$F$70,3,0)),IF(ISNA(MATCH(_xlfn.BITAND(Z194,'PDP8'!$E$71),'PDP8'!$D$71:$D$73,0)),"",CONCATENATE(IF(ISNA(MATCH(_xlfn.BITAND(Z194,'PDP8'!$E$56),'PDP8'!$D$56:$D$70,0)),"",", "),VLOOKUP(_xlfn.BITAND(Z194,'PDP8'!$E$71),'PDP8'!$D$71:$F$73,3,0))),IF(_xlfn.BITAND(Z194,'PDP8'!$E$75)='PDP8'!$D$75,CONCATENATE(IF(LEN(AA194)&gt;4,", ",""),'PDP8'!$F$75,""),IF(_xlfn.BITAND(Z194,'PDP8'!$E$74),"",'PDP8'!$F$74))))</f>
        <v/>
      </c>
      <c r="AC194" s="253" t="str">
        <f t="shared" si="44"/>
        <v/>
      </c>
      <c r="AD194" s="253" t="str">
        <f>IF(OR(LEFT(C194,1)="*",ISNA(MATCH(C194,'PDP8'!$B$90:$B$238,0))),"",VLOOKUP(C194,'PDP8'!$B$90:$C$238,2,0))</f>
        <v/>
      </c>
      <c r="AE194" s="253" t="str">
        <f>IF(LEN(AD194)=0,"",VLOOKUP(C194,'PDP8'!$B$79:$F$238,5,0))</f>
        <v/>
      </c>
      <c r="AF194" s="253" t="str">
        <f>IF(OR(LEFT(C194,1)="*",ISNA(MATCH(C194,'PDP8'!$J$5:$J$389,0))),"",INDEX('PDP8'!$I$5:$I$389,MATCH(C194,'PDP8'!$J$5:$J$389,0)))</f>
        <v/>
      </c>
      <c r="AG194" s="253" t="str">
        <f>IF(LEN(AF194)=0,"",CONCATENATE(VLOOKUP(C194,'PDP8'!$J$5:$M$389,2,0),": ",VLOOKUP(C194,'PDP8'!$J$5:$M$389,4,0)))</f>
        <v/>
      </c>
      <c r="AH194" s="126"/>
    </row>
    <row r="195" spans="1:34" x14ac:dyDescent="0.2">
      <c r="A195" s="126"/>
      <c r="B195" s="246" t="str">
        <f t="shared" si="30"/>
        <v/>
      </c>
      <c r="C195" s="247"/>
      <c r="D195" s="248"/>
      <c r="E195" s="177"/>
      <c r="F195" s="249"/>
      <c r="G195" s="250" t="str">
        <f>IF(LEN(C195)=0,"",IF(LEFT(C195,1)="*",B195,IF(D195="Y",C195,IF(O195&lt;6,INDEX('PDP8'!$C$6:$C$13,MATCH(P195,'PDP8'!$B$6:$B$13)),CONCATENATE(W195,AA195,AD195,AF195)))))</f>
        <v/>
      </c>
      <c r="H195" s="251" t="str">
        <f t="shared" si="31"/>
        <v/>
      </c>
      <c r="I195" s="250" t="str">
        <f t="shared" si="41"/>
        <v/>
      </c>
      <c r="J195" s="179"/>
      <c r="K195" s="188" t="str">
        <f>IF(LEFT(C195,1)="*",CONCATENATE("/Address = ",RIGHT(B195,LEN(B195)-1)),IF(LEN(O195)=0,"",IF(D195="Y",CONCATENATE("/Data initialized to ",C195),IF(O195&lt;6,CONCATENATE("/",VLOOKUP(P195,'PDP8'!$B$6:$F$13,5),IF(_xlfn.BITAND(OCT2DEC(C195),376)=264," [Auto pre-increment]","")),CONCATENATE("/",Y195,AC195,AE195,AG195)))))</f>
        <v/>
      </c>
      <c r="L195" s="252"/>
      <c r="M195" s="126"/>
      <c r="N195" s="253" t="str">
        <f t="shared" si="32"/>
        <v/>
      </c>
      <c r="O195" s="253" t="str">
        <f t="shared" si="33"/>
        <v/>
      </c>
      <c r="P195" s="253" t="str">
        <f t="shared" si="34"/>
        <v/>
      </c>
      <c r="Q195" s="253" t="str">
        <f t="shared" si="35"/>
        <v/>
      </c>
      <c r="R195" s="253" t="str">
        <f t="shared" si="36"/>
        <v>NO</v>
      </c>
      <c r="S195" s="254" t="str">
        <f t="shared" si="42"/>
        <v>7610</v>
      </c>
      <c r="T195" s="253" t="str">
        <f t="shared" si="37"/>
        <v/>
      </c>
      <c r="U195" s="253">
        <f t="shared" si="38"/>
        <v>0</v>
      </c>
      <c r="V195" s="253" t="str">
        <f t="shared" si="39"/>
        <v/>
      </c>
      <c r="W195" s="253" t="str">
        <f>IF(LEN(V195)=0,"",IF(_xlfn.BITAND(V195,'PDP8'!$E$17)='PDP8'!$D$17,'PDP8'!$F$17,CONCATENATE(IF(ISNA(MATCH(_xlfn.BITAND(V195,'PDP8'!$E$18),'PDP8'!$D$18:$D$20,0)),"",CONCATENATE(INDEX('PDP8'!$C$18:$C$20,MATCH(_xlfn.BITAND(V195,'PDP8'!$E$18),'PDP8'!$D$18:$D$20,0))," ")),IF(ISNA(MATCH(_xlfn.BITAND(V195,'PDP8'!$E$21),'PDP8'!$D$21:$D$52,0)),"",INDEX('PDP8'!$C$21:$C$52,MATCH(_xlfn.BITAND(V195,'PDP8'!$E$21),'PDP8'!$D$21:$D$52,0))))))</f>
        <v/>
      </c>
      <c r="X195" s="253" t="str">
        <f>IF(LEN(W195)=0,"",IF(B195='PDP8'!$B$17,'PDP8'!$F$17,CONCATENATE(IF(ISNA(MATCH(_xlfn.BITAND(V195,'PDP8'!$E$18),'PDP8'!$D$18:$D$20,0)),"",CONCATENATE(VLOOKUP(_xlfn.BITAND(V195,'PDP8'!$E$18),'PDP8'!$D$18:$F$20,3,0),IF(LEN(W195)&gt;4,", ",""))),IF(ISNA(MATCH(_xlfn.BITAND(V195,'PDP8'!$E$21),'PDP8'!$D$21:$D$52,0)),"",VLOOKUP(_xlfn.BITAND(V195,'PDP8'!$E$21),'PDP8'!$D$21:$F$52,3,0)))))</f>
        <v/>
      </c>
      <c r="Y195" s="253" t="str">
        <f t="shared" si="43"/>
        <v/>
      </c>
      <c r="Z195" s="253" t="str">
        <f t="shared" si="40"/>
        <v/>
      </c>
      <c r="AA195" s="253" t="str">
        <f>IF(LEN(Z195)=0,"",CONCATENATE(IF(ISNA(MATCH(_xlfn.BITAND(Z195,'PDP8'!$E$56),'PDP8'!$D$56:$D$70,0)),"",CONCATENATE(INDEX('PDP8'!$C$56:$C$70,MATCH(_xlfn.BITAND(Z195,'PDP8'!$E$56),'PDP8'!$D$56:$D$70,0))," ")),IF(ISNA(MATCH(_xlfn.BITAND(Z195,'PDP8'!$E$71),'PDP8'!$D$71:$D$73,0)),"",CONCATENATE(INDEX('PDP8'!$C$71:$C$73,MATCH(_xlfn.BITAND(Z195,'PDP8'!$E$71),'PDP8'!$D$71:$D$73,0))," ")),IF(_xlfn.BITAND(Z195,'PDP8'!$E$74),"",'PDP8'!$C$74),IF(_xlfn.BITAND(Z195,'PDP8'!$E$75),'PDP8'!$C$75,"")))</f>
        <v/>
      </c>
      <c r="AB195" s="253" t="str">
        <f>IF(LEN(AA195)=0,"",CONCATENATE(IF(ISNA(MATCH(_xlfn.BITAND(Z195,'PDP8'!$E$56),'PDP8'!$D$56:$D$70,0)),"",VLOOKUP(_xlfn.BITAND(Z195,'PDP8'!$E$56),'PDP8'!$D$56:$F$70,3,0)),IF(ISNA(MATCH(_xlfn.BITAND(Z195,'PDP8'!$E$71),'PDP8'!$D$71:$D$73,0)),"",CONCATENATE(IF(ISNA(MATCH(_xlfn.BITAND(Z195,'PDP8'!$E$56),'PDP8'!$D$56:$D$70,0)),"",", "),VLOOKUP(_xlfn.BITAND(Z195,'PDP8'!$E$71),'PDP8'!$D$71:$F$73,3,0))),IF(_xlfn.BITAND(Z195,'PDP8'!$E$75)='PDP8'!$D$75,CONCATENATE(IF(LEN(AA195)&gt;4,", ",""),'PDP8'!$F$75,""),IF(_xlfn.BITAND(Z195,'PDP8'!$E$74),"",'PDP8'!$F$74))))</f>
        <v/>
      </c>
      <c r="AC195" s="253" t="str">
        <f t="shared" si="44"/>
        <v/>
      </c>
      <c r="AD195" s="253" t="str">
        <f>IF(OR(LEFT(C195,1)="*",ISNA(MATCH(C195,'PDP8'!$B$90:$B$238,0))),"",VLOOKUP(C195,'PDP8'!$B$90:$C$238,2,0))</f>
        <v/>
      </c>
      <c r="AE195" s="253" t="str">
        <f>IF(LEN(AD195)=0,"",VLOOKUP(C195,'PDP8'!$B$79:$F$238,5,0))</f>
        <v/>
      </c>
      <c r="AF195" s="253" t="str">
        <f>IF(OR(LEFT(C195,1)="*",ISNA(MATCH(C195,'PDP8'!$J$5:$J$389,0))),"",INDEX('PDP8'!$I$5:$I$389,MATCH(C195,'PDP8'!$J$5:$J$389,0)))</f>
        <v/>
      </c>
      <c r="AG195" s="253" t="str">
        <f>IF(LEN(AF195)=0,"",CONCATENATE(VLOOKUP(C195,'PDP8'!$J$5:$M$389,2,0),": ",VLOOKUP(C195,'PDP8'!$J$5:$M$389,4,0)))</f>
        <v/>
      </c>
      <c r="AH195" s="126"/>
    </row>
    <row r="196" spans="1:34" x14ac:dyDescent="0.2">
      <c r="A196" s="126"/>
      <c r="B196" s="246" t="str">
        <f t="shared" si="30"/>
        <v/>
      </c>
      <c r="C196" s="247"/>
      <c r="D196" s="248"/>
      <c r="E196" s="177"/>
      <c r="F196" s="249"/>
      <c r="G196" s="250" t="str">
        <f>IF(LEN(C196)=0,"",IF(LEFT(C196,1)="*",B196,IF(D196="Y",C196,IF(O196&lt;6,INDEX('PDP8'!$C$6:$C$13,MATCH(P196,'PDP8'!$B$6:$B$13)),CONCATENATE(W196,AA196,AD196,AF196)))))</f>
        <v/>
      </c>
      <c r="H196" s="251" t="str">
        <f t="shared" si="31"/>
        <v/>
      </c>
      <c r="I196" s="250" t="str">
        <f t="shared" si="41"/>
        <v/>
      </c>
      <c r="J196" s="179"/>
      <c r="K196" s="188" t="str">
        <f>IF(LEFT(C196,1)="*",CONCATENATE("/Address = ",RIGHT(B196,LEN(B196)-1)),IF(LEN(O196)=0,"",IF(D196="Y",CONCATENATE("/Data initialized to ",C196),IF(O196&lt;6,CONCATENATE("/",VLOOKUP(P196,'PDP8'!$B$6:$F$13,5),IF(_xlfn.BITAND(OCT2DEC(C196),376)=264," [Auto pre-increment]","")),CONCATENATE("/",Y196,AC196,AE196,AG196)))))</f>
        <v/>
      </c>
      <c r="L196" s="252"/>
      <c r="M196" s="126"/>
      <c r="N196" s="253" t="str">
        <f t="shared" si="32"/>
        <v/>
      </c>
      <c r="O196" s="253" t="str">
        <f t="shared" si="33"/>
        <v/>
      </c>
      <c r="P196" s="253" t="str">
        <f t="shared" si="34"/>
        <v/>
      </c>
      <c r="Q196" s="253" t="str">
        <f t="shared" si="35"/>
        <v/>
      </c>
      <c r="R196" s="253" t="str">
        <f t="shared" si="36"/>
        <v>NO</v>
      </c>
      <c r="S196" s="254" t="str">
        <f t="shared" si="42"/>
        <v>7610</v>
      </c>
      <c r="T196" s="253" t="str">
        <f t="shared" si="37"/>
        <v/>
      </c>
      <c r="U196" s="253">
        <f t="shared" si="38"/>
        <v>0</v>
      </c>
      <c r="V196" s="253" t="str">
        <f t="shared" si="39"/>
        <v/>
      </c>
      <c r="W196" s="253" t="str">
        <f>IF(LEN(V196)=0,"",IF(_xlfn.BITAND(V196,'PDP8'!$E$17)='PDP8'!$D$17,'PDP8'!$F$17,CONCATENATE(IF(ISNA(MATCH(_xlfn.BITAND(V196,'PDP8'!$E$18),'PDP8'!$D$18:$D$20,0)),"",CONCATENATE(INDEX('PDP8'!$C$18:$C$20,MATCH(_xlfn.BITAND(V196,'PDP8'!$E$18),'PDP8'!$D$18:$D$20,0))," ")),IF(ISNA(MATCH(_xlfn.BITAND(V196,'PDP8'!$E$21),'PDP8'!$D$21:$D$52,0)),"",INDEX('PDP8'!$C$21:$C$52,MATCH(_xlfn.BITAND(V196,'PDP8'!$E$21),'PDP8'!$D$21:$D$52,0))))))</f>
        <v/>
      </c>
      <c r="X196" s="253" t="str">
        <f>IF(LEN(W196)=0,"",IF(B196='PDP8'!$B$17,'PDP8'!$F$17,CONCATENATE(IF(ISNA(MATCH(_xlfn.BITAND(V196,'PDP8'!$E$18),'PDP8'!$D$18:$D$20,0)),"",CONCATENATE(VLOOKUP(_xlfn.BITAND(V196,'PDP8'!$E$18),'PDP8'!$D$18:$F$20,3,0),IF(LEN(W196)&gt;4,", ",""))),IF(ISNA(MATCH(_xlfn.BITAND(V196,'PDP8'!$E$21),'PDP8'!$D$21:$D$52,0)),"",VLOOKUP(_xlfn.BITAND(V196,'PDP8'!$E$21),'PDP8'!$D$21:$F$52,3,0)))))</f>
        <v/>
      </c>
      <c r="Y196" s="253" t="str">
        <f t="shared" si="43"/>
        <v/>
      </c>
      <c r="Z196" s="253" t="str">
        <f t="shared" si="40"/>
        <v/>
      </c>
      <c r="AA196" s="253" t="str">
        <f>IF(LEN(Z196)=0,"",CONCATENATE(IF(ISNA(MATCH(_xlfn.BITAND(Z196,'PDP8'!$E$56),'PDP8'!$D$56:$D$70,0)),"",CONCATENATE(INDEX('PDP8'!$C$56:$C$70,MATCH(_xlfn.BITAND(Z196,'PDP8'!$E$56),'PDP8'!$D$56:$D$70,0))," ")),IF(ISNA(MATCH(_xlfn.BITAND(Z196,'PDP8'!$E$71),'PDP8'!$D$71:$D$73,0)),"",CONCATENATE(INDEX('PDP8'!$C$71:$C$73,MATCH(_xlfn.BITAND(Z196,'PDP8'!$E$71),'PDP8'!$D$71:$D$73,0))," ")),IF(_xlfn.BITAND(Z196,'PDP8'!$E$74),"",'PDP8'!$C$74),IF(_xlfn.BITAND(Z196,'PDP8'!$E$75),'PDP8'!$C$75,"")))</f>
        <v/>
      </c>
      <c r="AB196" s="253" t="str">
        <f>IF(LEN(AA196)=0,"",CONCATENATE(IF(ISNA(MATCH(_xlfn.BITAND(Z196,'PDP8'!$E$56),'PDP8'!$D$56:$D$70,0)),"",VLOOKUP(_xlfn.BITAND(Z196,'PDP8'!$E$56),'PDP8'!$D$56:$F$70,3,0)),IF(ISNA(MATCH(_xlfn.BITAND(Z196,'PDP8'!$E$71),'PDP8'!$D$71:$D$73,0)),"",CONCATENATE(IF(ISNA(MATCH(_xlfn.BITAND(Z196,'PDP8'!$E$56),'PDP8'!$D$56:$D$70,0)),"",", "),VLOOKUP(_xlfn.BITAND(Z196,'PDP8'!$E$71),'PDP8'!$D$71:$F$73,3,0))),IF(_xlfn.BITAND(Z196,'PDP8'!$E$75)='PDP8'!$D$75,CONCATENATE(IF(LEN(AA196)&gt;4,", ",""),'PDP8'!$F$75,""),IF(_xlfn.BITAND(Z196,'PDP8'!$E$74),"",'PDP8'!$F$74))))</f>
        <v/>
      </c>
      <c r="AC196" s="253" t="str">
        <f t="shared" si="44"/>
        <v/>
      </c>
      <c r="AD196" s="253" t="str">
        <f>IF(OR(LEFT(C196,1)="*",ISNA(MATCH(C196,'PDP8'!$B$90:$B$238,0))),"",VLOOKUP(C196,'PDP8'!$B$90:$C$238,2,0))</f>
        <v/>
      </c>
      <c r="AE196" s="253" t="str">
        <f>IF(LEN(AD196)=0,"",VLOOKUP(C196,'PDP8'!$B$79:$F$238,5,0))</f>
        <v/>
      </c>
      <c r="AF196" s="253" t="str">
        <f>IF(OR(LEFT(C196,1)="*",ISNA(MATCH(C196,'PDP8'!$J$5:$J$389,0))),"",INDEX('PDP8'!$I$5:$I$389,MATCH(C196,'PDP8'!$J$5:$J$389,0)))</f>
        <v/>
      </c>
      <c r="AG196" s="253" t="str">
        <f>IF(LEN(AF196)=0,"",CONCATENATE(VLOOKUP(C196,'PDP8'!$J$5:$M$389,2,0),": ",VLOOKUP(C196,'PDP8'!$J$5:$M$389,4,0)))</f>
        <v/>
      </c>
      <c r="AH196" s="126"/>
    </row>
    <row r="197" spans="1:34" x14ac:dyDescent="0.2">
      <c r="A197" s="126"/>
      <c r="B197" s="246" t="str">
        <f t="shared" si="30"/>
        <v/>
      </c>
      <c r="C197" s="247"/>
      <c r="D197" s="248"/>
      <c r="E197" s="177"/>
      <c r="F197" s="249"/>
      <c r="G197" s="250" t="str">
        <f>IF(LEN(C197)=0,"",IF(LEFT(C197,1)="*",B197,IF(D197="Y",C197,IF(O197&lt;6,INDEX('PDP8'!$C$6:$C$13,MATCH(P197,'PDP8'!$B$6:$B$13)),CONCATENATE(W197,AA197,AD197,AF197)))))</f>
        <v/>
      </c>
      <c r="H197" s="251" t="str">
        <f t="shared" si="31"/>
        <v/>
      </c>
      <c r="I197" s="250" t="str">
        <f t="shared" si="41"/>
        <v/>
      </c>
      <c r="J197" s="179"/>
      <c r="K197" s="188" t="str">
        <f>IF(LEFT(C197,1)="*",CONCATENATE("/Address = ",RIGHT(B197,LEN(B197)-1)),IF(LEN(O197)=0,"",IF(D197="Y",CONCATENATE("/Data initialized to ",C197),IF(O197&lt;6,CONCATENATE("/",VLOOKUP(P197,'PDP8'!$B$6:$F$13,5),IF(_xlfn.BITAND(OCT2DEC(C197),376)=264," [Auto pre-increment]","")),CONCATENATE("/",Y197,AC197,AE197,AG197)))))</f>
        <v/>
      </c>
      <c r="L197" s="252"/>
      <c r="M197" s="126"/>
      <c r="N197" s="253" t="str">
        <f t="shared" si="32"/>
        <v/>
      </c>
      <c r="O197" s="253" t="str">
        <f t="shared" si="33"/>
        <v/>
      </c>
      <c r="P197" s="253" t="str">
        <f t="shared" si="34"/>
        <v/>
      </c>
      <c r="Q197" s="253" t="str">
        <f t="shared" si="35"/>
        <v/>
      </c>
      <c r="R197" s="253" t="str">
        <f t="shared" si="36"/>
        <v>NO</v>
      </c>
      <c r="S197" s="254" t="str">
        <f t="shared" si="42"/>
        <v>7610</v>
      </c>
      <c r="T197" s="253" t="str">
        <f t="shared" si="37"/>
        <v/>
      </c>
      <c r="U197" s="253">
        <f t="shared" si="38"/>
        <v>0</v>
      </c>
      <c r="V197" s="253" t="str">
        <f t="shared" si="39"/>
        <v/>
      </c>
      <c r="W197" s="253" t="str">
        <f>IF(LEN(V197)=0,"",IF(_xlfn.BITAND(V197,'PDP8'!$E$17)='PDP8'!$D$17,'PDP8'!$F$17,CONCATENATE(IF(ISNA(MATCH(_xlfn.BITAND(V197,'PDP8'!$E$18),'PDP8'!$D$18:$D$20,0)),"",CONCATENATE(INDEX('PDP8'!$C$18:$C$20,MATCH(_xlfn.BITAND(V197,'PDP8'!$E$18),'PDP8'!$D$18:$D$20,0))," ")),IF(ISNA(MATCH(_xlfn.BITAND(V197,'PDP8'!$E$21),'PDP8'!$D$21:$D$52,0)),"",INDEX('PDP8'!$C$21:$C$52,MATCH(_xlfn.BITAND(V197,'PDP8'!$E$21),'PDP8'!$D$21:$D$52,0))))))</f>
        <v/>
      </c>
      <c r="X197" s="253" t="str">
        <f>IF(LEN(W197)=0,"",IF(B197='PDP8'!$B$17,'PDP8'!$F$17,CONCATENATE(IF(ISNA(MATCH(_xlfn.BITAND(V197,'PDP8'!$E$18),'PDP8'!$D$18:$D$20,0)),"",CONCATENATE(VLOOKUP(_xlfn.BITAND(V197,'PDP8'!$E$18),'PDP8'!$D$18:$F$20,3,0),IF(LEN(W197)&gt;4,", ",""))),IF(ISNA(MATCH(_xlfn.BITAND(V197,'PDP8'!$E$21),'PDP8'!$D$21:$D$52,0)),"",VLOOKUP(_xlfn.BITAND(V197,'PDP8'!$E$21),'PDP8'!$D$21:$F$52,3,0)))))</f>
        <v/>
      </c>
      <c r="Y197" s="253" t="str">
        <f t="shared" si="43"/>
        <v/>
      </c>
      <c r="Z197" s="253" t="str">
        <f t="shared" si="40"/>
        <v/>
      </c>
      <c r="AA197" s="253" t="str">
        <f>IF(LEN(Z197)=0,"",CONCATENATE(IF(ISNA(MATCH(_xlfn.BITAND(Z197,'PDP8'!$E$56),'PDP8'!$D$56:$D$70,0)),"",CONCATENATE(INDEX('PDP8'!$C$56:$C$70,MATCH(_xlfn.BITAND(Z197,'PDP8'!$E$56),'PDP8'!$D$56:$D$70,0))," ")),IF(ISNA(MATCH(_xlfn.BITAND(Z197,'PDP8'!$E$71),'PDP8'!$D$71:$D$73,0)),"",CONCATENATE(INDEX('PDP8'!$C$71:$C$73,MATCH(_xlfn.BITAND(Z197,'PDP8'!$E$71),'PDP8'!$D$71:$D$73,0))," ")),IF(_xlfn.BITAND(Z197,'PDP8'!$E$74),"",'PDP8'!$C$74),IF(_xlfn.BITAND(Z197,'PDP8'!$E$75),'PDP8'!$C$75,"")))</f>
        <v/>
      </c>
      <c r="AB197" s="253" t="str">
        <f>IF(LEN(AA197)=0,"",CONCATENATE(IF(ISNA(MATCH(_xlfn.BITAND(Z197,'PDP8'!$E$56),'PDP8'!$D$56:$D$70,0)),"",VLOOKUP(_xlfn.BITAND(Z197,'PDP8'!$E$56),'PDP8'!$D$56:$F$70,3,0)),IF(ISNA(MATCH(_xlfn.BITAND(Z197,'PDP8'!$E$71),'PDP8'!$D$71:$D$73,0)),"",CONCATENATE(IF(ISNA(MATCH(_xlfn.BITAND(Z197,'PDP8'!$E$56),'PDP8'!$D$56:$D$70,0)),"",", "),VLOOKUP(_xlfn.BITAND(Z197,'PDP8'!$E$71),'PDP8'!$D$71:$F$73,3,0))),IF(_xlfn.BITAND(Z197,'PDP8'!$E$75)='PDP8'!$D$75,CONCATENATE(IF(LEN(AA197)&gt;4,", ",""),'PDP8'!$F$75,""),IF(_xlfn.BITAND(Z197,'PDP8'!$E$74),"",'PDP8'!$F$74))))</f>
        <v/>
      </c>
      <c r="AC197" s="253" t="str">
        <f t="shared" si="44"/>
        <v/>
      </c>
      <c r="AD197" s="253" t="str">
        <f>IF(OR(LEFT(C197,1)="*",ISNA(MATCH(C197,'PDP8'!$B$90:$B$238,0))),"",VLOOKUP(C197,'PDP8'!$B$90:$C$238,2,0))</f>
        <v/>
      </c>
      <c r="AE197" s="253" t="str">
        <f>IF(LEN(AD197)=0,"",VLOOKUP(C197,'PDP8'!$B$79:$F$238,5,0))</f>
        <v/>
      </c>
      <c r="AF197" s="253" t="str">
        <f>IF(OR(LEFT(C197,1)="*",ISNA(MATCH(C197,'PDP8'!$J$5:$J$389,0))),"",INDEX('PDP8'!$I$5:$I$389,MATCH(C197,'PDP8'!$J$5:$J$389,0)))</f>
        <v/>
      </c>
      <c r="AG197" s="253" t="str">
        <f>IF(LEN(AF197)=0,"",CONCATENATE(VLOOKUP(C197,'PDP8'!$J$5:$M$389,2,0),": ",VLOOKUP(C197,'PDP8'!$J$5:$M$389,4,0)))</f>
        <v/>
      </c>
      <c r="AH197" s="126"/>
    </row>
    <row r="198" spans="1:34" x14ac:dyDescent="0.2">
      <c r="A198" s="126"/>
      <c r="B198" s="246" t="str">
        <f t="shared" si="30"/>
        <v/>
      </c>
      <c r="C198" s="247"/>
      <c r="D198" s="248"/>
      <c r="E198" s="177"/>
      <c r="F198" s="249"/>
      <c r="G198" s="250" t="str">
        <f>IF(LEN(C198)=0,"",IF(LEFT(C198,1)="*",B198,IF(D198="Y",C198,IF(O198&lt;6,INDEX('PDP8'!$C$6:$C$13,MATCH(P198,'PDP8'!$B$6:$B$13)),CONCATENATE(W198,AA198,AD198,AF198)))))</f>
        <v/>
      </c>
      <c r="H198" s="251" t="str">
        <f t="shared" si="31"/>
        <v/>
      </c>
      <c r="I198" s="250" t="str">
        <f t="shared" si="41"/>
        <v/>
      </c>
      <c r="J198" s="179"/>
      <c r="K198" s="188" t="str">
        <f>IF(LEFT(C198,1)="*",CONCATENATE("/Address = ",RIGHT(B198,LEN(B198)-1)),IF(LEN(O198)=0,"",IF(D198="Y",CONCATENATE("/Data initialized to ",C198),IF(O198&lt;6,CONCATENATE("/",VLOOKUP(P198,'PDP8'!$B$6:$F$13,5),IF(_xlfn.BITAND(OCT2DEC(C198),376)=264," [Auto pre-increment]","")),CONCATENATE("/",Y198,AC198,AE198,AG198)))))</f>
        <v/>
      </c>
      <c r="L198" s="252"/>
      <c r="M198" s="126"/>
      <c r="N198" s="253" t="str">
        <f t="shared" si="32"/>
        <v/>
      </c>
      <c r="O198" s="253" t="str">
        <f t="shared" si="33"/>
        <v/>
      </c>
      <c r="P198" s="253" t="str">
        <f t="shared" si="34"/>
        <v/>
      </c>
      <c r="Q198" s="253" t="str">
        <f t="shared" si="35"/>
        <v/>
      </c>
      <c r="R198" s="253" t="str">
        <f t="shared" si="36"/>
        <v>NO</v>
      </c>
      <c r="S198" s="254" t="str">
        <f t="shared" si="42"/>
        <v>7610</v>
      </c>
      <c r="T198" s="253" t="str">
        <f t="shared" si="37"/>
        <v/>
      </c>
      <c r="U198" s="253">
        <f t="shared" si="38"/>
        <v>0</v>
      </c>
      <c r="V198" s="253" t="str">
        <f t="shared" si="39"/>
        <v/>
      </c>
      <c r="W198" s="253" t="str">
        <f>IF(LEN(V198)=0,"",IF(_xlfn.BITAND(V198,'PDP8'!$E$17)='PDP8'!$D$17,'PDP8'!$F$17,CONCATENATE(IF(ISNA(MATCH(_xlfn.BITAND(V198,'PDP8'!$E$18),'PDP8'!$D$18:$D$20,0)),"",CONCATENATE(INDEX('PDP8'!$C$18:$C$20,MATCH(_xlfn.BITAND(V198,'PDP8'!$E$18),'PDP8'!$D$18:$D$20,0))," ")),IF(ISNA(MATCH(_xlfn.BITAND(V198,'PDP8'!$E$21),'PDP8'!$D$21:$D$52,0)),"",INDEX('PDP8'!$C$21:$C$52,MATCH(_xlfn.BITAND(V198,'PDP8'!$E$21),'PDP8'!$D$21:$D$52,0))))))</f>
        <v/>
      </c>
      <c r="X198" s="253" t="str">
        <f>IF(LEN(W198)=0,"",IF(B198='PDP8'!$B$17,'PDP8'!$F$17,CONCATENATE(IF(ISNA(MATCH(_xlfn.BITAND(V198,'PDP8'!$E$18),'PDP8'!$D$18:$D$20,0)),"",CONCATENATE(VLOOKUP(_xlfn.BITAND(V198,'PDP8'!$E$18),'PDP8'!$D$18:$F$20,3,0),IF(LEN(W198)&gt;4,", ",""))),IF(ISNA(MATCH(_xlfn.BITAND(V198,'PDP8'!$E$21),'PDP8'!$D$21:$D$52,0)),"",VLOOKUP(_xlfn.BITAND(V198,'PDP8'!$E$21),'PDP8'!$D$21:$F$52,3,0)))))</f>
        <v/>
      </c>
      <c r="Y198" s="253" t="str">
        <f t="shared" si="43"/>
        <v/>
      </c>
      <c r="Z198" s="253" t="str">
        <f t="shared" si="40"/>
        <v/>
      </c>
      <c r="AA198" s="253" t="str">
        <f>IF(LEN(Z198)=0,"",CONCATENATE(IF(ISNA(MATCH(_xlfn.BITAND(Z198,'PDP8'!$E$56),'PDP8'!$D$56:$D$70,0)),"",CONCATENATE(INDEX('PDP8'!$C$56:$C$70,MATCH(_xlfn.BITAND(Z198,'PDP8'!$E$56),'PDP8'!$D$56:$D$70,0))," ")),IF(ISNA(MATCH(_xlfn.BITAND(Z198,'PDP8'!$E$71),'PDP8'!$D$71:$D$73,0)),"",CONCATENATE(INDEX('PDP8'!$C$71:$C$73,MATCH(_xlfn.BITAND(Z198,'PDP8'!$E$71),'PDP8'!$D$71:$D$73,0))," ")),IF(_xlfn.BITAND(Z198,'PDP8'!$E$74),"",'PDP8'!$C$74),IF(_xlfn.BITAND(Z198,'PDP8'!$E$75),'PDP8'!$C$75,"")))</f>
        <v/>
      </c>
      <c r="AB198" s="253" t="str">
        <f>IF(LEN(AA198)=0,"",CONCATENATE(IF(ISNA(MATCH(_xlfn.BITAND(Z198,'PDP8'!$E$56),'PDP8'!$D$56:$D$70,0)),"",VLOOKUP(_xlfn.BITAND(Z198,'PDP8'!$E$56),'PDP8'!$D$56:$F$70,3,0)),IF(ISNA(MATCH(_xlfn.BITAND(Z198,'PDP8'!$E$71),'PDP8'!$D$71:$D$73,0)),"",CONCATENATE(IF(ISNA(MATCH(_xlfn.BITAND(Z198,'PDP8'!$E$56),'PDP8'!$D$56:$D$70,0)),"",", "),VLOOKUP(_xlfn.BITAND(Z198,'PDP8'!$E$71),'PDP8'!$D$71:$F$73,3,0))),IF(_xlfn.BITAND(Z198,'PDP8'!$E$75)='PDP8'!$D$75,CONCATENATE(IF(LEN(AA198)&gt;4,", ",""),'PDP8'!$F$75,""),IF(_xlfn.BITAND(Z198,'PDP8'!$E$74),"",'PDP8'!$F$74))))</f>
        <v/>
      </c>
      <c r="AC198" s="253" t="str">
        <f t="shared" si="44"/>
        <v/>
      </c>
      <c r="AD198" s="253" t="str">
        <f>IF(OR(LEFT(C198,1)="*",ISNA(MATCH(C198,'PDP8'!$B$90:$B$238,0))),"",VLOOKUP(C198,'PDP8'!$B$90:$C$238,2,0))</f>
        <v/>
      </c>
      <c r="AE198" s="253" t="str">
        <f>IF(LEN(AD198)=0,"",VLOOKUP(C198,'PDP8'!$B$79:$F$238,5,0))</f>
        <v/>
      </c>
      <c r="AF198" s="253" t="str">
        <f>IF(OR(LEFT(C198,1)="*",ISNA(MATCH(C198,'PDP8'!$J$5:$J$389,0))),"",INDEX('PDP8'!$I$5:$I$389,MATCH(C198,'PDP8'!$J$5:$J$389,0)))</f>
        <v/>
      </c>
      <c r="AG198" s="253" t="str">
        <f>IF(LEN(AF198)=0,"",CONCATENATE(VLOOKUP(C198,'PDP8'!$J$5:$M$389,2,0),": ",VLOOKUP(C198,'PDP8'!$J$5:$M$389,4,0)))</f>
        <v/>
      </c>
      <c r="AH198" s="126"/>
    </row>
    <row r="199" spans="1:34" x14ac:dyDescent="0.2">
      <c r="A199" s="126"/>
      <c r="B199" s="246" t="str">
        <f t="shared" si="30"/>
        <v/>
      </c>
      <c r="C199" s="247"/>
      <c r="D199" s="248"/>
      <c r="E199" s="177"/>
      <c r="F199" s="249"/>
      <c r="G199" s="250" t="str">
        <f>IF(LEN(C199)=0,"",IF(LEFT(C199,1)="*",B199,IF(D199="Y",C199,IF(O199&lt;6,INDEX('PDP8'!$C$6:$C$13,MATCH(P199,'PDP8'!$B$6:$B$13)),CONCATENATE(W199,AA199,AD199,AF199)))))</f>
        <v/>
      </c>
      <c r="H199" s="251" t="str">
        <f t="shared" si="31"/>
        <v/>
      </c>
      <c r="I199" s="250" t="str">
        <f t="shared" si="41"/>
        <v/>
      </c>
      <c r="J199" s="179"/>
      <c r="K199" s="188" t="str">
        <f>IF(LEFT(C199,1)="*",CONCATENATE("/Address = ",RIGHT(B199,LEN(B199)-1)),IF(LEN(O199)=0,"",IF(D199="Y",CONCATENATE("/Data initialized to ",C199),IF(O199&lt;6,CONCATENATE("/",VLOOKUP(P199,'PDP8'!$B$6:$F$13,5),IF(_xlfn.BITAND(OCT2DEC(C199),376)=264," [Auto pre-increment]","")),CONCATENATE("/",Y199,AC199,AE199,AG199)))))</f>
        <v/>
      </c>
      <c r="L199" s="252"/>
      <c r="M199" s="126"/>
      <c r="N199" s="253" t="str">
        <f t="shared" si="32"/>
        <v/>
      </c>
      <c r="O199" s="253" t="str">
        <f t="shared" si="33"/>
        <v/>
      </c>
      <c r="P199" s="253" t="str">
        <f t="shared" si="34"/>
        <v/>
      </c>
      <c r="Q199" s="253" t="str">
        <f t="shared" si="35"/>
        <v/>
      </c>
      <c r="R199" s="253" t="str">
        <f t="shared" si="36"/>
        <v>NO</v>
      </c>
      <c r="S199" s="254" t="str">
        <f t="shared" si="42"/>
        <v>7610</v>
      </c>
      <c r="T199" s="253" t="str">
        <f t="shared" si="37"/>
        <v/>
      </c>
      <c r="U199" s="253">
        <f t="shared" si="38"/>
        <v>0</v>
      </c>
      <c r="V199" s="253" t="str">
        <f t="shared" si="39"/>
        <v/>
      </c>
      <c r="W199" s="253" t="str">
        <f>IF(LEN(V199)=0,"",IF(_xlfn.BITAND(V199,'PDP8'!$E$17)='PDP8'!$D$17,'PDP8'!$F$17,CONCATENATE(IF(ISNA(MATCH(_xlfn.BITAND(V199,'PDP8'!$E$18),'PDP8'!$D$18:$D$20,0)),"",CONCATENATE(INDEX('PDP8'!$C$18:$C$20,MATCH(_xlfn.BITAND(V199,'PDP8'!$E$18),'PDP8'!$D$18:$D$20,0))," ")),IF(ISNA(MATCH(_xlfn.BITAND(V199,'PDP8'!$E$21),'PDP8'!$D$21:$D$52,0)),"",INDEX('PDP8'!$C$21:$C$52,MATCH(_xlfn.BITAND(V199,'PDP8'!$E$21),'PDP8'!$D$21:$D$52,0))))))</f>
        <v/>
      </c>
      <c r="X199" s="253" t="str">
        <f>IF(LEN(W199)=0,"",IF(B199='PDP8'!$B$17,'PDP8'!$F$17,CONCATENATE(IF(ISNA(MATCH(_xlfn.BITAND(V199,'PDP8'!$E$18),'PDP8'!$D$18:$D$20,0)),"",CONCATENATE(VLOOKUP(_xlfn.BITAND(V199,'PDP8'!$E$18),'PDP8'!$D$18:$F$20,3,0),IF(LEN(W199)&gt;4,", ",""))),IF(ISNA(MATCH(_xlfn.BITAND(V199,'PDP8'!$E$21),'PDP8'!$D$21:$D$52,0)),"",VLOOKUP(_xlfn.BITAND(V199,'PDP8'!$E$21),'PDP8'!$D$21:$F$52,3,0)))))</f>
        <v/>
      </c>
      <c r="Y199" s="253" t="str">
        <f t="shared" si="43"/>
        <v/>
      </c>
      <c r="Z199" s="253" t="str">
        <f t="shared" si="40"/>
        <v/>
      </c>
      <c r="AA199" s="253" t="str">
        <f>IF(LEN(Z199)=0,"",CONCATENATE(IF(ISNA(MATCH(_xlfn.BITAND(Z199,'PDP8'!$E$56),'PDP8'!$D$56:$D$70,0)),"",CONCATENATE(INDEX('PDP8'!$C$56:$C$70,MATCH(_xlfn.BITAND(Z199,'PDP8'!$E$56),'PDP8'!$D$56:$D$70,0))," ")),IF(ISNA(MATCH(_xlfn.BITAND(Z199,'PDP8'!$E$71),'PDP8'!$D$71:$D$73,0)),"",CONCATENATE(INDEX('PDP8'!$C$71:$C$73,MATCH(_xlfn.BITAND(Z199,'PDP8'!$E$71),'PDP8'!$D$71:$D$73,0))," ")),IF(_xlfn.BITAND(Z199,'PDP8'!$E$74),"",'PDP8'!$C$74),IF(_xlfn.BITAND(Z199,'PDP8'!$E$75),'PDP8'!$C$75,"")))</f>
        <v/>
      </c>
      <c r="AB199" s="253" t="str">
        <f>IF(LEN(AA199)=0,"",CONCATENATE(IF(ISNA(MATCH(_xlfn.BITAND(Z199,'PDP8'!$E$56),'PDP8'!$D$56:$D$70,0)),"",VLOOKUP(_xlfn.BITAND(Z199,'PDP8'!$E$56),'PDP8'!$D$56:$F$70,3,0)),IF(ISNA(MATCH(_xlfn.BITAND(Z199,'PDP8'!$E$71),'PDP8'!$D$71:$D$73,0)),"",CONCATENATE(IF(ISNA(MATCH(_xlfn.BITAND(Z199,'PDP8'!$E$56),'PDP8'!$D$56:$D$70,0)),"",", "),VLOOKUP(_xlfn.BITAND(Z199,'PDP8'!$E$71),'PDP8'!$D$71:$F$73,3,0))),IF(_xlfn.BITAND(Z199,'PDP8'!$E$75)='PDP8'!$D$75,CONCATENATE(IF(LEN(AA199)&gt;4,", ",""),'PDP8'!$F$75,""),IF(_xlfn.BITAND(Z199,'PDP8'!$E$74),"",'PDP8'!$F$74))))</f>
        <v/>
      </c>
      <c r="AC199" s="253" t="str">
        <f t="shared" si="44"/>
        <v/>
      </c>
      <c r="AD199" s="253" t="str">
        <f>IF(OR(LEFT(C199,1)="*",ISNA(MATCH(C199,'PDP8'!$B$90:$B$238,0))),"",VLOOKUP(C199,'PDP8'!$B$90:$C$238,2,0))</f>
        <v/>
      </c>
      <c r="AE199" s="253" t="str">
        <f>IF(LEN(AD199)=0,"",VLOOKUP(C199,'PDP8'!$B$79:$F$238,5,0))</f>
        <v/>
      </c>
      <c r="AF199" s="253" t="str">
        <f>IF(OR(LEFT(C199,1)="*",ISNA(MATCH(C199,'PDP8'!$J$5:$J$389,0))),"",INDEX('PDP8'!$I$5:$I$389,MATCH(C199,'PDP8'!$J$5:$J$389,0)))</f>
        <v/>
      </c>
      <c r="AG199" s="253" t="str">
        <f>IF(LEN(AF199)=0,"",CONCATENATE(VLOOKUP(C199,'PDP8'!$J$5:$M$389,2,0),": ",VLOOKUP(C199,'PDP8'!$J$5:$M$389,4,0)))</f>
        <v/>
      </c>
      <c r="AH199" s="126"/>
    </row>
    <row r="200" spans="1:34" x14ac:dyDescent="0.2">
      <c r="A200" s="126"/>
      <c r="B200" s="246" t="str">
        <f t="shared" si="30"/>
        <v/>
      </c>
      <c r="C200" s="247"/>
      <c r="D200" s="248"/>
      <c r="E200" s="177"/>
      <c r="F200" s="249"/>
      <c r="G200" s="250" t="str">
        <f>IF(LEN(C200)=0,"",IF(LEFT(C200,1)="*",B200,IF(D200="Y",C200,IF(O200&lt;6,INDEX('PDP8'!$C$6:$C$13,MATCH(P200,'PDP8'!$B$6:$B$13)),CONCATENATE(W200,AA200,AD200,AF200)))))</f>
        <v/>
      </c>
      <c r="H200" s="251" t="str">
        <f t="shared" si="31"/>
        <v/>
      </c>
      <c r="I200" s="250" t="str">
        <f t="shared" si="41"/>
        <v/>
      </c>
      <c r="J200" s="179"/>
      <c r="K200" s="188" t="str">
        <f>IF(LEFT(C200,1)="*",CONCATENATE("/Address = ",RIGHT(B200,LEN(B200)-1)),IF(LEN(O200)=0,"",IF(D200="Y",CONCATENATE("/Data initialized to ",C200),IF(O200&lt;6,CONCATENATE("/",VLOOKUP(P200,'PDP8'!$B$6:$F$13,5),IF(_xlfn.BITAND(OCT2DEC(C200),376)=264," [Auto pre-increment]","")),CONCATENATE("/",Y200,AC200,AE200,AG200)))))</f>
        <v/>
      </c>
      <c r="L200" s="252"/>
      <c r="M200" s="126"/>
      <c r="N200" s="253" t="str">
        <f t="shared" si="32"/>
        <v/>
      </c>
      <c r="O200" s="253" t="str">
        <f t="shared" si="33"/>
        <v/>
      </c>
      <c r="P200" s="253" t="str">
        <f t="shared" si="34"/>
        <v/>
      </c>
      <c r="Q200" s="253" t="str">
        <f t="shared" si="35"/>
        <v/>
      </c>
      <c r="R200" s="253" t="str">
        <f t="shared" si="36"/>
        <v>NO</v>
      </c>
      <c r="S200" s="254" t="str">
        <f t="shared" si="42"/>
        <v>7610</v>
      </c>
      <c r="T200" s="253" t="str">
        <f t="shared" si="37"/>
        <v/>
      </c>
      <c r="U200" s="253">
        <f t="shared" si="38"/>
        <v>0</v>
      </c>
      <c r="V200" s="253" t="str">
        <f t="shared" si="39"/>
        <v/>
      </c>
      <c r="W200" s="253" t="str">
        <f>IF(LEN(V200)=0,"",IF(_xlfn.BITAND(V200,'PDP8'!$E$17)='PDP8'!$D$17,'PDP8'!$F$17,CONCATENATE(IF(ISNA(MATCH(_xlfn.BITAND(V200,'PDP8'!$E$18),'PDP8'!$D$18:$D$20,0)),"",CONCATENATE(INDEX('PDP8'!$C$18:$C$20,MATCH(_xlfn.BITAND(V200,'PDP8'!$E$18),'PDP8'!$D$18:$D$20,0))," ")),IF(ISNA(MATCH(_xlfn.BITAND(V200,'PDP8'!$E$21),'PDP8'!$D$21:$D$52,0)),"",INDEX('PDP8'!$C$21:$C$52,MATCH(_xlfn.BITAND(V200,'PDP8'!$E$21),'PDP8'!$D$21:$D$52,0))))))</f>
        <v/>
      </c>
      <c r="X200" s="253" t="str">
        <f>IF(LEN(W200)=0,"",IF(B200='PDP8'!$B$17,'PDP8'!$F$17,CONCATENATE(IF(ISNA(MATCH(_xlfn.BITAND(V200,'PDP8'!$E$18),'PDP8'!$D$18:$D$20,0)),"",CONCATENATE(VLOOKUP(_xlfn.BITAND(V200,'PDP8'!$E$18),'PDP8'!$D$18:$F$20,3,0),IF(LEN(W200)&gt;4,", ",""))),IF(ISNA(MATCH(_xlfn.BITAND(V200,'PDP8'!$E$21),'PDP8'!$D$21:$D$52,0)),"",VLOOKUP(_xlfn.BITAND(V200,'PDP8'!$E$21),'PDP8'!$D$21:$F$52,3,0)))))</f>
        <v/>
      </c>
      <c r="Y200" s="253" t="str">
        <f t="shared" si="43"/>
        <v/>
      </c>
      <c r="Z200" s="253" t="str">
        <f t="shared" si="40"/>
        <v/>
      </c>
      <c r="AA200" s="253" t="str">
        <f>IF(LEN(Z200)=0,"",CONCATENATE(IF(ISNA(MATCH(_xlfn.BITAND(Z200,'PDP8'!$E$56),'PDP8'!$D$56:$D$70,0)),"",CONCATENATE(INDEX('PDP8'!$C$56:$C$70,MATCH(_xlfn.BITAND(Z200,'PDP8'!$E$56),'PDP8'!$D$56:$D$70,0))," ")),IF(ISNA(MATCH(_xlfn.BITAND(Z200,'PDP8'!$E$71),'PDP8'!$D$71:$D$73,0)),"",CONCATENATE(INDEX('PDP8'!$C$71:$C$73,MATCH(_xlfn.BITAND(Z200,'PDP8'!$E$71),'PDP8'!$D$71:$D$73,0))," ")),IF(_xlfn.BITAND(Z200,'PDP8'!$E$74),"",'PDP8'!$C$74),IF(_xlfn.BITAND(Z200,'PDP8'!$E$75),'PDP8'!$C$75,"")))</f>
        <v/>
      </c>
      <c r="AB200" s="253" t="str">
        <f>IF(LEN(AA200)=0,"",CONCATENATE(IF(ISNA(MATCH(_xlfn.BITAND(Z200,'PDP8'!$E$56),'PDP8'!$D$56:$D$70,0)),"",VLOOKUP(_xlfn.BITAND(Z200,'PDP8'!$E$56),'PDP8'!$D$56:$F$70,3,0)),IF(ISNA(MATCH(_xlfn.BITAND(Z200,'PDP8'!$E$71),'PDP8'!$D$71:$D$73,0)),"",CONCATENATE(IF(ISNA(MATCH(_xlfn.BITAND(Z200,'PDP8'!$E$56),'PDP8'!$D$56:$D$70,0)),"",", "),VLOOKUP(_xlfn.BITAND(Z200,'PDP8'!$E$71),'PDP8'!$D$71:$F$73,3,0))),IF(_xlfn.BITAND(Z200,'PDP8'!$E$75)='PDP8'!$D$75,CONCATENATE(IF(LEN(AA200)&gt;4,", ",""),'PDP8'!$F$75,""),IF(_xlfn.BITAND(Z200,'PDP8'!$E$74),"",'PDP8'!$F$74))))</f>
        <v/>
      </c>
      <c r="AC200" s="253" t="str">
        <f t="shared" si="44"/>
        <v/>
      </c>
      <c r="AD200" s="253" t="str">
        <f>IF(OR(LEFT(C200,1)="*",ISNA(MATCH(C200,'PDP8'!$B$90:$B$238,0))),"",VLOOKUP(C200,'PDP8'!$B$90:$C$238,2,0))</f>
        <v/>
      </c>
      <c r="AE200" s="253" t="str">
        <f>IF(LEN(AD200)=0,"",VLOOKUP(C200,'PDP8'!$B$79:$F$238,5,0))</f>
        <v/>
      </c>
      <c r="AF200" s="253" t="str">
        <f>IF(OR(LEFT(C200,1)="*",ISNA(MATCH(C200,'PDP8'!$J$5:$J$389,0))),"",INDEX('PDP8'!$I$5:$I$389,MATCH(C200,'PDP8'!$J$5:$J$389,0)))</f>
        <v/>
      </c>
      <c r="AG200" s="253" t="str">
        <f>IF(LEN(AF200)=0,"",CONCATENATE(VLOOKUP(C200,'PDP8'!$J$5:$M$389,2,0),": ",VLOOKUP(C200,'PDP8'!$J$5:$M$389,4,0)))</f>
        <v/>
      </c>
      <c r="AH200" s="126"/>
    </row>
    <row r="201" spans="1:34" x14ac:dyDescent="0.2">
      <c r="A201" s="126"/>
      <c r="B201" s="246" t="str">
        <f t="shared" si="30"/>
        <v/>
      </c>
      <c r="C201" s="247"/>
      <c r="D201" s="248"/>
      <c r="E201" s="177"/>
      <c r="F201" s="249"/>
      <c r="G201" s="250" t="str">
        <f>IF(LEN(C201)=0,"",IF(LEFT(C201,1)="*",B201,IF(D201="Y",C201,IF(O201&lt;6,INDEX('PDP8'!$C$6:$C$13,MATCH(P201,'PDP8'!$B$6:$B$13)),CONCATENATE(W201,AA201,AD201,AF201)))))</f>
        <v/>
      </c>
      <c r="H201" s="251" t="str">
        <f t="shared" si="31"/>
        <v/>
      </c>
      <c r="I201" s="250" t="str">
        <f t="shared" si="41"/>
        <v/>
      </c>
      <c r="J201" s="179"/>
      <c r="K201" s="188" t="str">
        <f>IF(LEFT(C201,1)="*",CONCATENATE("/Address = ",RIGHT(B201,LEN(B201)-1)),IF(LEN(O201)=0,"",IF(D201="Y",CONCATENATE("/Data initialized to ",C201),IF(O201&lt;6,CONCATENATE("/",VLOOKUP(P201,'PDP8'!$B$6:$F$13,5),IF(_xlfn.BITAND(OCT2DEC(C201),376)=264," [Auto pre-increment]","")),CONCATENATE("/",Y201,AC201,AE201,AG201)))))</f>
        <v/>
      </c>
      <c r="L201" s="252"/>
      <c r="M201" s="126"/>
      <c r="N201" s="253" t="str">
        <f t="shared" si="32"/>
        <v/>
      </c>
      <c r="O201" s="253" t="str">
        <f t="shared" si="33"/>
        <v/>
      </c>
      <c r="P201" s="253" t="str">
        <f t="shared" si="34"/>
        <v/>
      </c>
      <c r="Q201" s="253" t="str">
        <f t="shared" si="35"/>
        <v/>
      </c>
      <c r="R201" s="253" t="str">
        <f t="shared" si="36"/>
        <v>NO</v>
      </c>
      <c r="S201" s="254" t="str">
        <f t="shared" si="42"/>
        <v>7610</v>
      </c>
      <c r="T201" s="253" t="str">
        <f t="shared" si="37"/>
        <v/>
      </c>
      <c r="U201" s="253">
        <f t="shared" si="38"/>
        <v>0</v>
      </c>
      <c r="V201" s="253" t="str">
        <f t="shared" si="39"/>
        <v/>
      </c>
      <c r="W201" s="253" t="str">
        <f>IF(LEN(V201)=0,"",IF(_xlfn.BITAND(V201,'PDP8'!$E$17)='PDP8'!$D$17,'PDP8'!$F$17,CONCATENATE(IF(ISNA(MATCH(_xlfn.BITAND(V201,'PDP8'!$E$18),'PDP8'!$D$18:$D$20,0)),"",CONCATENATE(INDEX('PDP8'!$C$18:$C$20,MATCH(_xlfn.BITAND(V201,'PDP8'!$E$18),'PDP8'!$D$18:$D$20,0))," ")),IF(ISNA(MATCH(_xlfn.BITAND(V201,'PDP8'!$E$21),'PDP8'!$D$21:$D$52,0)),"",INDEX('PDP8'!$C$21:$C$52,MATCH(_xlfn.BITAND(V201,'PDP8'!$E$21),'PDP8'!$D$21:$D$52,0))))))</f>
        <v/>
      </c>
      <c r="X201" s="253" t="str">
        <f>IF(LEN(W201)=0,"",IF(B201='PDP8'!$B$17,'PDP8'!$F$17,CONCATENATE(IF(ISNA(MATCH(_xlfn.BITAND(V201,'PDP8'!$E$18),'PDP8'!$D$18:$D$20,0)),"",CONCATENATE(VLOOKUP(_xlfn.BITAND(V201,'PDP8'!$E$18),'PDP8'!$D$18:$F$20,3,0),IF(LEN(W201)&gt;4,", ",""))),IF(ISNA(MATCH(_xlfn.BITAND(V201,'PDP8'!$E$21),'PDP8'!$D$21:$D$52,0)),"",VLOOKUP(_xlfn.BITAND(V201,'PDP8'!$E$21),'PDP8'!$D$21:$F$52,3,0)))))</f>
        <v/>
      </c>
      <c r="Y201" s="253" t="str">
        <f t="shared" si="43"/>
        <v/>
      </c>
      <c r="Z201" s="253" t="str">
        <f t="shared" si="40"/>
        <v/>
      </c>
      <c r="AA201" s="253" t="str">
        <f>IF(LEN(Z201)=0,"",CONCATENATE(IF(ISNA(MATCH(_xlfn.BITAND(Z201,'PDP8'!$E$56),'PDP8'!$D$56:$D$70,0)),"",CONCATENATE(INDEX('PDP8'!$C$56:$C$70,MATCH(_xlfn.BITAND(Z201,'PDP8'!$E$56),'PDP8'!$D$56:$D$70,0))," ")),IF(ISNA(MATCH(_xlfn.BITAND(Z201,'PDP8'!$E$71),'PDP8'!$D$71:$D$73,0)),"",CONCATENATE(INDEX('PDP8'!$C$71:$C$73,MATCH(_xlfn.BITAND(Z201,'PDP8'!$E$71),'PDP8'!$D$71:$D$73,0))," ")),IF(_xlfn.BITAND(Z201,'PDP8'!$E$74),"",'PDP8'!$C$74),IF(_xlfn.BITAND(Z201,'PDP8'!$E$75),'PDP8'!$C$75,"")))</f>
        <v/>
      </c>
      <c r="AB201" s="253" t="str">
        <f>IF(LEN(AA201)=0,"",CONCATENATE(IF(ISNA(MATCH(_xlfn.BITAND(Z201,'PDP8'!$E$56),'PDP8'!$D$56:$D$70,0)),"",VLOOKUP(_xlfn.BITAND(Z201,'PDP8'!$E$56),'PDP8'!$D$56:$F$70,3,0)),IF(ISNA(MATCH(_xlfn.BITAND(Z201,'PDP8'!$E$71),'PDP8'!$D$71:$D$73,0)),"",CONCATENATE(IF(ISNA(MATCH(_xlfn.BITAND(Z201,'PDP8'!$E$56),'PDP8'!$D$56:$D$70,0)),"",", "),VLOOKUP(_xlfn.BITAND(Z201,'PDP8'!$E$71),'PDP8'!$D$71:$F$73,3,0))),IF(_xlfn.BITAND(Z201,'PDP8'!$E$75)='PDP8'!$D$75,CONCATENATE(IF(LEN(AA201)&gt;4,", ",""),'PDP8'!$F$75,""),IF(_xlfn.BITAND(Z201,'PDP8'!$E$74),"",'PDP8'!$F$74))))</f>
        <v/>
      </c>
      <c r="AC201" s="253" t="str">
        <f t="shared" si="44"/>
        <v/>
      </c>
      <c r="AD201" s="253" t="str">
        <f>IF(OR(LEFT(C201,1)="*",ISNA(MATCH(C201,'PDP8'!$B$90:$B$238,0))),"",VLOOKUP(C201,'PDP8'!$B$90:$C$238,2,0))</f>
        <v/>
      </c>
      <c r="AE201" s="253" t="str">
        <f>IF(LEN(AD201)=0,"",VLOOKUP(C201,'PDP8'!$B$79:$F$238,5,0))</f>
        <v/>
      </c>
      <c r="AF201" s="253" t="str">
        <f>IF(OR(LEFT(C201,1)="*",ISNA(MATCH(C201,'PDP8'!$J$5:$J$389,0))),"",INDEX('PDP8'!$I$5:$I$389,MATCH(C201,'PDP8'!$J$5:$J$389,0)))</f>
        <v/>
      </c>
      <c r="AG201" s="253" t="str">
        <f>IF(LEN(AF201)=0,"",CONCATENATE(VLOOKUP(C201,'PDP8'!$J$5:$M$389,2,0),": ",VLOOKUP(C201,'PDP8'!$J$5:$M$389,4,0)))</f>
        <v/>
      </c>
      <c r="AH201" s="126"/>
    </row>
    <row r="202" spans="1:34" x14ac:dyDescent="0.2">
      <c r="A202" s="126"/>
      <c r="B202" s="246" t="str">
        <f t="shared" ref="B202:B265" si="45">IF(LEN(C202)=0,"",IF(LEFT(C202,1)="*",C202,S202))</f>
        <v/>
      </c>
      <c r="C202" s="247"/>
      <c r="D202" s="248"/>
      <c r="E202" s="177"/>
      <c r="F202" s="249"/>
      <c r="G202" s="250" t="str">
        <f>IF(LEN(C202)=0,"",IF(LEFT(C202,1)="*",B202,IF(D202="Y",C202,IF(O202&lt;6,INDEX('PDP8'!$C$6:$C$13,MATCH(P202,'PDP8'!$B$6:$B$13)),CONCATENATE(W202,AA202,AD202,AF202)))))</f>
        <v/>
      </c>
      <c r="H202" s="251" t="str">
        <f t="shared" ref="H202:H265" si="46">IF(OR(LEN(O202)=0,O202&gt;5,D202="Y"),"",IF(_xlfn.BITAND(OCT2DEC(C202),256),"I",""))</f>
        <v/>
      </c>
      <c r="I202" s="250" t="str">
        <f t="shared" si="41"/>
        <v/>
      </c>
      <c r="J202" s="179"/>
      <c r="K202" s="188" t="str">
        <f>IF(LEFT(C202,1)="*",CONCATENATE("/Address = ",RIGHT(B202,LEN(B202)-1)),IF(LEN(O202)=0,"",IF(D202="Y",CONCATENATE("/Data initialized to ",C202),IF(O202&lt;6,CONCATENATE("/",VLOOKUP(P202,'PDP8'!$B$6:$F$13,5),IF(_xlfn.BITAND(OCT2DEC(C202),376)=264," [Auto pre-increment]","")),CONCATENATE("/",Y202,AC202,AE202,AG202)))))</f>
        <v/>
      </c>
      <c r="L202" s="252"/>
      <c r="M202" s="126"/>
      <c r="N202" s="253" t="str">
        <f t="shared" ref="N202:N265" si="47">IF(OR(LEN(O202)=0,O202&gt;5,D202="Y"),"",_xlfn.BITAND(OCT2DEC(C202),128)/128)</f>
        <v/>
      </c>
      <c r="O202" s="253" t="str">
        <f t="shared" ref="O202:O265" si="48">IF(LEN(C202)=0,"",IF(LEFT(C202,1)="*","",VALUE(LEFT(C202,1))))</f>
        <v/>
      </c>
      <c r="P202" s="253" t="str">
        <f t="shared" ref="P202:P265" si="49">IF(LEN(C202)=0,"",IF(LEFT(C202,1)="*","",CONCATENATE(O202,"000")))</f>
        <v/>
      </c>
      <c r="Q202" s="253" t="str">
        <f t="shared" ref="Q202:Q265" si="50">IF(LEN(F202)=0,"",IF(RIGHT(F202,1)=",",LEFT(F202,LEN(F202)-1),F202))</f>
        <v/>
      </c>
      <c r="R202" s="253" t="str">
        <f t="shared" ref="R202:R265" si="51">IF(OR(LEN(C202)=0,LEFT(C202,1)="*",ISNA(MATCH(S202,$T$10:$T$522,0))),"NO","YES")</f>
        <v>NO</v>
      </c>
      <c r="S202" s="254" t="str">
        <f t="shared" si="42"/>
        <v>7610</v>
      </c>
      <c r="T202" s="253" t="str">
        <f t="shared" ref="T202:T265" si="52">IF(OR(LEN(O202)=0,O202&gt;5),"",DEC2OCT(_xlfn.BITAND(OCT2DEC(C202),127)+IF(N202=1,_xlfn.BITAND(OCT2DEC(B202),3968),0),4))</f>
        <v/>
      </c>
      <c r="U202" s="253">
        <f t="shared" ref="U202:U265" si="53">IF(LEN(O202)=0,0,IF(O202=7,INT((LEN(G202)+1)/4),0))</f>
        <v>0</v>
      </c>
      <c r="V202" s="253" t="str">
        <f t="shared" ref="V202:V265" si="54">IF(O202=7,IF(_xlfn.BITAND(OCT2DEC(C202),256)=0,_xlfn.BITAND(OCT2DEC(C202),255),""),"")</f>
        <v/>
      </c>
      <c r="W202" s="253" t="str">
        <f>IF(LEN(V202)=0,"",IF(_xlfn.BITAND(V202,'PDP8'!$E$17)='PDP8'!$D$17,'PDP8'!$F$17,CONCATENATE(IF(ISNA(MATCH(_xlfn.BITAND(V202,'PDP8'!$E$18),'PDP8'!$D$18:$D$20,0)),"",CONCATENATE(INDEX('PDP8'!$C$18:$C$20,MATCH(_xlfn.BITAND(V202,'PDP8'!$E$18),'PDP8'!$D$18:$D$20,0))," ")),IF(ISNA(MATCH(_xlfn.BITAND(V202,'PDP8'!$E$21),'PDP8'!$D$21:$D$52,0)),"",INDEX('PDP8'!$C$21:$C$52,MATCH(_xlfn.BITAND(V202,'PDP8'!$E$21),'PDP8'!$D$21:$D$52,0))))))</f>
        <v/>
      </c>
      <c r="X202" s="253" t="str">
        <f>IF(LEN(W202)=0,"",IF(B202='PDP8'!$B$17,'PDP8'!$F$17,CONCATENATE(IF(ISNA(MATCH(_xlfn.BITAND(V202,'PDP8'!$E$18),'PDP8'!$D$18:$D$20,0)),"",CONCATENATE(VLOOKUP(_xlfn.BITAND(V202,'PDP8'!$E$18),'PDP8'!$D$18:$F$20,3,0),IF(LEN(W202)&gt;4,", ",""))),IF(ISNA(MATCH(_xlfn.BITAND(V202,'PDP8'!$E$21),'PDP8'!$D$21:$D$52,0)),"",VLOOKUP(_xlfn.BITAND(V202,'PDP8'!$E$21),'PDP8'!$D$21:$F$52,3,0)))))</f>
        <v/>
      </c>
      <c r="Y202" s="253" t="str">
        <f t="shared" si="43"/>
        <v/>
      </c>
      <c r="Z202" s="253" t="str">
        <f t="shared" ref="Z202:Z265" si="55">IF(O202=7,IF(_xlfn.BITAND(OCT2DEC(C202),257)=256,_xlfn.BITAND(OCT2DEC(C202),254),""),"")</f>
        <v/>
      </c>
      <c r="AA202" s="253" t="str">
        <f>IF(LEN(Z202)=0,"",CONCATENATE(IF(ISNA(MATCH(_xlfn.BITAND(Z202,'PDP8'!$E$56),'PDP8'!$D$56:$D$70,0)),"",CONCATENATE(INDEX('PDP8'!$C$56:$C$70,MATCH(_xlfn.BITAND(Z202,'PDP8'!$E$56),'PDP8'!$D$56:$D$70,0))," ")),IF(ISNA(MATCH(_xlfn.BITAND(Z202,'PDP8'!$E$71),'PDP8'!$D$71:$D$73,0)),"",CONCATENATE(INDEX('PDP8'!$C$71:$C$73,MATCH(_xlfn.BITAND(Z202,'PDP8'!$E$71),'PDP8'!$D$71:$D$73,0))," ")),IF(_xlfn.BITAND(Z202,'PDP8'!$E$74),"",'PDP8'!$C$74),IF(_xlfn.BITAND(Z202,'PDP8'!$E$75),'PDP8'!$C$75,"")))</f>
        <v/>
      </c>
      <c r="AB202" s="253" t="str">
        <f>IF(LEN(AA202)=0,"",CONCATENATE(IF(ISNA(MATCH(_xlfn.BITAND(Z202,'PDP8'!$E$56),'PDP8'!$D$56:$D$70,0)),"",VLOOKUP(_xlfn.BITAND(Z202,'PDP8'!$E$56),'PDP8'!$D$56:$F$70,3,0)),IF(ISNA(MATCH(_xlfn.BITAND(Z202,'PDP8'!$E$71),'PDP8'!$D$71:$D$73,0)),"",CONCATENATE(IF(ISNA(MATCH(_xlfn.BITAND(Z202,'PDP8'!$E$56),'PDP8'!$D$56:$D$70,0)),"",", "),VLOOKUP(_xlfn.BITAND(Z202,'PDP8'!$E$71),'PDP8'!$D$71:$F$73,3,0))),IF(_xlfn.BITAND(Z202,'PDP8'!$E$75)='PDP8'!$D$75,CONCATENATE(IF(LEN(AA202)&gt;4,", ",""),'PDP8'!$F$75,""),IF(_xlfn.BITAND(Z202,'PDP8'!$E$74),"",'PDP8'!$F$74))))</f>
        <v/>
      </c>
      <c r="AC202" s="253" t="str">
        <f t="shared" si="44"/>
        <v/>
      </c>
      <c r="AD202" s="253" t="str">
        <f>IF(OR(LEFT(C202,1)="*",ISNA(MATCH(C202,'PDP8'!$B$90:$B$238,0))),"",VLOOKUP(C202,'PDP8'!$B$90:$C$238,2,0))</f>
        <v/>
      </c>
      <c r="AE202" s="253" t="str">
        <f>IF(LEN(AD202)=0,"",VLOOKUP(C202,'PDP8'!$B$79:$F$238,5,0))</f>
        <v/>
      </c>
      <c r="AF202" s="253" t="str">
        <f>IF(OR(LEFT(C202,1)="*",ISNA(MATCH(C202,'PDP8'!$J$5:$J$389,0))),"",INDEX('PDP8'!$I$5:$I$389,MATCH(C202,'PDP8'!$J$5:$J$389,0)))</f>
        <v/>
      </c>
      <c r="AG202" s="253" t="str">
        <f>IF(LEN(AF202)=0,"",CONCATENATE(VLOOKUP(C202,'PDP8'!$J$5:$M$389,2,0),": ",VLOOKUP(C202,'PDP8'!$J$5:$M$389,4,0)))</f>
        <v/>
      </c>
      <c r="AH202" s="126"/>
    </row>
    <row r="203" spans="1:34" x14ac:dyDescent="0.2">
      <c r="A203" s="126"/>
      <c r="B203" s="246" t="str">
        <f t="shared" si="45"/>
        <v/>
      </c>
      <c r="C203" s="247"/>
      <c r="D203" s="248"/>
      <c r="E203" s="177"/>
      <c r="F203" s="249"/>
      <c r="G203" s="250" t="str">
        <f>IF(LEN(C203)=0,"",IF(LEFT(C203,1)="*",B203,IF(D203="Y",C203,IF(O203&lt;6,INDEX('PDP8'!$C$6:$C$13,MATCH(P203,'PDP8'!$B$6:$B$13)),CONCATENATE(W203,AA203,AD203,AF203)))))</f>
        <v/>
      </c>
      <c r="H203" s="251" t="str">
        <f t="shared" si="46"/>
        <v/>
      </c>
      <c r="I203" s="250" t="str">
        <f t="shared" ref="I203:I266" si="56">IF(OR(LEN(T203)=0,D203="Y"),"",IF(ISNA(MATCH(T203,$B$10:$B$522,0)),T203,IF(LEN(VLOOKUP(T203,$B$10:$Q$522,16,0))=0,T203,VLOOKUP(T203,$B$10:$Q$522,16,0))))</f>
        <v/>
      </c>
      <c r="J203" s="179"/>
      <c r="K203" s="188" t="str">
        <f>IF(LEFT(C203,1)="*",CONCATENATE("/Address = ",RIGHT(B203,LEN(B203)-1)),IF(LEN(O203)=0,"",IF(D203="Y",CONCATENATE("/Data initialized to ",C203),IF(O203&lt;6,CONCATENATE("/",VLOOKUP(P203,'PDP8'!$B$6:$F$13,5),IF(_xlfn.BITAND(OCT2DEC(C203),376)=264," [Auto pre-increment]","")),CONCATENATE("/",Y203,AC203,AE203,AG203)))))</f>
        <v/>
      </c>
      <c r="L203" s="252"/>
      <c r="M203" s="126"/>
      <c r="N203" s="253" t="str">
        <f t="shared" si="47"/>
        <v/>
      </c>
      <c r="O203" s="253" t="str">
        <f t="shared" si="48"/>
        <v/>
      </c>
      <c r="P203" s="253" t="str">
        <f t="shared" si="49"/>
        <v/>
      </c>
      <c r="Q203" s="253" t="str">
        <f t="shared" si="50"/>
        <v/>
      </c>
      <c r="R203" s="253" t="str">
        <f t="shared" si="51"/>
        <v>NO</v>
      </c>
      <c r="S203" s="254" t="str">
        <f t="shared" ref="S203:S266" si="57">IF(LEN(C203)=0,S202,IF(LEFT(C203,1)="*",DEC2OCT(OCT2DEC(RIGHT(C203,LEN(C203)-1))-1,4),DEC2OCT(IF(S202="7777",0,OCT2DEC(S202)+1),4)))</f>
        <v>7610</v>
      </c>
      <c r="T203" s="253" t="str">
        <f t="shared" si="52"/>
        <v/>
      </c>
      <c r="U203" s="253">
        <f t="shared" si="53"/>
        <v>0</v>
      </c>
      <c r="V203" s="253" t="str">
        <f t="shared" si="54"/>
        <v/>
      </c>
      <c r="W203" s="253" t="str">
        <f>IF(LEN(V203)=0,"",IF(_xlfn.BITAND(V203,'PDP8'!$E$17)='PDP8'!$D$17,'PDP8'!$F$17,CONCATENATE(IF(ISNA(MATCH(_xlfn.BITAND(V203,'PDP8'!$E$18),'PDP8'!$D$18:$D$20,0)),"",CONCATENATE(INDEX('PDP8'!$C$18:$C$20,MATCH(_xlfn.BITAND(V203,'PDP8'!$E$18),'PDP8'!$D$18:$D$20,0))," ")),IF(ISNA(MATCH(_xlfn.BITAND(V203,'PDP8'!$E$21),'PDP8'!$D$21:$D$52,0)),"",INDEX('PDP8'!$C$21:$C$52,MATCH(_xlfn.BITAND(V203,'PDP8'!$E$21),'PDP8'!$D$21:$D$52,0))))))</f>
        <v/>
      </c>
      <c r="X203" s="253" t="str">
        <f>IF(LEN(W203)=0,"",IF(B203='PDP8'!$B$17,'PDP8'!$F$17,CONCATENATE(IF(ISNA(MATCH(_xlfn.BITAND(V203,'PDP8'!$E$18),'PDP8'!$D$18:$D$20,0)),"",CONCATENATE(VLOOKUP(_xlfn.BITAND(V203,'PDP8'!$E$18),'PDP8'!$D$18:$F$20,3,0),IF(LEN(W203)&gt;4,", ",""))),IF(ISNA(MATCH(_xlfn.BITAND(V203,'PDP8'!$E$21),'PDP8'!$D$21:$D$52,0)),"",VLOOKUP(_xlfn.BITAND(V203,'PDP8'!$E$21),'PDP8'!$D$21:$F$52,3,0)))))</f>
        <v/>
      </c>
      <c r="Y203" s="253" t="str">
        <f t="shared" ref="Y203:Y266" si="58">IF(RIGHT(X203)=" ",LEFT(X203,LEN(X203)-1),X203)</f>
        <v/>
      </c>
      <c r="Z203" s="253" t="str">
        <f t="shared" si="55"/>
        <v/>
      </c>
      <c r="AA203" s="253" t="str">
        <f>IF(LEN(Z203)=0,"",CONCATENATE(IF(ISNA(MATCH(_xlfn.BITAND(Z203,'PDP8'!$E$56),'PDP8'!$D$56:$D$70,0)),"",CONCATENATE(INDEX('PDP8'!$C$56:$C$70,MATCH(_xlfn.BITAND(Z203,'PDP8'!$E$56),'PDP8'!$D$56:$D$70,0))," ")),IF(ISNA(MATCH(_xlfn.BITAND(Z203,'PDP8'!$E$71),'PDP8'!$D$71:$D$73,0)),"",CONCATENATE(INDEX('PDP8'!$C$71:$C$73,MATCH(_xlfn.BITAND(Z203,'PDP8'!$E$71),'PDP8'!$D$71:$D$73,0))," ")),IF(_xlfn.BITAND(Z203,'PDP8'!$E$74),"",'PDP8'!$C$74),IF(_xlfn.BITAND(Z203,'PDP8'!$E$75),'PDP8'!$C$75,"")))</f>
        <v/>
      </c>
      <c r="AB203" s="253" t="str">
        <f>IF(LEN(AA203)=0,"",CONCATENATE(IF(ISNA(MATCH(_xlfn.BITAND(Z203,'PDP8'!$E$56),'PDP8'!$D$56:$D$70,0)),"",VLOOKUP(_xlfn.BITAND(Z203,'PDP8'!$E$56),'PDP8'!$D$56:$F$70,3,0)),IF(ISNA(MATCH(_xlfn.BITAND(Z203,'PDP8'!$E$71),'PDP8'!$D$71:$D$73,0)),"",CONCATENATE(IF(ISNA(MATCH(_xlfn.BITAND(Z203,'PDP8'!$E$56),'PDP8'!$D$56:$D$70,0)),"",", "),VLOOKUP(_xlfn.BITAND(Z203,'PDP8'!$E$71),'PDP8'!$D$71:$F$73,3,0))),IF(_xlfn.BITAND(Z203,'PDP8'!$E$75)='PDP8'!$D$75,CONCATENATE(IF(LEN(AA203)&gt;4,", ",""),'PDP8'!$F$75,""),IF(_xlfn.BITAND(Z203,'PDP8'!$E$74),"",'PDP8'!$F$74))))</f>
        <v/>
      </c>
      <c r="AC203" s="253" t="str">
        <f t="shared" ref="AC203:AC266" si="59">IF(RIGHT(AB203)=" ",LEFT(AB203,LEN(AB203)-1),AB203)</f>
        <v/>
      </c>
      <c r="AD203" s="253" t="str">
        <f>IF(OR(LEFT(C203,1)="*",ISNA(MATCH(C203,'PDP8'!$B$90:$B$238,0))),"",VLOOKUP(C203,'PDP8'!$B$90:$C$238,2,0))</f>
        <v/>
      </c>
      <c r="AE203" s="253" t="str">
        <f>IF(LEN(AD203)=0,"",VLOOKUP(C203,'PDP8'!$B$79:$F$238,5,0))</f>
        <v/>
      </c>
      <c r="AF203" s="253" t="str">
        <f>IF(OR(LEFT(C203,1)="*",ISNA(MATCH(C203,'PDP8'!$J$5:$J$389,0))),"",INDEX('PDP8'!$I$5:$I$389,MATCH(C203,'PDP8'!$J$5:$J$389,0)))</f>
        <v/>
      </c>
      <c r="AG203" s="253" t="str">
        <f>IF(LEN(AF203)=0,"",CONCATENATE(VLOOKUP(C203,'PDP8'!$J$5:$M$389,2,0),": ",VLOOKUP(C203,'PDP8'!$J$5:$M$389,4,0)))</f>
        <v/>
      </c>
      <c r="AH203" s="126"/>
    </row>
    <row r="204" spans="1:34" x14ac:dyDescent="0.2">
      <c r="A204" s="126"/>
      <c r="B204" s="246" t="str">
        <f t="shared" si="45"/>
        <v/>
      </c>
      <c r="C204" s="247"/>
      <c r="D204" s="248"/>
      <c r="E204" s="177"/>
      <c r="F204" s="249"/>
      <c r="G204" s="250" t="str">
        <f>IF(LEN(C204)=0,"",IF(LEFT(C204,1)="*",B204,IF(D204="Y",C204,IF(O204&lt;6,INDEX('PDP8'!$C$6:$C$13,MATCH(P204,'PDP8'!$B$6:$B$13)),CONCATENATE(W204,AA204,AD204,AF204)))))</f>
        <v/>
      </c>
      <c r="H204" s="251" t="str">
        <f t="shared" si="46"/>
        <v/>
      </c>
      <c r="I204" s="250" t="str">
        <f t="shared" si="56"/>
        <v/>
      </c>
      <c r="J204" s="179"/>
      <c r="K204" s="188" t="str">
        <f>IF(LEFT(C204,1)="*",CONCATENATE("/Address = ",RIGHT(B204,LEN(B204)-1)),IF(LEN(O204)=0,"",IF(D204="Y",CONCATENATE("/Data initialized to ",C204),IF(O204&lt;6,CONCATENATE("/",VLOOKUP(P204,'PDP8'!$B$6:$F$13,5),IF(_xlfn.BITAND(OCT2DEC(C204),376)=264," [Auto pre-increment]","")),CONCATENATE("/",Y204,AC204,AE204,AG204)))))</f>
        <v/>
      </c>
      <c r="L204" s="252"/>
      <c r="M204" s="126"/>
      <c r="N204" s="253" t="str">
        <f t="shared" si="47"/>
        <v/>
      </c>
      <c r="O204" s="253" t="str">
        <f t="shared" si="48"/>
        <v/>
      </c>
      <c r="P204" s="253" t="str">
        <f t="shared" si="49"/>
        <v/>
      </c>
      <c r="Q204" s="253" t="str">
        <f t="shared" si="50"/>
        <v/>
      </c>
      <c r="R204" s="253" t="str">
        <f t="shared" si="51"/>
        <v>NO</v>
      </c>
      <c r="S204" s="254" t="str">
        <f t="shared" si="57"/>
        <v>7610</v>
      </c>
      <c r="T204" s="253" t="str">
        <f t="shared" si="52"/>
        <v/>
      </c>
      <c r="U204" s="253">
        <f t="shared" si="53"/>
        <v>0</v>
      </c>
      <c r="V204" s="253" t="str">
        <f t="shared" si="54"/>
        <v/>
      </c>
      <c r="W204" s="253" t="str">
        <f>IF(LEN(V204)=0,"",IF(_xlfn.BITAND(V204,'PDP8'!$E$17)='PDP8'!$D$17,'PDP8'!$F$17,CONCATENATE(IF(ISNA(MATCH(_xlfn.BITAND(V204,'PDP8'!$E$18),'PDP8'!$D$18:$D$20,0)),"",CONCATENATE(INDEX('PDP8'!$C$18:$C$20,MATCH(_xlfn.BITAND(V204,'PDP8'!$E$18),'PDP8'!$D$18:$D$20,0))," ")),IF(ISNA(MATCH(_xlfn.BITAND(V204,'PDP8'!$E$21),'PDP8'!$D$21:$D$52,0)),"",INDEX('PDP8'!$C$21:$C$52,MATCH(_xlfn.BITAND(V204,'PDP8'!$E$21),'PDP8'!$D$21:$D$52,0))))))</f>
        <v/>
      </c>
      <c r="X204" s="253" t="str">
        <f>IF(LEN(W204)=0,"",IF(B204='PDP8'!$B$17,'PDP8'!$F$17,CONCATENATE(IF(ISNA(MATCH(_xlfn.BITAND(V204,'PDP8'!$E$18),'PDP8'!$D$18:$D$20,0)),"",CONCATENATE(VLOOKUP(_xlfn.BITAND(V204,'PDP8'!$E$18),'PDP8'!$D$18:$F$20,3,0),IF(LEN(W204)&gt;4,", ",""))),IF(ISNA(MATCH(_xlfn.BITAND(V204,'PDP8'!$E$21),'PDP8'!$D$21:$D$52,0)),"",VLOOKUP(_xlfn.BITAND(V204,'PDP8'!$E$21),'PDP8'!$D$21:$F$52,3,0)))))</f>
        <v/>
      </c>
      <c r="Y204" s="253" t="str">
        <f t="shared" si="58"/>
        <v/>
      </c>
      <c r="Z204" s="253" t="str">
        <f t="shared" si="55"/>
        <v/>
      </c>
      <c r="AA204" s="253" t="str">
        <f>IF(LEN(Z204)=0,"",CONCATENATE(IF(ISNA(MATCH(_xlfn.BITAND(Z204,'PDP8'!$E$56),'PDP8'!$D$56:$D$70,0)),"",CONCATENATE(INDEX('PDP8'!$C$56:$C$70,MATCH(_xlfn.BITAND(Z204,'PDP8'!$E$56),'PDP8'!$D$56:$D$70,0))," ")),IF(ISNA(MATCH(_xlfn.BITAND(Z204,'PDP8'!$E$71),'PDP8'!$D$71:$D$73,0)),"",CONCATENATE(INDEX('PDP8'!$C$71:$C$73,MATCH(_xlfn.BITAND(Z204,'PDP8'!$E$71),'PDP8'!$D$71:$D$73,0))," ")),IF(_xlfn.BITAND(Z204,'PDP8'!$E$74),"",'PDP8'!$C$74),IF(_xlfn.BITAND(Z204,'PDP8'!$E$75),'PDP8'!$C$75,"")))</f>
        <v/>
      </c>
      <c r="AB204" s="253" t="str">
        <f>IF(LEN(AA204)=0,"",CONCATENATE(IF(ISNA(MATCH(_xlfn.BITAND(Z204,'PDP8'!$E$56),'PDP8'!$D$56:$D$70,0)),"",VLOOKUP(_xlfn.BITAND(Z204,'PDP8'!$E$56),'PDP8'!$D$56:$F$70,3,0)),IF(ISNA(MATCH(_xlfn.BITAND(Z204,'PDP8'!$E$71),'PDP8'!$D$71:$D$73,0)),"",CONCATENATE(IF(ISNA(MATCH(_xlfn.BITAND(Z204,'PDP8'!$E$56),'PDP8'!$D$56:$D$70,0)),"",", "),VLOOKUP(_xlfn.BITAND(Z204,'PDP8'!$E$71),'PDP8'!$D$71:$F$73,3,0))),IF(_xlfn.BITAND(Z204,'PDP8'!$E$75)='PDP8'!$D$75,CONCATENATE(IF(LEN(AA204)&gt;4,", ",""),'PDP8'!$F$75,""),IF(_xlfn.BITAND(Z204,'PDP8'!$E$74),"",'PDP8'!$F$74))))</f>
        <v/>
      </c>
      <c r="AC204" s="253" t="str">
        <f t="shared" si="59"/>
        <v/>
      </c>
      <c r="AD204" s="253" t="str">
        <f>IF(OR(LEFT(C204,1)="*",ISNA(MATCH(C204,'PDP8'!$B$90:$B$238,0))),"",VLOOKUP(C204,'PDP8'!$B$90:$C$238,2,0))</f>
        <v/>
      </c>
      <c r="AE204" s="253" t="str">
        <f>IF(LEN(AD204)=0,"",VLOOKUP(C204,'PDP8'!$B$79:$F$238,5,0))</f>
        <v/>
      </c>
      <c r="AF204" s="253" t="str">
        <f>IF(OR(LEFT(C204,1)="*",ISNA(MATCH(C204,'PDP8'!$J$5:$J$389,0))),"",INDEX('PDP8'!$I$5:$I$389,MATCH(C204,'PDP8'!$J$5:$J$389,0)))</f>
        <v/>
      </c>
      <c r="AG204" s="253" t="str">
        <f>IF(LEN(AF204)=0,"",CONCATENATE(VLOOKUP(C204,'PDP8'!$J$5:$M$389,2,0),": ",VLOOKUP(C204,'PDP8'!$J$5:$M$389,4,0)))</f>
        <v/>
      </c>
      <c r="AH204" s="126"/>
    </row>
    <row r="205" spans="1:34" x14ac:dyDescent="0.2">
      <c r="A205" s="126"/>
      <c r="B205" s="246" t="str">
        <f t="shared" si="45"/>
        <v/>
      </c>
      <c r="C205" s="247"/>
      <c r="D205" s="248"/>
      <c r="E205" s="177"/>
      <c r="F205" s="249"/>
      <c r="G205" s="250" t="str">
        <f>IF(LEN(C205)=0,"",IF(LEFT(C205,1)="*",B205,IF(D205="Y",C205,IF(O205&lt;6,INDEX('PDP8'!$C$6:$C$13,MATCH(P205,'PDP8'!$B$6:$B$13)),CONCATENATE(W205,AA205,AD205,AF205)))))</f>
        <v/>
      </c>
      <c r="H205" s="251" t="str">
        <f t="shared" si="46"/>
        <v/>
      </c>
      <c r="I205" s="250" t="str">
        <f t="shared" si="56"/>
        <v/>
      </c>
      <c r="J205" s="179"/>
      <c r="K205" s="188" t="str">
        <f>IF(LEFT(C205,1)="*",CONCATENATE("/Address = ",RIGHT(B205,LEN(B205)-1)),IF(LEN(O205)=0,"",IF(D205="Y",CONCATENATE("/Data initialized to ",C205),IF(O205&lt;6,CONCATENATE("/",VLOOKUP(P205,'PDP8'!$B$6:$F$13,5),IF(_xlfn.BITAND(OCT2DEC(C205),376)=264," [Auto pre-increment]","")),CONCATENATE("/",Y205,AC205,AE205,AG205)))))</f>
        <v/>
      </c>
      <c r="L205" s="252"/>
      <c r="M205" s="126"/>
      <c r="N205" s="253" t="str">
        <f t="shared" si="47"/>
        <v/>
      </c>
      <c r="O205" s="253" t="str">
        <f t="shared" si="48"/>
        <v/>
      </c>
      <c r="P205" s="253" t="str">
        <f t="shared" si="49"/>
        <v/>
      </c>
      <c r="Q205" s="253" t="str">
        <f t="shared" si="50"/>
        <v/>
      </c>
      <c r="R205" s="253" t="str">
        <f t="shared" si="51"/>
        <v>NO</v>
      </c>
      <c r="S205" s="254" t="str">
        <f t="shared" si="57"/>
        <v>7610</v>
      </c>
      <c r="T205" s="253" t="str">
        <f t="shared" si="52"/>
        <v/>
      </c>
      <c r="U205" s="253">
        <f t="shared" si="53"/>
        <v>0</v>
      </c>
      <c r="V205" s="253" t="str">
        <f t="shared" si="54"/>
        <v/>
      </c>
      <c r="W205" s="253" t="str">
        <f>IF(LEN(V205)=0,"",IF(_xlfn.BITAND(V205,'PDP8'!$E$17)='PDP8'!$D$17,'PDP8'!$F$17,CONCATENATE(IF(ISNA(MATCH(_xlfn.BITAND(V205,'PDP8'!$E$18),'PDP8'!$D$18:$D$20,0)),"",CONCATENATE(INDEX('PDP8'!$C$18:$C$20,MATCH(_xlfn.BITAND(V205,'PDP8'!$E$18),'PDP8'!$D$18:$D$20,0))," ")),IF(ISNA(MATCH(_xlfn.BITAND(V205,'PDP8'!$E$21),'PDP8'!$D$21:$D$52,0)),"",INDEX('PDP8'!$C$21:$C$52,MATCH(_xlfn.BITAND(V205,'PDP8'!$E$21),'PDP8'!$D$21:$D$52,0))))))</f>
        <v/>
      </c>
      <c r="X205" s="253" t="str">
        <f>IF(LEN(W205)=0,"",IF(B205='PDP8'!$B$17,'PDP8'!$F$17,CONCATENATE(IF(ISNA(MATCH(_xlfn.BITAND(V205,'PDP8'!$E$18),'PDP8'!$D$18:$D$20,0)),"",CONCATENATE(VLOOKUP(_xlfn.BITAND(V205,'PDP8'!$E$18),'PDP8'!$D$18:$F$20,3,0),IF(LEN(W205)&gt;4,", ",""))),IF(ISNA(MATCH(_xlfn.BITAND(V205,'PDP8'!$E$21),'PDP8'!$D$21:$D$52,0)),"",VLOOKUP(_xlfn.BITAND(V205,'PDP8'!$E$21),'PDP8'!$D$21:$F$52,3,0)))))</f>
        <v/>
      </c>
      <c r="Y205" s="253" t="str">
        <f t="shared" si="58"/>
        <v/>
      </c>
      <c r="Z205" s="253" t="str">
        <f t="shared" si="55"/>
        <v/>
      </c>
      <c r="AA205" s="253" t="str">
        <f>IF(LEN(Z205)=0,"",CONCATENATE(IF(ISNA(MATCH(_xlfn.BITAND(Z205,'PDP8'!$E$56),'PDP8'!$D$56:$D$70,0)),"",CONCATENATE(INDEX('PDP8'!$C$56:$C$70,MATCH(_xlfn.BITAND(Z205,'PDP8'!$E$56),'PDP8'!$D$56:$D$70,0))," ")),IF(ISNA(MATCH(_xlfn.BITAND(Z205,'PDP8'!$E$71),'PDP8'!$D$71:$D$73,0)),"",CONCATENATE(INDEX('PDP8'!$C$71:$C$73,MATCH(_xlfn.BITAND(Z205,'PDP8'!$E$71),'PDP8'!$D$71:$D$73,0))," ")),IF(_xlfn.BITAND(Z205,'PDP8'!$E$74),"",'PDP8'!$C$74),IF(_xlfn.BITAND(Z205,'PDP8'!$E$75),'PDP8'!$C$75,"")))</f>
        <v/>
      </c>
      <c r="AB205" s="253" t="str">
        <f>IF(LEN(AA205)=0,"",CONCATENATE(IF(ISNA(MATCH(_xlfn.BITAND(Z205,'PDP8'!$E$56),'PDP8'!$D$56:$D$70,0)),"",VLOOKUP(_xlfn.BITAND(Z205,'PDP8'!$E$56),'PDP8'!$D$56:$F$70,3,0)),IF(ISNA(MATCH(_xlfn.BITAND(Z205,'PDP8'!$E$71),'PDP8'!$D$71:$D$73,0)),"",CONCATENATE(IF(ISNA(MATCH(_xlfn.BITAND(Z205,'PDP8'!$E$56),'PDP8'!$D$56:$D$70,0)),"",", "),VLOOKUP(_xlfn.BITAND(Z205,'PDP8'!$E$71),'PDP8'!$D$71:$F$73,3,0))),IF(_xlfn.BITAND(Z205,'PDP8'!$E$75)='PDP8'!$D$75,CONCATENATE(IF(LEN(AA205)&gt;4,", ",""),'PDP8'!$F$75,""),IF(_xlfn.BITAND(Z205,'PDP8'!$E$74),"",'PDP8'!$F$74))))</f>
        <v/>
      </c>
      <c r="AC205" s="253" t="str">
        <f t="shared" si="59"/>
        <v/>
      </c>
      <c r="AD205" s="253" t="str">
        <f>IF(OR(LEFT(C205,1)="*",ISNA(MATCH(C205,'PDP8'!$B$90:$B$238,0))),"",VLOOKUP(C205,'PDP8'!$B$90:$C$238,2,0))</f>
        <v/>
      </c>
      <c r="AE205" s="253" t="str">
        <f>IF(LEN(AD205)=0,"",VLOOKUP(C205,'PDP8'!$B$79:$F$238,5,0))</f>
        <v/>
      </c>
      <c r="AF205" s="253" t="str">
        <f>IF(OR(LEFT(C205,1)="*",ISNA(MATCH(C205,'PDP8'!$J$5:$J$389,0))),"",INDEX('PDP8'!$I$5:$I$389,MATCH(C205,'PDP8'!$J$5:$J$389,0)))</f>
        <v/>
      </c>
      <c r="AG205" s="253" t="str">
        <f>IF(LEN(AF205)=0,"",CONCATENATE(VLOOKUP(C205,'PDP8'!$J$5:$M$389,2,0),": ",VLOOKUP(C205,'PDP8'!$J$5:$M$389,4,0)))</f>
        <v/>
      </c>
      <c r="AH205" s="126"/>
    </row>
    <row r="206" spans="1:34" x14ac:dyDescent="0.2">
      <c r="A206" s="126"/>
      <c r="B206" s="246" t="str">
        <f t="shared" si="45"/>
        <v/>
      </c>
      <c r="C206" s="247"/>
      <c r="D206" s="248"/>
      <c r="E206" s="177"/>
      <c r="F206" s="249"/>
      <c r="G206" s="250" t="str">
        <f>IF(LEN(C206)=0,"",IF(LEFT(C206,1)="*",B206,IF(D206="Y",C206,IF(O206&lt;6,INDEX('PDP8'!$C$6:$C$13,MATCH(P206,'PDP8'!$B$6:$B$13)),CONCATENATE(W206,AA206,AD206,AF206)))))</f>
        <v/>
      </c>
      <c r="H206" s="251" t="str">
        <f t="shared" si="46"/>
        <v/>
      </c>
      <c r="I206" s="250" t="str">
        <f t="shared" si="56"/>
        <v/>
      </c>
      <c r="J206" s="179"/>
      <c r="K206" s="188" t="str">
        <f>IF(LEFT(C206,1)="*",CONCATENATE("/Address = ",RIGHT(B206,LEN(B206)-1)),IF(LEN(O206)=0,"",IF(D206="Y",CONCATENATE("/Data initialized to ",C206),IF(O206&lt;6,CONCATENATE("/",VLOOKUP(P206,'PDP8'!$B$6:$F$13,5),IF(_xlfn.BITAND(OCT2DEC(C206),376)=264," [Auto pre-increment]","")),CONCATENATE("/",Y206,AC206,AE206,AG206)))))</f>
        <v/>
      </c>
      <c r="L206" s="252"/>
      <c r="M206" s="126"/>
      <c r="N206" s="253" t="str">
        <f t="shared" si="47"/>
        <v/>
      </c>
      <c r="O206" s="253" t="str">
        <f t="shared" si="48"/>
        <v/>
      </c>
      <c r="P206" s="253" t="str">
        <f t="shared" si="49"/>
        <v/>
      </c>
      <c r="Q206" s="253" t="str">
        <f t="shared" si="50"/>
        <v/>
      </c>
      <c r="R206" s="253" t="str">
        <f t="shared" si="51"/>
        <v>NO</v>
      </c>
      <c r="S206" s="254" t="str">
        <f t="shared" si="57"/>
        <v>7610</v>
      </c>
      <c r="T206" s="253" t="str">
        <f t="shared" si="52"/>
        <v/>
      </c>
      <c r="U206" s="253">
        <f t="shared" si="53"/>
        <v>0</v>
      </c>
      <c r="V206" s="253" t="str">
        <f t="shared" si="54"/>
        <v/>
      </c>
      <c r="W206" s="253" t="str">
        <f>IF(LEN(V206)=0,"",IF(_xlfn.BITAND(V206,'PDP8'!$E$17)='PDP8'!$D$17,'PDP8'!$F$17,CONCATENATE(IF(ISNA(MATCH(_xlfn.BITAND(V206,'PDP8'!$E$18),'PDP8'!$D$18:$D$20,0)),"",CONCATENATE(INDEX('PDP8'!$C$18:$C$20,MATCH(_xlfn.BITAND(V206,'PDP8'!$E$18),'PDP8'!$D$18:$D$20,0))," ")),IF(ISNA(MATCH(_xlfn.BITAND(V206,'PDP8'!$E$21),'PDP8'!$D$21:$D$52,0)),"",INDEX('PDP8'!$C$21:$C$52,MATCH(_xlfn.BITAND(V206,'PDP8'!$E$21),'PDP8'!$D$21:$D$52,0))))))</f>
        <v/>
      </c>
      <c r="X206" s="253" t="str">
        <f>IF(LEN(W206)=0,"",IF(B206='PDP8'!$B$17,'PDP8'!$F$17,CONCATENATE(IF(ISNA(MATCH(_xlfn.BITAND(V206,'PDP8'!$E$18),'PDP8'!$D$18:$D$20,0)),"",CONCATENATE(VLOOKUP(_xlfn.BITAND(V206,'PDP8'!$E$18),'PDP8'!$D$18:$F$20,3,0),IF(LEN(W206)&gt;4,", ",""))),IF(ISNA(MATCH(_xlfn.BITAND(V206,'PDP8'!$E$21),'PDP8'!$D$21:$D$52,0)),"",VLOOKUP(_xlfn.BITAND(V206,'PDP8'!$E$21),'PDP8'!$D$21:$F$52,3,0)))))</f>
        <v/>
      </c>
      <c r="Y206" s="253" t="str">
        <f t="shared" si="58"/>
        <v/>
      </c>
      <c r="Z206" s="253" t="str">
        <f t="shared" si="55"/>
        <v/>
      </c>
      <c r="AA206" s="253" t="str">
        <f>IF(LEN(Z206)=0,"",CONCATENATE(IF(ISNA(MATCH(_xlfn.BITAND(Z206,'PDP8'!$E$56),'PDP8'!$D$56:$D$70,0)),"",CONCATENATE(INDEX('PDP8'!$C$56:$C$70,MATCH(_xlfn.BITAND(Z206,'PDP8'!$E$56),'PDP8'!$D$56:$D$70,0))," ")),IF(ISNA(MATCH(_xlfn.BITAND(Z206,'PDP8'!$E$71),'PDP8'!$D$71:$D$73,0)),"",CONCATENATE(INDEX('PDP8'!$C$71:$C$73,MATCH(_xlfn.BITAND(Z206,'PDP8'!$E$71),'PDP8'!$D$71:$D$73,0))," ")),IF(_xlfn.BITAND(Z206,'PDP8'!$E$74),"",'PDP8'!$C$74),IF(_xlfn.BITAND(Z206,'PDP8'!$E$75),'PDP8'!$C$75,"")))</f>
        <v/>
      </c>
      <c r="AB206" s="253" t="str">
        <f>IF(LEN(AA206)=0,"",CONCATENATE(IF(ISNA(MATCH(_xlfn.BITAND(Z206,'PDP8'!$E$56),'PDP8'!$D$56:$D$70,0)),"",VLOOKUP(_xlfn.BITAND(Z206,'PDP8'!$E$56),'PDP8'!$D$56:$F$70,3,0)),IF(ISNA(MATCH(_xlfn.BITAND(Z206,'PDP8'!$E$71),'PDP8'!$D$71:$D$73,0)),"",CONCATENATE(IF(ISNA(MATCH(_xlfn.BITAND(Z206,'PDP8'!$E$56),'PDP8'!$D$56:$D$70,0)),"",", "),VLOOKUP(_xlfn.BITAND(Z206,'PDP8'!$E$71),'PDP8'!$D$71:$F$73,3,0))),IF(_xlfn.BITAND(Z206,'PDP8'!$E$75)='PDP8'!$D$75,CONCATENATE(IF(LEN(AA206)&gt;4,", ",""),'PDP8'!$F$75,""),IF(_xlfn.BITAND(Z206,'PDP8'!$E$74),"",'PDP8'!$F$74))))</f>
        <v/>
      </c>
      <c r="AC206" s="253" t="str">
        <f t="shared" si="59"/>
        <v/>
      </c>
      <c r="AD206" s="253" t="str">
        <f>IF(OR(LEFT(C206,1)="*",ISNA(MATCH(C206,'PDP8'!$B$90:$B$238,0))),"",VLOOKUP(C206,'PDP8'!$B$90:$C$238,2,0))</f>
        <v/>
      </c>
      <c r="AE206" s="253" t="str">
        <f>IF(LEN(AD206)=0,"",VLOOKUP(C206,'PDP8'!$B$79:$F$238,5,0))</f>
        <v/>
      </c>
      <c r="AF206" s="253" t="str">
        <f>IF(OR(LEFT(C206,1)="*",ISNA(MATCH(C206,'PDP8'!$J$5:$J$389,0))),"",INDEX('PDP8'!$I$5:$I$389,MATCH(C206,'PDP8'!$J$5:$J$389,0)))</f>
        <v/>
      </c>
      <c r="AG206" s="253" t="str">
        <f>IF(LEN(AF206)=0,"",CONCATENATE(VLOOKUP(C206,'PDP8'!$J$5:$M$389,2,0),": ",VLOOKUP(C206,'PDP8'!$J$5:$M$389,4,0)))</f>
        <v/>
      </c>
      <c r="AH206" s="126"/>
    </row>
    <row r="207" spans="1:34" x14ac:dyDescent="0.2">
      <c r="A207" s="126"/>
      <c r="B207" s="246" t="str">
        <f t="shared" si="45"/>
        <v/>
      </c>
      <c r="C207" s="247"/>
      <c r="D207" s="248"/>
      <c r="E207" s="177"/>
      <c r="F207" s="249"/>
      <c r="G207" s="250" t="str">
        <f>IF(LEN(C207)=0,"",IF(LEFT(C207,1)="*",B207,IF(D207="Y",C207,IF(O207&lt;6,INDEX('PDP8'!$C$6:$C$13,MATCH(P207,'PDP8'!$B$6:$B$13)),CONCATENATE(W207,AA207,AD207,AF207)))))</f>
        <v/>
      </c>
      <c r="H207" s="251" t="str">
        <f t="shared" si="46"/>
        <v/>
      </c>
      <c r="I207" s="250" t="str">
        <f t="shared" si="56"/>
        <v/>
      </c>
      <c r="J207" s="179"/>
      <c r="K207" s="188" t="str">
        <f>IF(LEFT(C207,1)="*",CONCATENATE("/Address = ",RIGHT(B207,LEN(B207)-1)),IF(LEN(O207)=0,"",IF(D207="Y",CONCATENATE("/Data initialized to ",C207),IF(O207&lt;6,CONCATENATE("/",VLOOKUP(P207,'PDP8'!$B$6:$F$13,5),IF(_xlfn.BITAND(OCT2DEC(C207),376)=264," [Auto pre-increment]","")),CONCATENATE("/",Y207,AC207,AE207,AG207)))))</f>
        <v/>
      </c>
      <c r="L207" s="252"/>
      <c r="M207" s="126"/>
      <c r="N207" s="253" t="str">
        <f t="shared" si="47"/>
        <v/>
      </c>
      <c r="O207" s="253" t="str">
        <f t="shared" si="48"/>
        <v/>
      </c>
      <c r="P207" s="253" t="str">
        <f t="shared" si="49"/>
        <v/>
      </c>
      <c r="Q207" s="253" t="str">
        <f t="shared" si="50"/>
        <v/>
      </c>
      <c r="R207" s="253" t="str">
        <f t="shared" si="51"/>
        <v>NO</v>
      </c>
      <c r="S207" s="254" t="str">
        <f t="shared" si="57"/>
        <v>7610</v>
      </c>
      <c r="T207" s="253" t="str">
        <f t="shared" si="52"/>
        <v/>
      </c>
      <c r="U207" s="253">
        <f t="shared" si="53"/>
        <v>0</v>
      </c>
      <c r="V207" s="253" t="str">
        <f t="shared" si="54"/>
        <v/>
      </c>
      <c r="W207" s="253" t="str">
        <f>IF(LEN(V207)=0,"",IF(_xlfn.BITAND(V207,'PDP8'!$E$17)='PDP8'!$D$17,'PDP8'!$F$17,CONCATENATE(IF(ISNA(MATCH(_xlfn.BITAND(V207,'PDP8'!$E$18),'PDP8'!$D$18:$D$20,0)),"",CONCATENATE(INDEX('PDP8'!$C$18:$C$20,MATCH(_xlfn.BITAND(V207,'PDP8'!$E$18),'PDP8'!$D$18:$D$20,0))," ")),IF(ISNA(MATCH(_xlfn.BITAND(V207,'PDP8'!$E$21),'PDP8'!$D$21:$D$52,0)),"",INDEX('PDP8'!$C$21:$C$52,MATCH(_xlfn.BITAND(V207,'PDP8'!$E$21),'PDP8'!$D$21:$D$52,0))))))</f>
        <v/>
      </c>
      <c r="X207" s="253" t="str">
        <f>IF(LEN(W207)=0,"",IF(B207='PDP8'!$B$17,'PDP8'!$F$17,CONCATENATE(IF(ISNA(MATCH(_xlfn.BITAND(V207,'PDP8'!$E$18),'PDP8'!$D$18:$D$20,0)),"",CONCATENATE(VLOOKUP(_xlfn.BITAND(V207,'PDP8'!$E$18),'PDP8'!$D$18:$F$20,3,0),IF(LEN(W207)&gt;4,", ",""))),IF(ISNA(MATCH(_xlfn.BITAND(V207,'PDP8'!$E$21),'PDP8'!$D$21:$D$52,0)),"",VLOOKUP(_xlfn.BITAND(V207,'PDP8'!$E$21),'PDP8'!$D$21:$F$52,3,0)))))</f>
        <v/>
      </c>
      <c r="Y207" s="253" t="str">
        <f t="shared" si="58"/>
        <v/>
      </c>
      <c r="Z207" s="253" t="str">
        <f t="shared" si="55"/>
        <v/>
      </c>
      <c r="AA207" s="253" t="str">
        <f>IF(LEN(Z207)=0,"",CONCATENATE(IF(ISNA(MATCH(_xlfn.BITAND(Z207,'PDP8'!$E$56),'PDP8'!$D$56:$D$70,0)),"",CONCATENATE(INDEX('PDP8'!$C$56:$C$70,MATCH(_xlfn.BITAND(Z207,'PDP8'!$E$56),'PDP8'!$D$56:$D$70,0))," ")),IF(ISNA(MATCH(_xlfn.BITAND(Z207,'PDP8'!$E$71),'PDP8'!$D$71:$D$73,0)),"",CONCATENATE(INDEX('PDP8'!$C$71:$C$73,MATCH(_xlfn.BITAND(Z207,'PDP8'!$E$71),'PDP8'!$D$71:$D$73,0))," ")),IF(_xlfn.BITAND(Z207,'PDP8'!$E$74),"",'PDP8'!$C$74),IF(_xlfn.BITAND(Z207,'PDP8'!$E$75),'PDP8'!$C$75,"")))</f>
        <v/>
      </c>
      <c r="AB207" s="253" t="str">
        <f>IF(LEN(AA207)=0,"",CONCATENATE(IF(ISNA(MATCH(_xlfn.BITAND(Z207,'PDP8'!$E$56),'PDP8'!$D$56:$D$70,0)),"",VLOOKUP(_xlfn.BITAND(Z207,'PDP8'!$E$56),'PDP8'!$D$56:$F$70,3,0)),IF(ISNA(MATCH(_xlfn.BITAND(Z207,'PDP8'!$E$71),'PDP8'!$D$71:$D$73,0)),"",CONCATENATE(IF(ISNA(MATCH(_xlfn.BITAND(Z207,'PDP8'!$E$56),'PDP8'!$D$56:$D$70,0)),"",", "),VLOOKUP(_xlfn.BITAND(Z207,'PDP8'!$E$71),'PDP8'!$D$71:$F$73,3,0))),IF(_xlfn.BITAND(Z207,'PDP8'!$E$75)='PDP8'!$D$75,CONCATENATE(IF(LEN(AA207)&gt;4,", ",""),'PDP8'!$F$75,""),IF(_xlfn.BITAND(Z207,'PDP8'!$E$74),"",'PDP8'!$F$74))))</f>
        <v/>
      </c>
      <c r="AC207" s="253" t="str">
        <f t="shared" si="59"/>
        <v/>
      </c>
      <c r="AD207" s="253" t="str">
        <f>IF(OR(LEFT(C207,1)="*",ISNA(MATCH(C207,'PDP8'!$B$90:$B$238,0))),"",VLOOKUP(C207,'PDP8'!$B$90:$C$238,2,0))</f>
        <v/>
      </c>
      <c r="AE207" s="253" t="str">
        <f>IF(LEN(AD207)=0,"",VLOOKUP(C207,'PDP8'!$B$79:$F$238,5,0))</f>
        <v/>
      </c>
      <c r="AF207" s="253" t="str">
        <f>IF(OR(LEFT(C207,1)="*",ISNA(MATCH(C207,'PDP8'!$J$5:$J$389,0))),"",INDEX('PDP8'!$I$5:$I$389,MATCH(C207,'PDP8'!$J$5:$J$389,0)))</f>
        <v/>
      </c>
      <c r="AG207" s="253" t="str">
        <f>IF(LEN(AF207)=0,"",CONCATENATE(VLOOKUP(C207,'PDP8'!$J$5:$M$389,2,0),": ",VLOOKUP(C207,'PDP8'!$J$5:$M$389,4,0)))</f>
        <v/>
      </c>
      <c r="AH207" s="126"/>
    </row>
    <row r="208" spans="1:34" x14ac:dyDescent="0.2">
      <c r="A208" s="126"/>
      <c r="B208" s="246" t="str">
        <f t="shared" si="45"/>
        <v/>
      </c>
      <c r="C208" s="247"/>
      <c r="D208" s="248"/>
      <c r="E208" s="177"/>
      <c r="F208" s="249"/>
      <c r="G208" s="250" t="str">
        <f>IF(LEN(C208)=0,"",IF(LEFT(C208,1)="*",B208,IF(D208="Y",C208,IF(O208&lt;6,INDEX('PDP8'!$C$6:$C$13,MATCH(P208,'PDP8'!$B$6:$B$13)),CONCATENATE(W208,AA208,AD208,AF208)))))</f>
        <v/>
      </c>
      <c r="H208" s="251" t="str">
        <f t="shared" si="46"/>
        <v/>
      </c>
      <c r="I208" s="250" t="str">
        <f t="shared" si="56"/>
        <v/>
      </c>
      <c r="J208" s="179"/>
      <c r="K208" s="188" t="str">
        <f>IF(LEFT(C208,1)="*",CONCATENATE("/Address = ",RIGHT(B208,LEN(B208)-1)),IF(LEN(O208)=0,"",IF(D208="Y",CONCATENATE("/Data initialized to ",C208),IF(O208&lt;6,CONCATENATE("/",VLOOKUP(P208,'PDP8'!$B$6:$F$13,5),IF(_xlfn.BITAND(OCT2DEC(C208),376)=264," [Auto pre-increment]","")),CONCATENATE("/",Y208,AC208,AE208,AG208)))))</f>
        <v/>
      </c>
      <c r="L208" s="252"/>
      <c r="M208" s="126"/>
      <c r="N208" s="253" t="str">
        <f t="shared" si="47"/>
        <v/>
      </c>
      <c r="O208" s="253" t="str">
        <f t="shared" si="48"/>
        <v/>
      </c>
      <c r="P208" s="253" t="str">
        <f t="shared" si="49"/>
        <v/>
      </c>
      <c r="Q208" s="253" t="str">
        <f t="shared" si="50"/>
        <v/>
      </c>
      <c r="R208" s="253" t="str">
        <f t="shared" si="51"/>
        <v>NO</v>
      </c>
      <c r="S208" s="254" t="str">
        <f t="shared" si="57"/>
        <v>7610</v>
      </c>
      <c r="T208" s="253" t="str">
        <f t="shared" si="52"/>
        <v/>
      </c>
      <c r="U208" s="253">
        <f t="shared" si="53"/>
        <v>0</v>
      </c>
      <c r="V208" s="253" t="str">
        <f t="shared" si="54"/>
        <v/>
      </c>
      <c r="W208" s="253" t="str">
        <f>IF(LEN(V208)=0,"",IF(_xlfn.BITAND(V208,'PDP8'!$E$17)='PDP8'!$D$17,'PDP8'!$F$17,CONCATENATE(IF(ISNA(MATCH(_xlfn.BITAND(V208,'PDP8'!$E$18),'PDP8'!$D$18:$D$20,0)),"",CONCATENATE(INDEX('PDP8'!$C$18:$C$20,MATCH(_xlfn.BITAND(V208,'PDP8'!$E$18),'PDP8'!$D$18:$D$20,0))," ")),IF(ISNA(MATCH(_xlfn.BITAND(V208,'PDP8'!$E$21),'PDP8'!$D$21:$D$52,0)),"",INDEX('PDP8'!$C$21:$C$52,MATCH(_xlfn.BITAND(V208,'PDP8'!$E$21),'PDP8'!$D$21:$D$52,0))))))</f>
        <v/>
      </c>
      <c r="X208" s="253" t="str">
        <f>IF(LEN(W208)=0,"",IF(B208='PDP8'!$B$17,'PDP8'!$F$17,CONCATENATE(IF(ISNA(MATCH(_xlfn.BITAND(V208,'PDP8'!$E$18),'PDP8'!$D$18:$D$20,0)),"",CONCATENATE(VLOOKUP(_xlfn.BITAND(V208,'PDP8'!$E$18),'PDP8'!$D$18:$F$20,3,0),IF(LEN(W208)&gt;4,", ",""))),IF(ISNA(MATCH(_xlfn.BITAND(V208,'PDP8'!$E$21),'PDP8'!$D$21:$D$52,0)),"",VLOOKUP(_xlfn.BITAND(V208,'PDP8'!$E$21),'PDP8'!$D$21:$F$52,3,0)))))</f>
        <v/>
      </c>
      <c r="Y208" s="253" t="str">
        <f t="shared" si="58"/>
        <v/>
      </c>
      <c r="Z208" s="253" t="str">
        <f t="shared" si="55"/>
        <v/>
      </c>
      <c r="AA208" s="253" t="str">
        <f>IF(LEN(Z208)=0,"",CONCATENATE(IF(ISNA(MATCH(_xlfn.BITAND(Z208,'PDP8'!$E$56),'PDP8'!$D$56:$D$70,0)),"",CONCATENATE(INDEX('PDP8'!$C$56:$C$70,MATCH(_xlfn.BITAND(Z208,'PDP8'!$E$56),'PDP8'!$D$56:$D$70,0))," ")),IF(ISNA(MATCH(_xlfn.BITAND(Z208,'PDP8'!$E$71),'PDP8'!$D$71:$D$73,0)),"",CONCATENATE(INDEX('PDP8'!$C$71:$C$73,MATCH(_xlfn.BITAND(Z208,'PDP8'!$E$71),'PDP8'!$D$71:$D$73,0))," ")),IF(_xlfn.BITAND(Z208,'PDP8'!$E$74),"",'PDP8'!$C$74),IF(_xlfn.BITAND(Z208,'PDP8'!$E$75),'PDP8'!$C$75,"")))</f>
        <v/>
      </c>
      <c r="AB208" s="253" t="str">
        <f>IF(LEN(AA208)=0,"",CONCATENATE(IF(ISNA(MATCH(_xlfn.BITAND(Z208,'PDP8'!$E$56),'PDP8'!$D$56:$D$70,0)),"",VLOOKUP(_xlfn.BITAND(Z208,'PDP8'!$E$56),'PDP8'!$D$56:$F$70,3,0)),IF(ISNA(MATCH(_xlfn.BITAND(Z208,'PDP8'!$E$71),'PDP8'!$D$71:$D$73,0)),"",CONCATENATE(IF(ISNA(MATCH(_xlfn.BITAND(Z208,'PDP8'!$E$56),'PDP8'!$D$56:$D$70,0)),"",", "),VLOOKUP(_xlfn.BITAND(Z208,'PDP8'!$E$71),'PDP8'!$D$71:$F$73,3,0))),IF(_xlfn.BITAND(Z208,'PDP8'!$E$75)='PDP8'!$D$75,CONCATENATE(IF(LEN(AA208)&gt;4,", ",""),'PDP8'!$F$75,""),IF(_xlfn.BITAND(Z208,'PDP8'!$E$74),"",'PDP8'!$F$74))))</f>
        <v/>
      </c>
      <c r="AC208" s="253" t="str">
        <f t="shared" si="59"/>
        <v/>
      </c>
      <c r="AD208" s="253" t="str">
        <f>IF(OR(LEFT(C208,1)="*",ISNA(MATCH(C208,'PDP8'!$B$90:$B$238,0))),"",VLOOKUP(C208,'PDP8'!$B$90:$C$238,2,0))</f>
        <v/>
      </c>
      <c r="AE208" s="253" t="str">
        <f>IF(LEN(AD208)=0,"",VLOOKUP(C208,'PDP8'!$B$79:$F$238,5,0))</f>
        <v/>
      </c>
      <c r="AF208" s="253" t="str">
        <f>IF(OR(LEFT(C208,1)="*",ISNA(MATCH(C208,'PDP8'!$J$5:$J$389,0))),"",INDEX('PDP8'!$I$5:$I$389,MATCH(C208,'PDP8'!$J$5:$J$389,0)))</f>
        <v/>
      </c>
      <c r="AG208" s="253" t="str">
        <f>IF(LEN(AF208)=0,"",CONCATENATE(VLOOKUP(C208,'PDP8'!$J$5:$M$389,2,0),": ",VLOOKUP(C208,'PDP8'!$J$5:$M$389,4,0)))</f>
        <v/>
      </c>
      <c r="AH208" s="126"/>
    </row>
    <row r="209" spans="1:34" x14ac:dyDescent="0.2">
      <c r="A209" s="126"/>
      <c r="B209" s="246" t="str">
        <f t="shared" si="45"/>
        <v/>
      </c>
      <c r="C209" s="247"/>
      <c r="D209" s="248"/>
      <c r="E209" s="177"/>
      <c r="F209" s="249"/>
      <c r="G209" s="250" t="str">
        <f>IF(LEN(C209)=0,"",IF(LEFT(C209,1)="*",B209,IF(D209="Y",C209,IF(O209&lt;6,INDEX('PDP8'!$C$6:$C$13,MATCH(P209,'PDP8'!$B$6:$B$13)),CONCATENATE(W209,AA209,AD209,AF209)))))</f>
        <v/>
      </c>
      <c r="H209" s="251" t="str">
        <f t="shared" si="46"/>
        <v/>
      </c>
      <c r="I209" s="250" t="str">
        <f t="shared" si="56"/>
        <v/>
      </c>
      <c r="J209" s="179"/>
      <c r="K209" s="188" t="str">
        <f>IF(LEFT(C209,1)="*",CONCATENATE("/Address = ",RIGHT(B209,LEN(B209)-1)),IF(LEN(O209)=0,"",IF(D209="Y",CONCATENATE("/Data initialized to ",C209),IF(O209&lt;6,CONCATENATE("/",VLOOKUP(P209,'PDP8'!$B$6:$F$13,5),IF(_xlfn.BITAND(OCT2DEC(C209),376)=264," [Auto pre-increment]","")),CONCATENATE("/",Y209,AC209,AE209,AG209)))))</f>
        <v/>
      </c>
      <c r="L209" s="252"/>
      <c r="M209" s="126"/>
      <c r="N209" s="253" t="str">
        <f t="shared" si="47"/>
        <v/>
      </c>
      <c r="O209" s="253" t="str">
        <f t="shared" si="48"/>
        <v/>
      </c>
      <c r="P209" s="253" t="str">
        <f t="shared" si="49"/>
        <v/>
      </c>
      <c r="Q209" s="253" t="str">
        <f t="shared" si="50"/>
        <v/>
      </c>
      <c r="R209" s="253" t="str">
        <f t="shared" si="51"/>
        <v>NO</v>
      </c>
      <c r="S209" s="254" t="str">
        <f t="shared" si="57"/>
        <v>7610</v>
      </c>
      <c r="T209" s="253" t="str">
        <f t="shared" si="52"/>
        <v/>
      </c>
      <c r="U209" s="253">
        <f t="shared" si="53"/>
        <v>0</v>
      </c>
      <c r="V209" s="253" t="str">
        <f t="shared" si="54"/>
        <v/>
      </c>
      <c r="W209" s="253" t="str">
        <f>IF(LEN(V209)=0,"",IF(_xlfn.BITAND(V209,'PDP8'!$E$17)='PDP8'!$D$17,'PDP8'!$F$17,CONCATENATE(IF(ISNA(MATCH(_xlfn.BITAND(V209,'PDP8'!$E$18),'PDP8'!$D$18:$D$20,0)),"",CONCATENATE(INDEX('PDP8'!$C$18:$C$20,MATCH(_xlfn.BITAND(V209,'PDP8'!$E$18),'PDP8'!$D$18:$D$20,0))," ")),IF(ISNA(MATCH(_xlfn.BITAND(V209,'PDP8'!$E$21),'PDP8'!$D$21:$D$52,0)),"",INDEX('PDP8'!$C$21:$C$52,MATCH(_xlfn.BITAND(V209,'PDP8'!$E$21),'PDP8'!$D$21:$D$52,0))))))</f>
        <v/>
      </c>
      <c r="X209" s="253" t="str">
        <f>IF(LEN(W209)=0,"",IF(B209='PDP8'!$B$17,'PDP8'!$F$17,CONCATENATE(IF(ISNA(MATCH(_xlfn.BITAND(V209,'PDP8'!$E$18),'PDP8'!$D$18:$D$20,0)),"",CONCATENATE(VLOOKUP(_xlfn.BITAND(V209,'PDP8'!$E$18),'PDP8'!$D$18:$F$20,3,0),IF(LEN(W209)&gt;4,", ",""))),IF(ISNA(MATCH(_xlfn.BITAND(V209,'PDP8'!$E$21),'PDP8'!$D$21:$D$52,0)),"",VLOOKUP(_xlfn.BITAND(V209,'PDP8'!$E$21),'PDP8'!$D$21:$F$52,3,0)))))</f>
        <v/>
      </c>
      <c r="Y209" s="253" t="str">
        <f t="shared" si="58"/>
        <v/>
      </c>
      <c r="Z209" s="253" t="str">
        <f t="shared" si="55"/>
        <v/>
      </c>
      <c r="AA209" s="253" t="str">
        <f>IF(LEN(Z209)=0,"",CONCATENATE(IF(ISNA(MATCH(_xlfn.BITAND(Z209,'PDP8'!$E$56),'PDP8'!$D$56:$D$70,0)),"",CONCATENATE(INDEX('PDP8'!$C$56:$C$70,MATCH(_xlfn.BITAND(Z209,'PDP8'!$E$56),'PDP8'!$D$56:$D$70,0))," ")),IF(ISNA(MATCH(_xlfn.BITAND(Z209,'PDP8'!$E$71),'PDP8'!$D$71:$D$73,0)),"",CONCATENATE(INDEX('PDP8'!$C$71:$C$73,MATCH(_xlfn.BITAND(Z209,'PDP8'!$E$71),'PDP8'!$D$71:$D$73,0))," ")),IF(_xlfn.BITAND(Z209,'PDP8'!$E$74),"",'PDP8'!$C$74),IF(_xlfn.BITAND(Z209,'PDP8'!$E$75),'PDP8'!$C$75,"")))</f>
        <v/>
      </c>
      <c r="AB209" s="253" t="str">
        <f>IF(LEN(AA209)=0,"",CONCATENATE(IF(ISNA(MATCH(_xlfn.BITAND(Z209,'PDP8'!$E$56),'PDP8'!$D$56:$D$70,0)),"",VLOOKUP(_xlfn.BITAND(Z209,'PDP8'!$E$56),'PDP8'!$D$56:$F$70,3,0)),IF(ISNA(MATCH(_xlfn.BITAND(Z209,'PDP8'!$E$71),'PDP8'!$D$71:$D$73,0)),"",CONCATENATE(IF(ISNA(MATCH(_xlfn.BITAND(Z209,'PDP8'!$E$56),'PDP8'!$D$56:$D$70,0)),"",", "),VLOOKUP(_xlfn.BITAND(Z209,'PDP8'!$E$71),'PDP8'!$D$71:$F$73,3,0))),IF(_xlfn.BITAND(Z209,'PDP8'!$E$75)='PDP8'!$D$75,CONCATENATE(IF(LEN(AA209)&gt;4,", ",""),'PDP8'!$F$75,""),IF(_xlfn.BITAND(Z209,'PDP8'!$E$74),"",'PDP8'!$F$74))))</f>
        <v/>
      </c>
      <c r="AC209" s="253" t="str">
        <f t="shared" si="59"/>
        <v/>
      </c>
      <c r="AD209" s="253" t="str">
        <f>IF(OR(LEFT(C209,1)="*",ISNA(MATCH(C209,'PDP8'!$B$90:$B$238,0))),"",VLOOKUP(C209,'PDP8'!$B$90:$C$238,2,0))</f>
        <v/>
      </c>
      <c r="AE209" s="253" t="str">
        <f>IF(LEN(AD209)=0,"",VLOOKUP(C209,'PDP8'!$B$79:$F$238,5,0))</f>
        <v/>
      </c>
      <c r="AF209" s="253" t="str">
        <f>IF(OR(LEFT(C209,1)="*",ISNA(MATCH(C209,'PDP8'!$J$5:$J$389,0))),"",INDEX('PDP8'!$I$5:$I$389,MATCH(C209,'PDP8'!$J$5:$J$389,0)))</f>
        <v/>
      </c>
      <c r="AG209" s="253" t="str">
        <f>IF(LEN(AF209)=0,"",CONCATENATE(VLOOKUP(C209,'PDP8'!$J$5:$M$389,2,0),": ",VLOOKUP(C209,'PDP8'!$J$5:$M$389,4,0)))</f>
        <v/>
      </c>
      <c r="AH209" s="126"/>
    </row>
    <row r="210" spans="1:34" x14ac:dyDescent="0.2">
      <c r="A210" s="126"/>
      <c r="B210" s="246" t="str">
        <f t="shared" si="45"/>
        <v/>
      </c>
      <c r="C210" s="247"/>
      <c r="D210" s="248"/>
      <c r="E210" s="177"/>
      <c r="F210" s="249"/>
      <c r="G210" s="250" t="str">
        <f>IF(LEN(C210)=0,"",IF(LEFT(C210,1)="*",B210,IF(D210="Y",C210,IF(O210&lt;6,INDEX('PDP8'!$C$6:$C$13,MATCH(P210,'PDP8'!$B$6:$B$13)),CONCATENATE(W210,AA210,AD210,AF210)))))</f>
        <v/>
      </c>
      <c r="H210" s="251" t="str">
        <f t="shared" si="46"/>
        <v/>
      </c>
      <c r="I210" s="250" t="str">
        <f t="shared" si="56"/>
        <v/>
      </c>
      <c r="J210" s="179"/>
      <c r="K210" s="188" t="str">
        <f>IF(LEFT(C210,1)="*",CONCATENATE("/Address = ",RIGHT(B210,LEN(B210)-1)),IF(LEN(O210)=0,"",IF(D210="Y",CONCATENATE("/Data initialized to ",C210),IF(O210&lt;6,CONCATENATE("/",VLOOKUP(P210,'PDP8'!$B$6:$F$13,5),IF(_xlfn.BITAND(OCT2DEC(C210),376)=264," [Auto pre-increment]","")),CONCATENATE("/",Y210,AC210,AE210,AG210)))))</f>
        <v/>
      </c>
      <c r="L210" s="252"/>
      <c r="M210" s="126"/>
      <c r="N210" s="253" t="str">
        <f t="shared" si="47"/>
        <v/>
      </c>
      <c r="O210" s="253" t="str">
        <f t="shared" si="48"/>
        <v/>
      </c>
      <c r="P210" s="253" t="str">
        <f t="shared" si="49"/>
        <v/>
      </c>
      <c r="Q210" s="253" t="str">
        <f t="shared" si="50"/>
        <v/>
      </c>
      <c r="R210" s="253" t="str">
        <f t="shared" si="51"/>
        <v>NO</v>
      </c>
      <c r="S210" s="254" t="str">
        <f t="shared" si="57"/>
        <v>7610</v>
      </c>
      <c r="T210" s="253" t="str">
        <f t="shared" si="52"/>
        <v/>
      </c>
      <c r="U210" s="253">
        <f t="shared" si="53"/>
        <v>0</v>
      </c>
      <c r="V210" s="253" t="str">
        <f t="shared" si="54"/>
        <v/>
      </c>
      <c r="W210" s="253" t="str">
        <f>IF(LEN(V210)=0,"",IF(_xlfn.BITAND(V210,'PDP8'!$E$17)='PDP8'!$D$17,'PDP8'!$F$17,CONCATENATE(IF(ISNA(MATCH(_xlfn.BITAND(V210,'PDP8'!$E$18),'PDP8'!$D$18:$D$20,0)),"",CONCATENATE(INDEX('PDP8'!$C$18:$C$20,MATCH(_xlfn.BITAND(V210,'PDP8'!$E$18),'PDP8'!$D$18:$D$20,0))," ")),IF(ISNA(MATCH(_xlfn.BITAND(V210,'PDP8'!$E$21),'PDP8'!$D$21:$D$52,0)),"",INDEX('PDP8'!$C$21:$C$52,MATCH(_xlfn.BITAND(V210,'PDP8'!$E$21),'PDP8'!$D$21:$D$52,0))))))</f>
        <v/>
      </c>
      <c r="X210" s="253" t="str">
        <f>IF(LEN(W210)=0,"",IF(B210='PDP8'!$B$17,'PDP8'!$F$17,CONCATENATE(IF(ISNA(MATCH(_xlfn.BITAND(V210,'PDP8'!$E$18),'PDP8'!$D$18:$D$20,0)),"",CONCATENATE(VLOOKUP(_xlfn.BITAND(V210,'PDP8'!$E$18),'PDP8'!$D$18:$F$20,3,0),IF(LEN(W210)&gt;4,", ",""))),IF(ISNA(MATCH(_xlfn.BITAND(V210,'PDP8'!$E$21),'PDP8'!$D$21:$D$52,0)),"",VLOOKUP(_xlfn.BITAND(V210,'PDP8'!$E$21),'PDP8'!$D$21:$F$52,3,0)))))</f>
        <v/>
      </c>
      <c r="Y210" s="253" t="str">
        <f t="shared" si="58"/>
        <v/>
      </c>
      <c r="Z210" s="253" t="str">
        <f t="shared" si="55"/>
        <v/>
      </c>
      <c r="AA210" s="253" t="str">
        <f>IF(LEN(Z210)=0,"",CONCATENATE(IF(ISNA(MATCH(_xlfn.BITAND(Z210,'PDP8'!$E$56),'PDP8'!$D$56:$D$70,0)),"",CONCATENATE(INDEX('PDP8'!$C$56:$C$70,MATCH(_xlfn.BITAND(Z210,'PDP8'!$E$56),'PDP8'!$D$56:$D$70,0))," ")),IF(ISNA(MATCH(_xlfn.BITAND(Z210,'PDP8'!$E$71),'PDP8'!$D$71:$D$73,0)),"",CONCATENATE(INDEX('PDP8'!$C$71:$C$73,MATCH(_xlfn.BITAND(Z210,'PDP8'!$E$71),'PDP8'!$D$71:$D$73,0))," ")),IF(_xlfn.BITAND(Z210,'PDP8'!$E$74),"",'PDP8'!$C$74),IF(_xlfn.BITAND(Z210,'PDP8'!$E$75),'PDP8'!$C$75,"")))</f>
        <v/>
      </c>
      <c r="AB210" s="253" t="str">
        <f>IF(LEN(AA210)=0,"",CONCATENATE(IF(ISNA(MATCH(_xlfn.BITAND(Z210,'PDP8'!$E$56),'PDP8'!$D$56:$D$70,0)),"",VLOOKUP(_xlfn.BITAND(Z210,'PDP8'!$E$56),'PDP8'!$D$56:$F$70,3,0)),IF(ISNA(MATCH(_xlfn.BITAND(Z210,'PDP8'!$E$71),'PDP8'!$D$71:$D$73,0)),"",CONCATENATE(IF(ISNA(MATCH(_xlfn.BITAND(Z210,'PDP8'!$E$56),'PDP8'!$D$56:$D$70,0)),"",", "),VLOOKUP(_xlfn.BITAND(Z210,'PDP8'!$E$71),'PDP8'!$D$71:$F$73,3,0))),IF(_xlfn.BITAND(Z210,'PDP8'!$E$75)='PDP8'!$D$75,CONCATENATE(IF(LEN(AA210)&gt;4,", ",""),'PDP8'!$F$75,""),IF(_xlfn.BITAND(Z210,'PDP8'!$E$74),"",'PDP8'!$F$74))))</f>
        <v/>
      </c>
      <c r="AC210" s="253" t="str">
        <f t="shared" si="59"/>
        <v/>
      </c>
      <c r="AD210" s="253" t="str">
        <f>IF(OR(LEFT(C210,1)="*",ISNA(MATCH(C210,'PDP8'!$B$90:$B$238,0))),"",VLOOKUP(C210,'PDP8'!$B$90:$C$238,2,0))</f>
        <v/>
      </c>
      <c r="AE210" s="253" t="str">
        <f>IF(LEN(AD210)=0,"",VLOOKUP(C210,'PDP8'!$B$79:$F$238,5,0))</f>
        <v/>
      </c>
      <c r="AF210" s="253" t="str">
        <f>IF(OR(LEFT(C210,1)="*",ISNA(MATCH(C210,'PDP8'!$J$5:$J$389,0))),"",INDEX('PDP8'!$I$5:$I$389,MATCH(C210,'PDP8'!$J$5:$J$389,0)))</f>
        <v/>
      </c>
      <c r="AG210" s="253" t="str">
        <f>IF(LEN(AF210)=0,"",CONCATENATE(VLOOKUP(C210,'PDP8'!$J$5:$M$389,2,0),": ",VLOOKUP(C210,'PDP8'!$J$5:$M$389,4,0)))</f>
        <v/>
      </c>
      <c r="AH210" s="126"/>
    </row>
    <row r="211" spans="1:34" x14ac:dyDescent="0.2">
      <c r="A211" s="126"/>
      <c r="B211" s="246" t="str">
        <f t="shared" si="45"/>
        <v/>
      </c>
      <c r="C211" s="247"/>
      <c r="D211" s="248"/>
      <c r="E211" s="177"/>
      <c r="F211" s="249"/>
      <c r="G211" s="250" t="str">
        <f>IF(LEN(C211)=0,"",IF(LEFT(C211,1)="*",B211,IF(D211="Y",C211,IF(O211&lt;6,INDEX('PDP8'!$C$6:$C$13,MATCH(P211,'PDP8'!$B$6:$B$13)),CONCATENATE(W211,AA211,AD211,AF211)))))</f>
        <v/>
      </c>
      <c r="H211" s="251" t="str">
        <f t="shared" si="46"/>
        <v/>
      </c>
      <c r="I211" s="250" t="str">
        <f t="shared" si="56"/>
        <v/>
      </c>
      <c r="J211" s="179"/>
      <c r="K211" s="188" t="str">
        <f>IF(LEFT(C211,1)="*",CONCATENATE("/Address = ",RIGHT(B211,LEN(B211)-1)),IF(LEN(O211)=0,"",IF(D211="Y",CONCATENATE("/Data initialized to ",C211),IF(O211&lt;6,CONCATENATE("/",VLOOKUP(P211,'PDP8'!$B$6:$F$13,5),IF(_xlfn.BITAND(OCT2DEC(C211),376)=264," [Auto pre-increment]","")),CONCATENATE("/",Y211,AC211,AE211,AG211)))))</f>
        <v/>
      </c>
      <c r="L211" s="252"/>
      <c r="M211" s="126"/>
      <c r="N211" s="253" t="str">
        <f t="shared" si="47"/>
        <v/>
      </c>
      <c r="O211" s="253" t="str">
        <f t="shared" si="48"/>
        <v/>
      </c>
      <c r="P211" s="253" t="str">
        <f t="shared" si="49"/>
        <v/>
      </c>
      <c r="Q211" s="253" t="str">
        <f t="shared" si="50"/>
        <v/>
      </c>
      <c r="R211" s="253" t="str">
        <f t="shared" si="51"/>
        <v>NO</v>
      </c>
      <c r="S211" s="254" t="str">
        <f t="shared" si="57"/>
        <v>7610</v>
      </c>
      <c r="T211" s="253" t="str">
        <f t="shared" si="52"/>
        <v/>
      </c>
      <c r="U211" s="253">
        <f t="shared" si="53"/>
        <v>0</v>
      </c>
      <c r="V211" s="253" t="str">
        <f t="shared" si="54"/>
        <v/>
      </c>
      <c r="W211" s="253" t="str">
        <f>IF(LEN(V211)=0,"",IF(_xlfn.BITAND(V211,'PDP8'!$E$17)='PDP8'!$D$17,'PDP8'!$F$17,CONCATENATE(IF(ISNA(MATCH(_xlfn.BITAND(V211,'PDP8'!$E$18),'PDP8'!$D$18:$D$20,0)),"",CONCATENATE(INDEX('PDP8'!$C$18:$C$20,MATCH(_xlfn.BITAND(V211,'PDP8'!$E$18),'PDP8'!$D$18:$D$20,0))," ")),IF(ISNA(MATCH(_xlfn.BITAND(V211,'PDP8'!$E$21),'PDP8'!$D$21:$D$52,0)),"",INDEX('PDP8'!$C$21:$C$52,MATCH(_xlfn.BITAND(V211,'PDP8'!$E$21),'PDP8'!$D$21:$D$52,0))))))</f>
        <v/>
      </c>
      <c r="X211" s="253" t="str">
        <f>IF(LEN(W211)=0,"",IF(B211='PDP8'!$B$17,'PDP8'!$F$17,CONCATENATE(IF(ISNA(MATCH(_xlfn.BITAND(V211,'PDP8'!$E$18),'PDP8'!$D$18:$D$20,0)),"",CONCATENATE(VLOOKUP(_xlfn.BITAND(V211,'PDP8'!$E$18),'PDP8'!$D$18:$F$20,3,0),IF(LEN(W211)&gt;4,", ",""))),IF(ISNA(MATCH(_xlfn.BITAND(V211,'PDP8'!$E$21),'PDP8'!$D$21:$D$52,0)),"",VLOOKUP(_xlfn.BITAND(V211,'PDP8'!$E$21),'PDP8'!$D$21:$F$52,3,0)))))</f>
        <v/>
      </c>
      <c r="Y211" s="253" t="str">
        <f t="shared" si="58"/>
        <v/>
      </c>
      <c r="Z211" s="253" t="str">
        <f t="shared" si="55"/>
        <v/>
      </c>
      <c r="AA211" s="253" t="str">
        <f>IF(LEN(Z211)=0,"",CONCATENATE(IF(ISNA(MATCH(_xlfn.BITAND(Z211,'PDP8'!$E$56),'PDP8'!$D$56:$D$70,0)),"",CONCATENATE(INDEX('PDP8'!$C$56:$C$70,MATCH(_xlfn.BITAND(Z211,'PDP8'!$E$56),'PDP8'!$D$56:$D$70,0))," ")),IF(ISNA(MATCH(_xlfn.BITAND(Z211,'PDP8'!$E$71),'PDP8'!$D$71:$D$73,0)),"",CONCATENATE(INDEX('PDP8'!$C$71:$C$73,MATCH(_xlfn.BITAND(Z211,'PDP8'!$E$71),'PDP8'!$D$71:$D$73,0))," ")),IF(_xlfn.BITAND(Z211,'PDP8'!$E$74),"",'PDP8'!$C$74),IF(_xlfn.BITAND(Z211,'PDP8'!$E$75),'PDP8'!$C$75,"")))</f>
        <v/>
      </c>
      <c r="AB211" s="253" t="str">
        <f>IF(LEN(AA211)=0,"",CONCATENATE(IF(ISNA(MATCH(_xlfn.BITAND(Z211,'PDP8'!$E$56),'PDP8'!$D$56:$D$70,0)),"",VLOOKUP(_xlfn.BITAND(Z211,'PDP8'!$E$56),'PDP8'!$D$56:$F$70,3,0)),IF(ISNA(MATCH(_xlfn.BITAND(Z211,'PDP8'!$E$71),'PDP8'!$D$71:$D$73,0)),"",CONCATENATE(IF(ISNA(MATCH(_xlfn.BITAND(Z211,'PDP8'!$E$56),'PDP8'!$D$56:$D$70,0)),"",", "),VLOOKUP(_xlfn.BITAND(Z211,'PDP8'!$E$71),'PDP8'!$D$71:$F$73,3,0))),IF(_xlfn.BITAND(Z211,'PDP8'!$E$75)='PDP8'!$D$75,CONCATENATE(IF(LEN(AA211)&gt;4,", ",""),'PDP8'!$F$75,""),IF(_xlfn.BITAND(Z211,'PDP8'!$E$74),"",'PDP8'!$F$74))))</f>
        <v/>
      </c>
      <c r="AC211" s="253" t="str">
        <f t="shared" si="59"/>
        <v/>
      </c>
      <c r="AD211" s="253" t="str">
        <f>IF(OR(LEFT(C211,1)="*",ISNA(MATCH(C211,'PDP8'!$B$90:$B$238,0))),"",VLOOKUP(C211,'PDP8'!$B$90:$C$238,2,0))</f>
        <v/>
      </c>
      <c r="AE211" s="253" t="str">
        <f>IF(LEN(AD211)=0,"",VLOOKUP(C211,'PDP8'!$B$79:$F$238,5,0))</f>
        <v/>
      </c>
      <c r="AF211" s="253" t="str">
        <f>IF(OR(LEFT(C211,1)="*",ISNA(MATCH(C211,'PDP8'!$J$5:$J$389,0))),"",INDEX('PDP8'!$I$5:$I$389,MATCH(C211,'PDP8'!$J$5:$J$389,0)))</f>
        <v/>
      </c>
      <c r="AG211" s="253" t="str">
        <f>IF(LEN(AF211)=0,"",CONCATENATE(VLOOKUP(C211,'PDP8'!$J$5:$M$389,2,0),": ",VLOOKUP(C211,'PDP8'!$J$5:$M$389,4,0)))</f>
        <v/>
      </c>
      <c r="AH211" s="126"/>
    </row>
    <row r="212" spans="1:34" x14ac:dyDescent="0.2">
      <c r="A212" s="126"/>
      <c r="B212" s="246" t="str">
        <f t="shared" si="45"/>
        <v/>
      </c>
      <c r="C212" s="247"/>
      <c r="D212" s="248"/>
      <c r="E212" s="177"/>
      <c r="F212" s="249"/>
      <c r="G212" s="250" t="str">
        <f>IF(LEN(C212)=0,"",IF(LEFT(C212,1)="*",B212,IF(D212="Y",C212,IF(O212&lt;6,INDEX('PDP8'!$C$6:$C$13,MATCH(P212,'PDP8'!$B$6:$B$13)),CONCATENATE(W212,AA212,AD212,AF212)))))</f>
        <v/>
      </c>
      <c r="H212" s="251" t="str">
        <f t="shared" si="46"/>
        <v/>
      </c>
      <c r="I212" s="250" t="str">
        <f t="shared" si="56"/>
        <v/>
      </c>
      <c r="J212" s="179"/>
      <c r="K212" s="188" t="str">
        <f>IF(LEFT(C212,1)="*",CONCATENATE("/Address = ",RIGHT(B212,LEN(B212)-1)),IF(LEN(O212)=0,"",IF(D212="Y",CONCATENATE("/Data initialized to ",C212),IF(O212&lt;6,CONCATENATE("/",VLOOKUP(P212,'PDP8'!$B$6:$F$13,5),IF(_xlfn.BITAND(OCT2DEC(C212),376)=264," [Auto pre-increment]","")),CONCATENATE("/",Y212,AC212,AE212,AG212)))))</f>
        <v/>
      </c>
      <c r="L212" s="252"/>
      <c r="M212" s="126"/>
      <c r="N212" s="253" t="str">
        <f t="shared" si="47"/>
        <v/>
      </c>
      <c r="O212" s="253" t="str">
        <f t="shared" si="48"/>
        <v/>
      </c>
      <c r="P212" s="253" t="str">
        <f t="shared" si="49"/>
        <v/>
      </c>
      <c r="Q212" s="253" t="str">
        <f t="shared" si="50"/>
        <v/>
      </c>
      <c r="R212" s="253" t="str">
        <f t="shared" si="51"/>
        <v>NO</v>
      </c>
      <c r="S212" s="254" t="str">
        <f t="shared" si="57"/>
        <v>7610</v>
      </c>
      <c r="T212" s="253" t="str">
        <f t="shared" si="52"/>
        <v/>
      </c>
      <c r="U212" s="253">
        <f t="shared" si="53"/>
        <v>0</v>
      </c>
      <c r="V212" s="253" t="str">
        <f t="shared" si="54"/>
        <v/>
      </c>
      <c r="W212" s="253" t="str">
        <f>IF(LEN(V212)=0,"",IF(_xlfn.BITAND(V212,'PDP8'!$E$17)='PDP8'!$D$17,'PDP8'!$F$17,CONCATENATE(IF(ISNA(MATCH(_xlfn.BITAND(V212,'PDP8'!$E$18),'PDP8'!$D$18:$D$20,0)),"",CONCATENATE(INDEX('PDP8'!$C$18:$C$20,MATCH(_xlfn.BITAND(V212,'PDP8'!$E$18),'PDP8'!$D$18:$D$20,0))," ")),IF(ISNA(MATCH(_xlfn.BITAND(V212,'PDP8'!$E$21),'PDP8'!$D$21:$D$52,0)),"",INDEX('PDP8'!$C$21:$C$52,MATCH(_xlfn.BITAND(V212,'PDP8'!$E$21),'PDP8'!$D$21:$D$52,0))))))</f>
        <v/>
      </c>
      <c r="X212" s="253" t="str">
        <f>IF(LEN(W212)=0,"",IF(B212='PDP8'!$B$17,'PDP8'!$F$17,CONCATENATE(IF(ISNA(MATCH(_xlfn.BITAND(V212,'PDP8'!$E$18),'PDP8'!$D$18:$D$20,0)),"",CONCATENATE(VLOOKUP(_xlfn.BITAND(V212,'PDP8'!$E$18),'PDP8'!$D$18:$F$20,3,0),IF(LEN(W212)&gt;4,", ",""))),IF(ISNA(MATCH(_xlfn.BITAND(V212,'PDP8'!$E$21),'PDP8'!$D$21:$D$52,0)),"",VLOOKUP(_xlfn.BITAND(V212,'PDP8'!$E$21),'PDP8'!$D$21:$F$52,3,0)))))</f>
        <v/>
      </c>
      <c r="Y212" s="253" t="str">
        <f t="shared" si="58"/>
        <v/>
      </c>
      <c r="Z212" s="253" t="str">
        <f t="shared" si="55"/>
        <v/>
      </c>
      <c r="AA212" s="253" t="str">
        <f>IF(LEN(Z212)=0,"",CONCATENATE(IF(ISNA(MATCH(_xlfn.BITAND(Z212,'PDP8'!$E$56),'PDP8'!$D$56:$D$70,0)),"",CONCATENATE(INDEX('PDP8'!$C$56:$C$70,MATCH(_xlfn.BITAND(Z212,'PDP8'!$E$56),'PDP8'!$D$56:$D$70,0))," ")),IF(ISNA(MATCH(_xlfn.BITAND(Z212,'PDP8'!$E$71),'PDP8'!$D$71:$D$73,0)),"",CONCATENATE(INDEX('PDP8'!$C$71:$C$73,MATCH(_xlfn.BITAND(Z212,'PDP8'!$E$71),'PDP8'!$D$71:$D$73,0))," ")),IF(_xlfn.BITAND(Z212,'PDP8'!$E$74),"",'PDP8'!$C$74),IF(_xlfn.BITAND(Z212,'PDP8'!$E$75),'PDP8'!$C$75,"")))</f>
        <v/>
      </c>
      <c r="AB212" s="253" t="str">
        <f>IF(LEN(AA212)=0,"",CONCATENATE(IF(ISNA(MATCH(_xlfn.BITAND(Z212,'PDP8'!$E$56),'PDP8'!$D$56:$D$70,0)),"",VLOOKUP(_xlfn.BITAND(Z212,'PDP8'!$E$56),'PDP8'!$D$56:$F$70,3,0)),IF(ISNA(MATCH(_xlfn.BITAND(Z212,'PDP8'!$E$71),'PDP8'!$D$71:$D$73,0)),"",CONCATENATE(IF(ISNA(MATCH(_xlfn.BITAND(Z212,'PDP8'!$E$56),'PDP8'!$D$56:$D$70,0)),"",", "),VLOOKUP(_xlfn.BITAND(Z212,'PDP8'!$E$71),'PDP8'!$D$71:$F$73,3,0))),IF(_xlfn.BITAND(Z212,'PDP8'!$E$75)='PDP8'!$D$75,CONCATENATE(IF(LEN(AA212)&gt;4,", ",""),'PDP8'!$F$75,""),IF(_xlfn.BITAND(Z212,'PDP8'!$E$74),"",'PDP8'!$F$74))))</f>
        <v/>
      </c>
      <c r="AC212" s="253" t="str">
        <f t="shared" si="59"/>
        <v/>
      </c>
      <c r="AD212" s="253" t="str">
        <f>IF(OR(LEFT(C212,1)="*",ISNA(MATCH(C212,'PDP8'!$B$90:$B$238,0))),"",VLOOKUP(C212,'PDP8'!$B$90:$C$238,2,0))</f>
        <v/>
      </c>
      <c r="AE212" s="253" t="str">
        <f>IF(LEN(AD212)=0,"",VLOOKUP(C212,'PDP8'!$B$79:$F$238,5,0))</f>
        <v/>
      </c>
      <c r="AF212" s="253" t="str">
        <f>IF(OR(LEFT(C212,1)="*",ISNA(MATCH(C212,'PDP8'!$J$5:$J$389,0))),"",INDEX('PDP8'!$I$5:$I$389,MATCH(C212,'PDP8'!$J$5:$J$389,0)))</f>
        <v/>
      </c>
      <c r="AG212" s="253" t="str">
        <f>IF(LEN(AF212)=0,"",CONCATENATE(VLOOKUP(C212,'PDP8'!$J$5:$M$389,2,0),": ",VLOOKUP(C212,'PDP8'!$J$5:$M$389,4,0)))</f>
        <v/>
      </c>
      <c r="AH212" s="126"/>
    </row>
    <row r="213" spans="1:34" x14ac:dyDescent="0.2">
      <c r="A213" s="126"/>
      <c r="B213" s="246" t="str">
        <f t="shared" si="45"/>
        <v/>
      </c>
      <c r="C213" s="247"/>
      <c r="D213" s="248"/>
      <c r="E213" s="177"/>
      <c r="F213" s="249"/>
      <c r="G213" s="250" t="str">
        <f>IF(LEN(C213)=0,"",IF(LEFT(C213,1)="*",B213,IF(D213="Y",C213,IF(O213&lt;6,INDEX('PDP8'!$C$6:$C$13,MATCH(P213,'PDP8'!$B$6:$B$13)),CONCATENATE(W213,AA213,AD213,AF213)))))</f>
        <v/>
      </c>
      <c r="H213" s="251" t="str">
        <f t="shared" si="46"/>
        <v/>
      </c>
      <c r="I213" s="250" t="str">
        <f t="shared" si="56"/>
        <v/>
      </c>
      <c r="J213" s="179"/>
      <c r="K213" s="188" t="str">
        <f>IF(LEFT(C213,1)="*",CONCATENATE("/Address = ",RIGHT(B213,LEN(B213)-1)),IF(LEN(O213)=0,"",IF(D213="Y",CONCATENATE("/Data initialized to ",C213),IF(O213&lt;6,CONCATENATE("/",VLOOKUP(P213,'PDP8'!$B$6:$F$13,5),IF(_xlfn.BITAND(OCT2DEC(C213),376)=264," [Auto pre-increment]","")),CONCATENATE("/",Y213,AC213,AE213,AG213)))))</f>
        <v/>
      </c>
      <c r="L213" s="252"/>
      <c r="M213" s="126"/>
      <c r="N213" s="253" t="str">
        <f t="shared" si="47"/>
        <v/>
      </c>
      <c r="O213" s="253" t="str">
        <f t="shared" si="48"/>
        <v/>
      </c>
      <c r="P213" s="253" t="str">
        <f t="shared" si="49"/>
        <v/>
      </c>
      <c r="Q213" s="253" t="str">
        <f t="shared" si="50"/>
        <v/>
      </c>
      <c r="R213" s="253" t="str">
        <f t="shared" si="51"/>
        <v>NO</v>
      </c>
      <c r="S213" s="254" t="str">
        <f t="shared" si="57"/>
        <v>7610</v>
      </c>
      <c r="T213" s="253" t="str">
        <f t="shared" si="52"/>
        <v/>
      </c>
      <c r="U213" s="253">
        <f t="shared" si="53"/>
        <v>0</v>
      </c>
      <c r="V213" s="253" t="str">
        <f t="shared" si="54"/>
        <v/>
      </c>
      <c r="W213" s="253" t="str">
        <f>IF(LEN(V213)=0,"",IF(_xlfn.BITAND(V213,'PDP8'!$E$17)='PDP8'!$D$17,'PDP8'!$F$17,CONCATENATE(IF(ISNA(MATCH(_xlfn.BITAND(V213,'PDP8'!$E$18),'PDP8'!$D$18:$D$20,0)),"",CONCATENATE(INDEX('PDP8'!$C$18:$C$20,MATCH(_xlfn.BITAND(V213,'PDP8'!$E$18),'PDP8'!$D$18:$D$20,0))," ")),IF(ISNA(MATCH(_xlfn.BITAND(V213,'PDP8'!$E$21),'PDP8'!$D$21:$D$52,0)),"",INDEX('PDP8'!$C$21:$C$52,MATCH(_xlfn.BITAND(V213,'PDP8'!$E$21),'PDP8'!$D$21:$D$52,0))))))</f>
        <v/>
      </c>
      <c r="X213" s="253" t="str">
        <f>IF(LEN(W213)=0,"",IF(B213='PDP8'!$B$17,'PDP8'!$F$17,CONCATENATE(IF(ISNA(MATCH(_xlfn.BITAND(V213,'PDP8'!$E$18),'PDP8'!$D$18:$D$20,0)),"",CONCATENATE(VLOOKUP(_xlfn.BITAND(V213,'PDP8'!$E$18),'PDP8'!$D$18:$F$20,3,0),IF(LEN(W213)&gt;4,", ",""))),IF(ISNA(MATCH(_xlfn.BITAND(V213,'PDP8'!$E$21),'PDP8'!$D$21:$D$52,0)),"",VLOOKUP(_xlfn.BITAND(V213,'PDP8'!$E$21),'PDP8'!$D$21:$F$52,3,0)))))</f>
        <v/>
      </c>
      <c r="Y213" s="253" t="str">
        <f t="shared" si="58"/>
        <v/>
      </c>
      <c r="Z213" s="253" t="str">
        <f t="shared" si="55"/>
        <v/>
      </c>
      <c r="AA213" s="253" t="str">
        <f>IF(LEN(Z213)=0,"",CONCATENATE(IF(ISNA(MATCH(_xlfn.BITAND(Z213,'PDP8'!$E$56),'PDP8'!$D$56:$D$70,0)),"",CONCATENATE(INDEX('PDP8'!$C$56:$C$70,MATCH(_xlfn.BITAND(Z213,'PDP8'!$E$56),'PDP8'!$D$56:$D$70,0))," ")),IF(ISNA(MATCH(_xlfn.BITAND(Z213,'PDP8'!$E$71),'PDP8'!$D$71:$D$73,0)),"",CONCATENATE(INDEX('PDP8'!$C$71:$C$73,MATCH(_xlfn.BITAND(Z213,'PDP8'!$E$71),'PDP8'!$D$71:$D$73,0))," ")),IF(_xlfn.BITAND(Z213,'PDP8'!$E$74),"",'PDP8'!$C$74),IF(_xlfn.BITAND(Z213,'PDP8'!$E$75),'PDP8'!$C$75,"")))</f>
        <v/>
      </c>
      <c r="AB213" s="253" t="str">
        <f>IF(LEN(AA213)=0,"",CONCATENATE(IF(ISNA(MATCH(_xlfn.BITAND(Z213,'PDP8'!$E$56),'PDP8'!$D$56:$D$70,0)),"",VLOOKUP(_xlfn.BITAND(Z213,'PDP8'!$E$56),'PDP8'!$D$56:$F$70,3,0)),IF(ISNA(MATCH(_xlfn.BITAND(Z213,'PDP8'!$E$71),'PDP8'!$D$71:$D$73,0)),"",CONCATENATE(IF(ISNA(MATCH(_xlfn.BITAND(Z213,'PDP8'!$E$56),'PDP8'!$D$56:$D$70,0)),"",", "),VLOOKUP(_xlfn.BITAND(Z213,'PDP8'!$E$71),'PDP8'!$D$71:$F$73,3,0))),IF(_xlfn.BITAND(Z213,'PDP8'!$E$75)='PDP8'!$D$75,CONCATENATE(IF(LEN(AA213)&gt;4,", ",""),'PDP8'!$F$75,""),IF(_xlfn.BITAND(Z213,'PDP8'!$E$74),"",'PDP8'!$F$74))))</f>
        <v/>
      </c>
      <c r="AC213" s="253" t="str">
        <f t="shared" si="59"/>
        <v/>
      </c>
      <c r="AD213" s="253" t="str">
        <f>IF(OR(LEFT(C213,1)="*",ISNA(MATCH(C213,'PDP8'!$B$90:$B$238,0))),"",VLOOKUP(C213,'PDP8'!$B$90:$C$238,2,0))</f>
        <v/>
      </c>
      <c r="AE213" s="253" t="str">
        <f>IF(LEN(AD213)=0,"",VLOOKUP(C213,'PDP8'!$B$79:$F$238,5,0))</f>
        <v/>
      </c>
      <c r="AF213" s="253" t="str">
        <f>IF(OR(LEFT(C213,1)="*",ISNA(MATCH(C213,'PDP8'!$J$5:$J$389,0))),"",INDEX('PDP8'!$I$5:$I$389,MATCH(C213,'PDP8'!$J$5:$J$389,0)))</f>
        <v/>
      </c>
      <c r="AG213" s="253" t="str">
        <f>IF(LEN(AF213)=0,"",CONCATENATE(VLOOKUP(C213,'PDP8'!$J$5:$M$389,2,0),": ",VLOOKUP(C213,'PDP8'!$J$5:$M$389,4,0)))</f>
        <v/>
      </c>
      <c r="AH213" s="126"/>
    </row>
    <row r="214" spans="1:34" x14ac:dyDescent="0.2">
      <c r="A214" s="126"/>
      <c r="B214" s="246" t="str">
        <f t="shared" si="45"/>
        <v/>
      </c>
      <c r="C214" s="247"/>
      <c r="D214" s="248"/>
      <c r="E214" s="177"/>
      <c r="F214" s="249"/>
      <c r="G214" s="250" t="str">
        <f>IF(LEN(C214)=0,"",IF(LEFT(C214,1)="*",B214,IF(D214="Y",C214,IF(O214&lt;6,INDEX('PDP8'!$C$6:$C$13,MATCH(P214,'PDP8'!$B$6:$B$13)),CONCATENATE(W214,AA214,AD214,AF214)))))</f>
        <v/>
      </c>
      <c r="H214" s="251" t="str">
        <f t="shared" si="46"/>
        <v/>
      </c>
      <c r="I214" s="250" t="str">
        <f t="shared" si="56"/>
        <v/>
      </c>
      <c r="J214" s="179"/>
      <c r="K214" s="188" t="str">
        <f>IF(LEFT(C214,1)="*",CONCATENATE("/Address = ",RIGHT(B214,LEN(B214)-1)),IF(LEN(O214)=0,"",IF(D214="Y",CONCATENATE("/Data initialized to ",C214),IF(O214&lt;6,CONCATENATE("/",VLOOKUP(P214,'PDP8'!$B$6:$F$13,5),IF(_xlfn.BITAND(OCT2DEC(C214),376)=264," [Auto pre-increment]","")),CONCATENATE("/",Y214,AC214,AE214,AG214)))))</f>
        <v/>
      </c>
      <c r="L214" s="252"/>
      <c r="M214" s="126"/>
      <c r="N214" s="253" t="str">
        <f t="shared" si="47"/>
        <v/>
      </c>
      <c r="O214" s="253" t="str">
        <f t="shared" si="48"/>
        <v/>
      </c>
      <c r="P214" s="253" t="str">
        <f t="shared" si="49"/>
        <v/>
      </c>
      <c r="Q214" s="253" t="str">
        <f t="shared" si="50"/>
        <v/>
      </c>
      <c r="R214" s="253" t="str">
        <f t="shared" si="51"/>
        <v>NO</v>
      </c>
      <c r="S214" s="254" t="str">
        <f t="shared" si="57"/>
        <v>7610</v>
      </c>
      <c r="T214" s="253" t="str">
        <f t="shared" si="52"/>
        <v/>
      </c>
      <c r="U214" s="253">
        <f t="shared" si="53"/>
        <v>0</v>
      </c>
      <c r="V214" s="253" t="str">
        <f t="shared" si="54"/>
        <v/>
      </c>
      <c r="W214" s="253" t="str">
        <f>IF(LEN(V214)=0,"",IF(_xlfn.BITAND(V214,'PDP8'!$E$17)='PDP8'!$D$17,'PDP8'!$F$17,CONCATENATE(IF(ISNA(MATCH(_xlfn.BITAND(V214,'PDP8'!$E$18),'PDP8'!$D$18:$D$20,0)),"",CONCATENATE(INDEX('PDP8'!$C$18:$C$20,MATCH(_xlfn.BITAND(V214,'PDP8'!$E$18),'PDP8'!$D$18:$D$20,0))," ")),IF(ISNA(MATCH(_xlfn.BITAND(V214,'PDP8'!$E$21),'PDP8'!$D$21:$D$52,0)),"",INDEX('PDP8'!$C$21:$C$52,MATCH(_xlfn.BITAND(V214,'PDP8'!$E$21),'PDP8'!$D$21:$D$52,0))))))</f>
        <v/>
      </c>
      <c r="X214" s="253" t="str">
        <f>IF(LEN(W214)=0,"",IF(B214='PDP8'!$B$17,'PDP8'!$F$17,CONCATENATE(IF(ISNA(MATCH(_xlfn.BITAND(V214,'PDP8'!$E$18),'PDP8'!$D$18:$D$20,0)),"",CONCATENATE(VLOOKUP(_xlfn.BITAND(V214,'PDP8'!$E$18),'PDP8'!$D$18:$F$20,3,0),IF(LEN(W214)&gt;4,", ",""))),IF(ISNA(MATCH(_xlfn.BITAND(V214,'PDP8'!$E$21),'PDP8'!$D$21:$D$52,0)),"",VLOOKUP(_xlfn.BITAND(V214,'PDP8'!$E$21),'PDP8'!$D$21:$F$52,3,0)))))</f>
        <v/>
      </c>
      <c r="Y214" s="253" t="str">
        <f t="shared" si="58"/>
        <v/>
      </c>
      <c r="Z214" s="253" t="str">
        <f t="shared" si="55"/>
        <v/>
      </c>
      <c r="AA214" s="253" t="str">
        <f>IF(LEN(Z214)=0,"",CONCATENATE(IF(ISNA(MATCH(_xlfn.BITAND(Z214,'PDP8'!$E$56),'PDP8'!$D$56:$D$70,0)),"",CONCATENATE(INDEX('PDP8'!$C$56:$C$70,MATCH(_xlfn.BITAND(Z214,'PDP8'!$E$56),'PDP8'!$D$56:$D$70,0))," ")),IF(ISNA(MATCH(_xlfn.BITAND(Z214,'PDP8'!$E$71),'PDP8'!$D$71:$D$73,0)),"",CONCATENATE(INDEX('PDP8'!$C$71:$C$73,MATCH(_xlfn.BITAND(Z214,'PDP8'!$E$71),'PDP8'!$D$71:$D$73,0))," ")),IF(_xlfn.BITAND(Z214,'PDP8'!$E$74),"",'PDP8'!$C$74),IF(_xlfn.BITAND(Z214,'PDP8'!$E$75),'PDP8'!$C$75,"")))</f>
        <v/>
      </c>
      <c r="AB214" s="253" t="str">
        <f>IF(LEN(AA214)=0,"",CONCATENATE(IF(ISNA(MATCH(_xlfn.BITAND(Z214,'PDP8'!$E$56),'PDP8'!$D$56:$D$70,0)),"",VLOOKUP(_xlfn.BITAND(Z214,'PDP8'!$E$56),'PDP8'!$D$56:$F$70,3,0)),IF(ISNA(MATCH(_xlfn.BITAND(Z214,'PDP8'!$E$71),'PDP8'!$D$71:$D$73,0)),"",CONCATENATE(IF(ISNA(MATCH(_xlfn.BITAND(Z214,'PDP8'!$E$56),'PDP8'!$D$56:$D$70,0)),"",", "),VLOOKUP(_xlfn.BITAND(Z214,'PDP8'!$E$71),'PDP8'!$D$71:$F$73,3,0))),IF(_xlfn.BITAND(Z214,'PDP8'!$E$75)='PDP8'!$D$75,CONCATENATE(IF(LEN(AA214)&gt;4,", ",""),'PDP8'!$F$75,""),IF(_xlfn.BITAND(Z214,'PDP8'!$E$74),"",'PDP8'!$F$74))))</f>
        <v/>
      </c>
      <c r="AC214" s="253" t="str">
        <f t="shared" si="59"/>
        <v/>
      </c>
      <c r="AD214" s="253" t="str">
        <f>IF(OR(LEFT(C214,1)="*",ISNA(MATCH(C214,'PDP8'!$B$90:$B$238,0))),"",VLOOKUP(C214,'PDP8'!$B$90:$C$238,2,0))</f>
        <v/>
      </c>
      <c r="AE214" s="253" t="str">
        <f>IF(LEN(AD214)=0,"",VLOOKUP(C214,'PDP8'!$B$79:$F$238,5,0))</f>
        <v/>
      </c>
      <c r="AF214" s="253" t="str">
        <f>IF(OR(LEFT(C214,1)="*",ISNA(MATCH(C214,'PDP8'!$J$5:$J$389,0))),"",INDEX('PDP8'!$I$5:$I$389,MATCH(C214,'PDP8'!$J$5:$J$389,0)))</f>
        <v/>
      </c>
      <c r="AG214" s="253" t="str">
        <f>IF(LEN(AF214)=0,"",CONCATENATE(VLOOKUP(C214,'PDP8'!$J$5:$M$389,2,0),": ",VLOOKUP(C214,'PDP8'!$J$5:$M$389,4,0)))</f>
        <v/>
      </c>
      <c r="AH214" s="126"/>
    </row>
    <row r="215" spans="1:34" x14ac:dyDescent="0.2">
      <c r="A215" s="126"/>
      <c r="B215" s="246" t="str">
        <f t="shared" si="45"/>
        <v/>
      </c>
      <c r="C215" s="247"/>
      <c r="D215" s="248"/>
      <c r="E215" s="177"/>
      <c r="F215" s="249"/>
      <c r="G215" s="250" t="str">
        <f>IF(LEN(C215)=0,"",IF(LEFT(C215,1)="*",B215,IF(D215="Y",C215,IF(O215&lt;6,INDEX('PDP8'!$C$6:$C$13,MATCH(P215,'PDP8'!$B$6:$B$13)),CONCATENATE(W215,AA215,AD215,AF215)))))</f>
        <v/>
      </c>
      <c r="H215" s="251" t="str">
        <f t="shared" si="46"/>
        <v/>
      </c>
      <c r="I215" s="250" t="str">
        <f t="shared" si="56"/>
        <v/>
      </c>
      <c r="J215" s="179"/>
      <c r="K215" s="188" t="str">
        <f>IF(LEFT(C215,1)="*",CONCATENATE("/Address = ",RIGHT(B215,LEN(B215)-1)),IF(LEN(O215)=0,"",IF(D215="Y",CONCATENATE("/Data initialized to ",C215),IF(O215&lt;6,CONCATENATE("/",VLOOKUP(P215,'PDP8'!$B$6:$F$13,5),IF(_xlfn.BITAND(OCT2DEC(C215),376)=264," [Auto pre-increment]","")),CONCATENATE("/",Y215,AC215,AE215,AG215)))))</f>
        <v/>
      </c>
      <c r="L215" s="252"/>
      <c r="M215" s="126"/>
      <c r="N215" s="253" t="str">
        <f t="shared" si="47"/>
        <v/>
      </c>
      <c r="O215" s="253" t="str">
        <f t="shared" si="48"/>
        <v/>
      </c>
      <c r="P215" s="253" t="str">
        <f t="shared" si="49"/>
        <v/>
      </c>
      <c r="Q215" s="253" t="str">
        <f t="shared" si="50"/>
        <v/>
      </c>
      <c r="R215" s="253" t="str">
        <f t="shared" si="51"/>
        <v>NO</v>
      </c>
      <c r="S215" s="254" t="str">
        <f t="shared" si="57"/>
        <v>7610</v>
      </c>
      <c r="T215" s="253" t="str">
        <f t="shared" si="52"/>
        <v/>
      </c>
      <c r="U215" s="253">
        <f t="shared" si="53"/>
        <v>0</v>
      </c>
      <c r="V215" s="253" t="str">
        <f t="shared" si="54"/>
        <v/>
      </c>
      <c r="W215" s="253" t="str">
        <f>IF(LEN(V215)=0,"",IF(_xlfn.BITAND(V215,'PDP8'!$E$17)='PDP8'!$D$17,'PDP8'!$F$17,CONCATENATE(IF(ISNA(MATCH(_xlfn.BITAND(V215,'PDP8'!$E$18),'PDP8'!$D$18:$D$20,0)),"",CONCATENATE(INDEX('PDP8'!$C$18:$C$20,MATCH(_xlfn.BITAND(V215,'PDP8'!$E$18),'PDP8'!$D$18:$D$20,0))," ")),IF(ISNA(MATCH(_xlfn.BITAND(V215,'PDP8'!$E$21),'PDP8'!$D$21:$D$52,0)),"",INDEX('PDP8'!$C$21:$C$52,MATCH(_xlfn.BITAND(V215,'PDP8'!$E$21),'PDP8'!$D$21:$D$52,0))))))</f>
        <v/>
      </c>
      <c r="X215" s="253" t="str">
        <f>IF(LEN(W215)=0,"",IF(B215='PDP8'!$B$17,'PDP8'!$F$17,CONCATENATE(IF(ISNA(MATCH(_xlfn.BITAND(V215,'PDP8'!$E$18),'PDP8'!$D$18:$D$20,0)),"",CONCATENATE(VLOOKUP(_xlfn.BITAND(V215,'PDP8'!$E$18),'PDP8'!$D$18:$F$20,3,0),IF(LEN(W215)&gt;4,", ",""))),IF(ISNA(MATCH(_xlfn.BITAND(V215,'PDP8'!$E$21),'PDP8'!$D$21:$D$52,0)),"",VLOOKUP(_xlfn.BITAND(V215,'PDP8'!$E$21),'PDP8'!$D$21:$F$52,3,0)))))</f>
        <v/>
      </c>
      <c r="Y215" s="253" t="str">
        <f t="shared" si="58"/>
        <v/>
      </c>
      <c r="Z215" s="253" t="str">
        <f t="shared" si="55"/>
        <v/>
      </c>
      <c r="AA215" s="253" t="str">
        <f>IF(LEN(Z215)=0,"",CONCATENATE(IF(ISNA(MATCH(_xlfn.BITAND(Z215,'PDP8'!$E$56),'PDP8'!$D$56:$D$70,0)),"",CONCATENATE(INDEX('PDP8'!$C$56:$C$70,MATCH(_xlfn.BITAND(Z215,'PDP8'!$E$56),'PDP8'!$D$56:$D$70,0))," ")),IF(ISNA(MATCH(_xlfn.BITAND(Z215,'PDP8'!$E$71),'PDP8'!$D$71:$D$73,0)),"",CONCATENATE(INDEX('PDP8'!$C$71:$C$73,MATCH(_xlfn.BITAND(Z215,'PDP8'!$E$71),'PDP8'!$D$71:$D$73,0))," ")),IF(_xlfn.BITAND(Z215,'PDP8'!$E$74),"",'PDP8'!$C$74),IF(_xlfn.BITAND(Z215,'PDP8'!$E$75),'PDP8'!$C$75,"")))</f>
        <v/>
      </c>
      <c r="AB215" s="253" t="str">
        <f>IF(LEN(AA215)=0,"",CONCATENATE(IF(ISNA(MATCH(_xlfn.BITAND(Z215,'PDP8'!$E$56),'PDP8'!$D$56:$D$70,0)),"",VLOOKUP(_xlfn.BITAND(Z215,'PDP8'!$E$56),'PDP8'!$D$56:$F$70,3,0)),IF(ISNA(MATCH(_xlfn.BITAND(Z215,'PDP8'!$E$71),'PDP8'!$D$71:$D$73,0)),"",CONCATENATE(IF(ISNA(MATCH(_xlfn.BITAND(Z215,'PDP8'!$E$56),'PDP8'!$D$56:$D$70,0)),"",", "),VLOOKUP(_xlfn.BITAND(Z215,'PDP8'!$E$71),'PDP8'!$D$71:$F$73,3,0))),IF(_xlfn.BITAND(Z215,'PDP8'!$E$75)='PDP8'!$D$75,CONCATENATE(IF(LEN(AA215)&gt;4,", ",""),'PDP8'!$F$75,""),IF(_xlfn.BITAND(Z215,'PDP8'!$E$74),"",'PDP8'!$F$74))))</f>
        <v/>
      </c>
      <c r="AC215" s="253" t="str">
        <f t="shared" si="59"/>
        <v/>
      </c>
      <c r="AD215" s="253" t="str">
        <f>IF(OR(LEFT(C215,1)="*",ISNA(MATCH(C215,'PDP8'!$B$90:$B$238,0))),"",VLOOKUP(C215,'PDP8'!$B$90:$C$238,2,0))</f>
        <v/>
      </c>
      <c r="AE215" s="253" t="str">
        <f>IF(LEN(AD215)=0,"",VLOOKUP(C215,'PDP8'!$B$79:$F$238,5,0))</f>
        <v/>
      </c>
      <c r="AF215" s="253" t="str">
        <f>IF(OR(LEFT(C215,1)="*",ISNA(MATCH(C215,'PDP8'!$J$5:$J$389,0))),"",INDEX('PDP8'!$I$5:$I$389,MATCH(C215,'PDP8'!$J$5:$J$389,0)))</f>
        <v/>
      </c>
      <c r="AG215" s="253" t="str">
        <f>IF(LEN(AF215)=0,"",CONCATENATE(VLOOKUP(C215,'PDP8'!$J$5:$M$389,2,0),": ",VLOOKUP(C215,'PDP8'!$J$5:$M$389,4,0)))</f>
        <v/>
      </c>
      <c r="AH215" s="126"/>
    </row>
    <row r="216" spans="1:34" x14ac:dyDescent="0.2">
      <c r="A216" s="126"/>
      <c r="B216" s="246" t="str">
        <f t="shared" si="45"/>
        <v/>
      </c>
      <c r="C216" s="247"/>
      <c r="D216" s="248"/>
      <c r="E216" s="177"/>
      <c r="F216" s="249"/>
      <c r="G216" s="250" t="str">
        <f>IF(LEN(C216)=0,"",IF(LEFT(C216,1)="*",B216,IF(D216="Y",C216,IF(O216&lt;6,INDEX('PDP8'!$C$6:$C$13,MATCH(P216,'PDP8'!$B$6:$B$13)),CONCATENATE(W216,AA216,AD216,AF216)))))</f>
        <v/>
      </c>
      <c r="H216" s="251" t="str">
        <f t="shared" si="46"/>
        <v/>
      </c>
      <c r="I216" s="250" t="str">
        <f t="shared" si="56"/>
        <v/>
      </c>
      <c r="J216" s="179"/>
      <c r="K216" s="188" t="str">
        <f>IF(LEFT(C216,1)="*",CONCATENATE("/Address = ",RIGHT(B216,LEN(B216)-1)),IF(LEN(O216)=0,"",IF(D216="Y",CONCATENATE("/Data initialized to ",C216),IF(O216&lt;6,CONCATENATE("/",VLOOKUP(P216,'PDP8'!$B$6:$F$13,5),IF(_xlfn.BITAND(OCT2DEC(C216),376)=264," [Auto pre-increment]","")),CONCATENATE("/",Y216,AC216,AE216,AG216)))))</f>
        <v/>
      </c>
      <c r="L216" s="252"/>
      <c r="M216" s="126"/>
      <c r="N216" s="253" t="str">
        <f t="shared" si="47"/>
        <v/>
      </c>
      <c r="O216" s="253" t="str">
        <f t="shared" si="48"/>
        <v/>
      </c>
      <c r="P216" s="253" t="str">
        <f t="shared" si="49"/>
        <v/>
      </c>
      <c r="Q216" s="253" t="str">
        <f t="shared" si="50"/>
        <v/>
      </c>
      <c r="R216" s="253" t="str">
        <f t="shared" si="51"/>
        <v>NO</v>
      </c>
      <c r="S216" s="254" t="str">
        <f t="shared" si="57"/>
        <v>7610</v>
      </c>
      <c r="T216" s="253" t="str">
        <f t="shared" si="52"/>
        <v/>
      </c>
      <c r="U216" s="253">
        <f t="shared" si="53"/>
        <v>0</v>
      </c>
      <c r="V216" s="253" t="str">
        <f t="shared" si="54"/>
        <v/>
      </c>
      <c r="W216" s="253" t="str">
        <f>IF(LEN(V216)=0,"",IF(_xlfn.BITAND(V216,'PDP8'!$E$17)='PDP8'!$D$17,'PDP8'!$F$17,CONCATENATE(IF(ISNA(MATCH(_xlfn.BITAND(V216,'PDP8'!$E$18),'PDP8'!$D$18:$D$20,0)),"",CONCATENATE(INDEX('PDP8'!$C$18:$C$20,MATCH(_xlfn.BITAND(V216,'PDP8'!$E$18),'PDP8'!$D$18:$D$20,0))," ")),IF(ISNA(MATCH(_xlfn.BITAND(V216,'PDP8'!$E$21),'PDP8'!$D$21:$D$52,0)),"",INDEX('PDP8'!$C$21:$C$52,MATCH(_xlfn.BITAND(V216,'PDP8'!$E$21),'PDP8'!$D$21:$D$52,0))))))</f>
        <v/>
      </c>
      <c r="X216" s="253" t="str">
        <f>IF(LEN(W216)=0,"",IF(B216='PDP8'!$B$17,'PDP8'!$F$17,CONCATENATE(IF(ISNA(MATCH(_xlfn.BITAND(V216,'PDP8'!$E$18),'PDP8'!$D$18:$D$20,0)),"",CONCATENATE(VLOOKUP(_xlfn.BITAND(V216,'PDP8'!$E$18),'PDP8'!$D$18:$F$20,3,0),IF(LEN(W216)&gt;4,", ",""))),IF(ISNA(MATCH(_xlfn.BITAND(V216,'PDP8'!$E$21),'PDP8'!$D$21:$D$52,0)),"",VLOOKUP(_xlfn.BITAND(V216,'PDP8'!$E$21),'PDP8'!$D$21:$F$52,3,0)))))</f>
        <v/>
      </c>
      <c r="Y216" s="253" t="str">
        <f t="shared" si="58"/>
        <v/>
      </c>
      <c r="Z216" s="253" t="str">
        <f t="shared" si="55"/>
        <v/>
      </c>
      <c r="AA216" s="253" t="str">
        <f>IF(LEN(Z216)=0,"",CONCATENATE(IF(ISNA(MATCH(_xlfn.BITAND(Z216,'PDP8'!$E$56),'PDP8'!$D$56:$D$70,0)),"",CONCATENATE(INDEX('PDP8'!$C$56:$C$70,MATCH(_xlfn.BITAND(Z216,'PDP8'!$E$56),'PDP8'!$D$56:$D$70,0))," ")),IF(ISNA(MATCH(_xlfn.BITAND(Z216,'PDP8'!$E$71),'PDP8'!$D$71:$D$73,0)),"",CONCATENATE(INDEX('PDP8'!$C$71:$C$73,MATCH(_xlfn.BITAND(Z216,'PDP8'!$E$71),'PDP8'!$D$71:$D$73,0))," ")),IF(_xlfn.BITAND(Z216,'PDP8'!$E$74),"",'PDP8'!$C$74),IF(_xlfn.BITAND(Z216,'PDP8'!$E$75),'PDP8'!$C$75,"")))</f>
        <v/>
      </c>
      <c r="AB216" s="253" t="str">
        <f>IF(LEN(AA216)=0,"",CONCATENATE(IF(ISNA(MATCH(_xlfn.BITAND(Z216,'PDP8'!$E$56),'PDP8'!$D$56:$D$70,0)),"",VLOOKUP(_xlfn.BITAND(Z216,'PDP8'!$E$56),'PDP8'!$D$56:$F$70,3,0)),IF(ISNA(MATCH(_xlfn.BITAND(Z216,'PDP8'!$E$71),'PDP8'!$D$71:$D$73,0)),"",CONCATENATE(IF(ISNA(MATCH(_xlfn.BITAND(Z216,'PDP8'!$E$56),'PDP8'!$D$56:$D$70,0)),"",", "),VLOOKUP(_xlfn.BITAND(Z216,'PDP8'!$E$71),'PDP8'!$D$71:$F$73,3,0))),IF(_xlfn.BITAND(Z216,'PDP8'!$E$75)='PDP8'!$D$75,CONCATENATE(IF(LEN(AA216)&gt;4,", ",""),'PDP8'!$F$75,""),IF(_xlfn.BITAND(Z216,'PDP8'!$E$74),"",'PDP8'!$F$74))))</f>
        <v/>
      </c>
      <c r="AC216" s="253" t="str">
        <f t="shared" si="59"/>
        <v/>
      </c>
      <c r="AD216" s="253" t="str">
        <f>IF(OR(LEFT(C216,1)="*",ISNA(MATCH(C216,'PDP8'!$B$90:$B$238,0))),"",VLOOKUP(C216,'PDP8'!$B$90:$C$238,2,0))</f>
        <v/>
      </c>
      <c r="AE216" s="253" t="str">
        <f>IF(LEN(AD216)=0,"",VLOOKUP(C216,'PDP8'!$B$79:$F$238,5,0))</f>
        <v/>
      </c>
      <c r="AF216" s="253" t="str">
        <f>IF(OR(LEFT(C216,1)="*",ISNA(MATCH(C216,'PDP8'!$J$5:$J$389,0))),"",INDEX('PDP8'!$I$5:$I$389,MATCH(C216,'PDP8'!$J$5:$J$389,0)))</f>
        <v/>
      </c>
      <c r="AG216" s="253" t="str">
        <f>IF(LEN(AF216)=0,"",CONCATENATE(VLOOKUP(C216,'PDP8'!$J$5:$M$389,2,0),": ",VLOOKUP(C216,'PDP8'!$J$5:$M$389,4,0)))</f>
        <v/>
      </c>
      <c r="AH216" s="126"/>
    </row>
    <row r="217" spans="1:34" x14ac:dyDescent="0.2">
      <c r="A217" s="126"/>
      <c r="B217" s="246" t="str">
        <f t="shared" si="45"/>
        <v/>
      </c>
      <c r="C217" s="247"/>
      <c r="D217" s="248"/>
      <c r="E217" s="177"/>
      <c r="F217" s="249"/>
      <c r="G217" s="250" t="str">
        <f>IF(LEN(C217)=0,"",IF(LEFT(C217,1)="*",B217,IF(D217="Y",C217,IF(O217&lt;6,INDEX('PDP8'!$C$6:$C$13,MATCH(P217,'PDP8'!$B$6:$B$13)),CONCATENATE(W217,AA217,AD217,AF217)))))</f>
        <v/>
      </c>
      <c r="H217" s="251" t="str">
        <f t="shared" si="46"/>
        <v/>
      </c>
      <c r="I217" s="250" t="str">
        <f t="shared" si="56"/>
        <v/>
      </c>
      <c r="J217" s="179"/>
      <c r="K217" s="188" t="str">
        <f>IF(LEFT(C217,1)="*",CONCATENATE("/Address = ",RIGHT(B217,LEN(B217)-1)),IF(LEN(O217)=0,"",IF(D217="Y",CONCATENATE("/Data initialized to ",C217),IF(O217&lt;6,CONCATENATE("/",VLOOKUP(P217,'PDP8'!$B$6:$F$13,5),IF(_xlfn.BITAND(OCT2DEC(C217),376)=264," [Auto pre-increment]","")),CONCATENATE("/",Y217,AC217,AE217,AG217)))))</f>
        <v/>
      </c>
      <c r="L217" s="252"/>
      <c r="M217" s="126"/>
      <c r="N217" s="253" t="str">
        <f t="shared" si="47"/>
        <v/>
      </c>
      <c r="O217" s="253" t="str">
        <f t="shared" si="48"/>
        <v/>
      </c>
      <c r="P217" s="253" t="str">
        <f t="shared" si="49"/>
        <v/>
      </c>
      <c r="Q217" s="253" t="str">
        <f t="shared" si="50"/>
        <v/>
      </c>
      <c r="R217" s="253" t="str">
        <f t="shared" si="51"/>
        <v>NO</v>
      </c>
      <c r="S217" s="254" t="str">
        <f t="shared" si="57"/>
        <v>7610</v>
      </c>
      <c r="T217" s="253" t="str">
        <f t="shared" si="52"/>
        <v/>
      </c>
      <c r="U217" s="253">
        <f t="shared" si="53"/>
        <v>0</v>
      </c>
      <c r="V217" s="253" t="str">
        <f t="shared" si="54"/>
        <v/>
      </c>
      <c r="W217" s="253" t="str">
        <f>IF(LEN(V217)=0,"",IF(_xlfn.BITAND(V217,'PDP8'!$E$17)='PDP8'!$D$17,'PDP8'!$F$17,CONCATENATE(IF(ISNA(MATCH(_xlfn.BITAND(V217,'PDP8'!$E$18),'PDP8'!$D$18:$D$20,0)),"",CONCATENATE(INDEX('PDP8'!$C$18:$C$20,MATCH(_xlfn.BITAND(V217,'PDP8'!$E$18),'PDP8'!$D$18:$D$20,0))," ")),IF(ISNA(MATCH(_xlfn.BITAND(V217,'PDP8'!$E$21),'PDP8'!$D$21:$D$52,0)),"",INDEX('PDP8'!$C$21:$C$52,MATCH(_xlfn.BITAND(V217,'PDP8'!$E$21),'PDP8'!$D$21:$D$52,0))))))</f>
        <v/>
      </c>
      <c r="X217" s="253" t="str">
        <f>IF(LEN(W217)=0,"",IF(B217='PDP8'!$B$17,'PDP8'!$F$17,CONCATENATE(IF(ISNA(MATCH(_xlfn.BITAND(V217,'PDP8'!$E$18),'PDP8'!$D$18:$D$20,0)),"",CONCATENATE(VLOOKUP(_xlfn.BITAND(V217,'PDP8'!$E$18),'PDP8'!$D$18:$F$20,3,0),IF(LEN(W217)&gt;4,", ",""))),IF(ISNA(MATCH(_xlfn.BITAND(V217,'PDP8'!$E$21),'PDP8'!$D$21:$D$52,0)),"",VLOOKUP(_xlfn.BITAND(V217,'PDP8'!$E$21),'PDP8'!$D$21:$F$52,3,0)))))</f>
        <v/>
      </c>
      <c r="Y217" s="253" t="str">
        <f t="shared" si="58"/>
        <v/>
      </c>
      <c r="Z217" s="253" t="str">
        <f t="shared" si="55"/>
        <v/>
      </c>
      <c r="AA217" s="253" t="str">
        <f>IF(LEN(Z217)=0,"",CONCATENATE(IF(ISNA(MATCH(_xlfn.BITAND(Z217,'PDP8'!$E$56),'PDP8'!$D$56:$D$70,0)),"",CONCATENATE(INDEX('PDP8'!$C$56:$C$70,MATCH(_xlfn.BITAND(Z217,'PDP8'!$E$56),'PDP8'!$D$56:$D$70,0))," ")),IF(ISNA(MATCH(_xlfn.BITAND(Z217,'PDP8'!$E$71),'PDP8'!$D$71:$D$73,0)),"",CONCATENATE(INDEX('PDP8'!$C$71:$C$73,MATCH(_xlfn.BITAND(Z217,'PDP8'!$E$71),'PDP8'!$D$71:$D$73,0))," ")),IF(_xlfn.BITAND(Z217,'PDP8'!$E$74),"",'PDP8'!$C$74),IF(_xlfn.BITAND(Z217,'PDP8'!$E$75),'PDP8'!$C$75,"")))</f>
        <v/>
      </c>
      <c r="AB217" s="253" t="str">
        <f>IF(LEN(AA217)=0,"",CONCATENATE(IF(ISNA(MATCH(_xlfn.BITAND(Z217,'PDP8'!$E$56),'PDP8'!$D$56:$D$70,0)),"",VLOOKUP(_xlfn.BITAND(Z217,'PDP8'!$E$56),'PDP8'!$D$56:$F$70,3,0)),IF(ISNA(MATCH(_xlfn.BITAND(Z217,'PDP8'!$E$71),'PDP8'!$D$71:$D$73,0)),"",CONCATENATE(IF(ISNA(MATCH(_xlfn.BITAND(Z217,'PDP8'!$E$56),'PDP8'!$D$56:$D$70,0)),"",", "),VLOOKUP(_xlfn.BITAND(Z217,'PDP8'!$E$71),'PDP8'!$D$71:$F$73,3,0))),IF(_xlfn.BITAND(Z217,'PDP8'!$E$75)='PDP8'!$D$75,CONCATENATE(IF(LEN(AA217)&gt;4,", ",""),'PDP8'!$F$75,""),IF(_xlfn.BITAND(Z217,'PDP8'!$E$74),"",'PDP8'!$F$74))))</f>
        <v/>
      </c>
      <c r="AC217" s="253" t="str">
        <f t="shared" si="59"/>
        <v/>
      </c>
      <c r="AD217" s="253" t="str">
        <f>IF(OR(LEFT(C217,1)="*",ISNA(MATCH(C217,'PDP8'!$B$90:$B$238,0))),"",VLOOKUP(C217,'PDP8'!$B$90:$C$238,2,0))</f>
        <v/>
      </c>
      <c r="AE217" s="253" t="str">
        <f>IF(LEN(AD217)=0,"",VLOOKUP(C217,'PDP8'!$B$79:$F$238,5,0))</f>
        <v/>
      </c>
      <c r="AF217" s="253" t="str">
        <f>IF(OR(LEFT(C217,1)="*",ISNA(MATCH(C217,'PDP8'!$J$5:$J$389,0))),"",INDEX('PDP8'!$I$5:$I$389,MATCH(C217,'PDP8'!$J$5:$J$389,0)))</f>
        <v/>
      </c>
      <c r="AG217" s="253" t="str">
        <f>IF(LEN(AF217)=0,"",CONCATENATE(VLOOKUP(C217,'PDP8'!$J$5:$M$389,2,0),": ",VLOOKUP(C217,'PDP8'!$J$5:$M$389,4,0)))</f>
        <v/>
      </c>
      <c r="AH217" s="126"/>
    </row>
    <row r="218" spans="1:34" x14ac:dyDescent="0.2">
      <c r="A218" s="126"/>
      <c r="B218" s="246" t="str">
        <f t="shared" si="45"/>
        <v/>
      </c>
      <c r="C218" s="247"/>
      <c r="D218" s="248"/>
      <c r="E218" s="177"/>
      <c r="F218" s="249"/>
      <c r="G218" s="250" t="str">
        <f>IF(LEN(C218)=0,"",IF(LEFT(C218,1)="*",B218,IF(D218="Y",C218,IF(O218&lt;6,INDEX('PDP8'!$C$6:$C$13,MATCH(P218,'PDP8'!$B$6:$B$13)),CONCATENATE(W218,AA218,AD218,AF218)))))</f>
        <v/>
      </c>
      <c r="H218" s="251" t="str">
        <f t="shared" si="46"/>
        <v/>
      </c>
      <c r="I218" s="250" t="str">
        <f t="shared" si="56"/>
        <v/>
      </c>
      <c r="J218" s="179"/>
      <c r="K218" s="188" t="str">
        <f>IF(LEFT(C218,1)="*",CONCATENATE("/Address = ",RIGHT(B218,LEN(B218)-1)),IF(LEN(O218)=0,"",IF(D218="Y",CONCATENATE("/Data initialized to ",C218),IF(O218&lt;6,CONCATENATE("/",VLOOKUP(P218,'PDP8'!$B$6:$F$13,5),IF(_xlfn.BITAND(OCT2DEC(C218),376)=264," [Auto pre-increment]","")),CONCATENATE("/",Y218,AC218,AE218,AG218)))))</f>
        <v/>
      </c>
      <c r="L218" s="252"/>
      <c r="M218" s="126"/>
      <c r="N218" s="253" t="str">
        <f t="shared" si="47"/>
        <v/>
      </c>
      <c r="O218" s="253" t="str">
        <f t="shared" si="48"/>
        <v/>
      </c>
      <c r="P218" s="253" t="str">
        <f t="shared" si="49"/>
        <v/>
      </c>
      <c r="Q218" s="253" t="str">
        <f t="shared" si="50"/>
        <v/>
      </c>
      <c r="R218" s="253" t="str">
        <f t="shared" si="51"/>
        <v>NO</v>
      </c>
      <c r="S218" s="254" t="str">
        <f t="shared" si="57"/>
        <v>7610</v>
      </c>
      <c r="T218" s="253" t="str">
        <f t="shared" si="52"/>
        <v/>
      </c>
      <c r="U218" s="253">
        <f t="shared" si="53"/>
        <v>0</v>
      </c>
      <c r="V218" s="253" t="str">
        <f t="shared" si="54"/>
        <v/>
      </c>
      <c r="W218" s="253" t="str">
        <f>IF(LEN(V218)=0,"",IF(_xlfn.BITAND(V218,'PDP8'!$E$17)='PDP8'!$D$17,'PDP8'!$F$17,CONCATENATE(IF(ISNA(MATCH(_xlfn.BITAND(V218,'PDP8'!$E$18),'PDP8'!$D$18:$D$20,0)),"",CONCATENATE(INDEX('PDP8'!$C$18:$C$20,MATCH(_xlfn.BITAND(V218,'PDP8'!$E$18),'PDP8'!$D$18:$D$20,0))," ")),IF(ISNA(MATCH(_xlfn.BITAND(V218,'PDP8'!$E$21),'PDP8'!$D$21:$D$52,0)),"",INDEX('PDP8'!$C$21:$C$52,MATCH(_xlfn.BITAND(V218,'PDP8'!$E$21),'PDP8'!$D$21:$D$52,0))))))</f>
        <v/>
      </c>
      <c r="X218" s="253" t="str">
        <f>IF(LEN(W218)=0,"",IF(B218='PDP8'!$B$17,'PDP8'!$F$17,CONCATENATE(IF(ISNA(MATCH(_xlfn.BITAND(V218,'PDP8'!$E$18),'PDP8'!$D$18:$D$20,0)),"",CONCATENATE(VLOOKUP(_xlfn.BITAND(V218,'PDP8'!$E$18),'PDP8'!$D$18:$F$20,3,0),IF(LEN(W218)&gt;4,", ",""))),IF(ISNA(MATCH(_xlfn.BITAND(V218,'PDP8'!$E$21),'PDP8'!$D$21:$D$52,0)),"",VLOOKUP(_xlfn.BITAND(V218,'PDP8'!$E$21),'PDP8'!$D$21:$F$52,3,0)))))</f>
        <v/>
      </c>
      <c r="Y218" s="253" t="str">
        <f t="shared" si="58"/>
        <v/>
      </c>
      <c r="Z218" s="253" t="str">
        <f t="shared" si="55"/>
        <v/>
      </c>
      <c r="AA218" s="253" t="str">
        <f>IF(LEN(Z218)=0,"",CONCATENATE(IF(ISNA(MATCH(_xlfn.BITAND(Z218,'PDP8'!$E$56),'PDP8'!$D$56:$D$70,0)),"",CONCATENATE(INDEX('PDP8'!$C$56:$C$70,MATCH(_xlfn.BITAND(Z218,'PDP8'!$E$56),'PDP8'!$D$56:$D$70,0))," ")),IF(ISNA(MATCH(_xlfn.BITAND(Z218,'PDP8'!$E$71),'PDP8'!$D$71:$D$73,0)),"",CONCATENATE(INDEX('PDP8'!$C$71:$C$73,MATCH(_xlfn.BITAND(Z218,'PDP8'!$E$71),'PDP8'!$D$71:$D$73,0))," ")),IF(_xlfn.BITAND(Z218,'PDP8'!$E$74),"",'PDP8'!$C$74),IF(_xlfn.BITAND(Z218,'PDP8'!$E$75),'PDP8'!$C$75,"")))</f>
        <v/>
      </c>
      <c r="AB218" s="253" t="str">
        <f>IF(LEN(AA218)=0,"",CONCATENATE(IF(ISNA(MATCH(_xlfn.BITAND(Z218,'PDP8'!$E$56),'PDP8'!$D$56:$D$70,0)),"",VLOOKUP(_xlfn.BITAND(Z218,'PDP8'!$E$56),'PDP8'!$D$56:$F$70,3,0)),IF(ISNA(MATCH(_xlfn.BITAND(Z218,'PDP8'!$E$71),'PDP8'!$D$71:$D$73,0)),"",CONCATENATE(IF(ISNA(MATCH(_xlfn.BITAND(Z218,'PDP8'!$E$56),'PDP8'!$D$56:$D$70,0)),"",", "),VLOOKUP(_xlfn.BITAND(Z218,'PDP8'!$E$71),'PDP8'!$D$71:$F$73,3,0))),IF(_xlfn.BITAND(Z218,'PDP8'!$E$75)='PDP8'!$D$75,CONCATENATE(IF(LEN(AA218)&gt;4,", ",""),'PDP8'!$F$75,""),IF(_xlfn.BITAND(Z218,'PDP8'!$E$74),"",'PDP8'!$F$74))))</f>
        <v/>
      </c>
      <c r="AC218" s="253" t="str">
        <f t="shared" si="59"/>
        <v/>
      </c>
      <c r="AD218" s="253" t="str">
        <f>IF(OR(LEFT(C218,1)="*",ISNA(MATCH(C218,'PDP8'!$B$90:$B$238,0))),"",VLOOKUP(C218,'PDP8'!$B$90:$C$238,2,0))</f>
        <v/>
      </c>
      <c r="AE218" s="253" t="str">
        <f>IF(LEN(AD218)=0,"",VLOOKUP(C218,'PDP8'!$B$79:$F$238,5,0))</f>
        <v/>
      </c>
      <c r="AF218" s="253" t="str">
        <f>IF(OR(LEFT(C218,1)="*",ISNA(MATCH(C218,'PDP8'!$J$5:$J$389,0))),"",INDEX('PDP8'!$I$5:$I$389,MATCH(C218,'PDP8'!$J$5:$J$389,0)))</f>
        <v/>
      </c>
      <c r="AG218" s="253" t="str">
        <f>IF(LEN(AF218)=0,"",CONCATENATE(VLOOKUP(C218,'PDP8'!$J$5:$M$389,2,0),": ",VLOOKUP(C218,'PDP8'!$J$5:$M$389,4,0)))</f>
        <v/>
      </c>
      <c r="AH218" s="126"/>
    </row>
    <row r="219" spans="1:34" x14ac:dyDescent="0.2">
      <c r="A219" s="126"/>
      <c r="B219" s="246" t="str">
        <f t="shared" si="45"/>
        <v/>
      </c>
      <c r="C219" s="247"/>
      <c r="D219" s="248"/>
      <c r="E219" s="177"/>
      <c r="F219" s="249"/>
      <c r="G219" s="250" t="str">
        <f>IF(LEN(C219)=0,"",IF(LEFT(C219,1)="*",B219,IF(D219="Y",C219,IF(O219&lt;6,INDEX('PDP8'!$C$6:$C$13,MATCH(P219,'PDP8'!$B$6:$B$13)),CONCATENATE(W219,AA219,AD219,AF219)))))</f>
        <v/>
      </c>
      <c r="H219" s="251" t="str">
        <f t="shared" si="46"/>
        <v/>
      </c>
      <c r="I219" s="250" t="str">
        <f t="shared" si="56"/>
        <v/>
      </c>
      <c r="J219" s="179"/>
      <c r="K219" s="188" t="str">
        <f>IF(LEFT(C219,1)="*",CONCATENATE("/Address = ",RIGHT(B219,LEN(B219)-1)),IF(LEN(O219)=0,"",IF(D219="Y",CONCATENATE("/Data initialized to ",C219),IF(O219&lt;6,CONCATENATE("/",VLOOKUP(P219,'PDP8'!$B$6:$F$13,5),IF(_xlfn.BITAND(OCT2DEC(C219),376)=264," [Auto pre-increment]","")),CONCATENATE("/",Y219,AC219,AE219,AG219)))))</f>
        <v/>
      </c>
      <c r="L219" s="252"/>
      <c r="M219" s="126"/>
      <c r="N219" s="253" t="str">
        <f t="shared" si="47"/>
        <v/>
      </c>
      <c r="O219" s="253" t="str">
        <f t="shared" si="48"/>
        <v/>
      </c>
      <c r="P219" s="253" t="str">
        <f t="shared" si="49"/>
        <v/>
      </c>
      <c r="Q219" s="253" t="str">
        <f t="shared" si="50"/>
        <v/>
      </c>
      <c r="R219" s="253" t="str">
        <f t="shared" si="51"/>
        <v>NO</v>
      </c>
      <c r="S219" s="254" t="str">
        <f t="shared" si="57"/>
        <v>7610</v>
      </c>
      <c r="T219" s="253" t="str">
        <f t="shared" si="52"/>
        <v/>
      </c>
      <c r="U219" s="253">
        <f t="shared" si="53"/>
        <v>0</v>
      </c>
      <c r="V219" s="253" t="str">
        <f t="shared" si="54"/>
        <v/>
      </c>
      <c r="W219" s="253" t="str">
        <f>IF(LEN(V219)=0,"",IF(_xlfn.BITAND(V219,'PDP8'!$E$17)='PDP8'!$D$17,'PDP8'!$F$17,CONCATENATE(IF(ISNA(MATCH(_xlfn.BITAND(V219,'PDP8'!$E$18),'PDP8'!$D$18:$D$20,0)),"",CONCATENATE(INDEX('PDP8'!$C$18:$C$20,MATCH(_xlfn.BITAND(V219,'PDP8'!$E$18),'PDP8'!$D$18:$D$20,0))," ")),IF(ISNA(MATCH(_xlfn.BITAND(V219,'PDP8'!$E$21),'PDP8'!$D$21:$D$52,0)),"",INDEX('PDP8'!$C$21:$C$52,MATCH(_xlfn.BITAND(V219,'PDP8'!$E$21),'PDP8'!$D$21:$D$52,0))))))</f>
        <v/>
      </c>
      <c r="X219" s="253" t="str">
        <f>IF(LEN(W219)=0,"",IF(B219='PDP8'!$B$17,'PDP8'!$F$17,CONCATENATE(IF(ISNA(MATCH(_xlfn.BITAND(V219,'PDP8'!$E$18),'PDP8'!$D$18:$D$20,0)),"",CONCATENATE(VLOOKUP(_xlfn.BITAND(V219,'PDP8'!$E$18),'PDP8'!$D$18:$F$20,3,0),IF(LEN(W219)&gt;4,", ",""))),IF(ISNA(MATCH(_xlfn.BITAND(V219,'PDP8'!$E$21),'PDP8'!$D$21:$D$52,0)),"",VLOOKUP(_xlfn.BITAND(V219,'PDP8'!$E$21),'PDP8'!$D$21:$F$52,3,0)))))</f>
        <v/>
      </c>
      <c r="Y219" s="253" t="str">
        <f t="shared" si="58"/>
        <v/>
      </c>
      <c r="Z219" s="253" t="str">
        <f t="shared" si="55"/>
        <v/>
      </c>
      <c r="AA219" s="253" t="str">
        <f>IF(LEN(Z219)=0,"",CONCATENATE(IF(ISNA(MATCH(_xlfn.BITAND(Z219,'PDP8'!$E$56),'PDP8'!$D$56:$D$70,0)),"",CONCATENATE(INDEX('PDP8'!$C$56:$C$70,MATCH(_xlfn.BITAND(Z219,'PDP8'!$E$56),'PDP8'!$D$56:$D$70,0))," ")),IF(ISNA(MATCH(_xlfn.BITAND(Z219,'PDP8'!$E$71),'PDP8'!$D$71:$D$73,0)),"",CONCATENATE(INDEX('PDP8'!$C$71:$C$73,MATCH(_xlfn.BITAND(Z219,'PDP8'!$E$71),'PDP8'!$D$71:$D$73,0))," ")),IF(_xlfn.BITAND(Z219,'PDP8'!$E$74),"",'PDP8'!$C$74),IF(_xlfn.BITAND(Z219,'PDP8'!$E$75),'PDP8'!$C$75,"")))</f>
        <v/>
      </c>
      <c r="AB219" s="253" t="str">
        <f>IF(LEN(AA219)=0,"",CONCATENATE(IF(ISNA(MATCH(_xlfn.BITAND(Z219,'PDP8'!$E$56),'PDP8'!$D$56:$D$70,0)),"",VLOOKUP(_xlfn.BITAND(Z219,'PDP8'!$E$56),'PDP8'!$D$56:$F$70,3,0)),IF(ISNA(MATCH(_xlfn.BITAND(Z219,'PDP8'!$E$71),'PDP8'!$D$71:$D$73,0)),"",CONCATENATE(IF(ISNA(MATCH(_xlfn.BITAND(Z219,'PDP8'!$E$56),'PDP8'!$D$56:$D$70,0)),"",", "),VLOOKUP(_xlfn.BITAND(Z219,'PDP8'!$E$71),'PDP8'!$D$71:$F$73,3,0))),IF(_xlfn.BITAND(Z219,'PDP8'!$E$75)='PDP8'!$D$75,CONCATENATE(IF(LEN(AA219)&gt;4,", ",""),'PDP8'!$F$75,""),IF(_xlfn.BITAND(Z219,'PDP8'!$E$74),"",'PDP8'!$F$74))))</f>
        <v/>
      </c>
      <c r="AC219" s="253" t="str">
        <f t="shared" si="59"/>
        <v/>
      </c>
      <c r="AD219" s="253" t="str">
        <f>IF(OR(LEFT(C219,1)="*",ISNA(MATCH(C219,'PDP8'!$B$90:$B$238,0))),"",VLOOKUP(C219,'PDP8'!$B$90:$C$238,2,0))</f>
        <v/>
      </c>
      <c r="AE219" s="253" t="str">
        <f>IF(LEN(AD219)=0,"",VLOOKUP(C219,'PDP8'!$B$79:$F$238,5,0))</f>
        <v/>
      </c>
      <c r="AF219" s="253" t="str">
        <f>IF(OR(LEFT(C219,1)="*",ISNA(MATCH(C219,'PDP8'!$J$5:$J$389,0))),"",INDEX('PDP8'!$I$5:$I$389,MATCH(C219,'PDP8'!$J$5:$J$389,0)))</f>
        <v/>
      </c>
      <c r="AG219" s="253" t="str">
        <f>IF(LEN(AF219)=0,"",CONCATENATE(VLOOKUP(C219,'PDP8'!$J$5:$M$389,2,0),": ",VLOOKUP(C219,'PDP8'!$J$5:$M$389,4,0)))</f>
        <v/>
      </c>
      <c r="AH219" s="126"/>
    </row>
    <row r="220" spans="1:34" x14ac:dyDescent="0.2">
      <c r="A220" s="126"/>
      <c r="B220" s="246" t="str">
        <f t="shared" si="45"/>
        <v/>
      </c>
      <c r="C220" s="247"/>
      <c r="D220" s="248"/>
      <c r="E220" s="177"/>
      <c r="F220" s="249"/>
      <c r="G220" s="250" t="str">
        <f>IF(LEN(C220)=0,"",IF(LEFT(C220,1)="*",B220,IF(D220="Y",C220,IF(O220&lt;6,INDEX('PDP8'!$C$6:$C$13,MATCH(P220,'PDP8'!$B$6:$B$13)),CONCATENATE(W220,AA220,AD220,AF220)))))</f>
        <v/>
      </c>
      <c r="H220" s="251" t="str">
        <f t="shared" si="46"/>
        <v/>
      </c>
      <c r="I220" s="250" t="str">
        <f t="shared" si="56"/>
        <v/>
      </c>
      <c r="J220" s="179"/>
      <c r="K220" s="188" t="str">
        <f>IF(LEFT(C220,1)="*",CONCATENATE("/Address = ",RIGHT(B220,LEN(B220)-1)),IF(LEN(O220)=0,"",IF(D220="Y",CONCATENATE("/Data initialized to ",C220),IF(O220&lt;6,CONCATENATE("/",VLOOKUP(P220,'PDP8'!$B$6:$F$13,5),IF(_xlfn.BITAND(OCT2DEC(C220),376)=264," [Auto pre-increment]","")),CONCATENATE("/",Y220,AC220,AE220,AG220)))))</f>
        <v/>
      </c>
      <c r="L220" s="252"/>
      <c r="M220" s="126"/>
      <c r="N220" s="253" t="str">
        <f t="shared" si="47"/>
        <v/>
      </c>
      <c r="O220" s="253" t="str">
        <f t="shared" si="48"/>
        <v/>
      </c>
      <c r="P220" s="253" t="str">
        <f t="shared" si="49"/>
        <v/>
      </c>
      <c r="Q220" s="253" t="str">
        <f t="shared" si="50"/>
        <v/>
      </c>
      <c r="R220" s="253" t="str">
        <f t="shared" si="51"/>
        <v>NO</v>
      </c>
      <c r="S220" s="254" t="str">
        <f t="shared" si="57"/>
        <v>7610</v>
      </c>
      <c r="T220" s="253" t="str">
        <f t="shared" si="52"/>
        <v/>
      </c>
      <c r="U220" s="253">
        <f t="shared" si="53"/>
        <v>0</v>
      </c>
      <c r="V220" s="253" t="str">
        <f t="shared" si="54"/>
        <v/>
      </c>
      <c r="W220" s="253" t="str">
        <f>IF(LEN(V220)=0,"",IF(_xlfn.BITAND(V220,'PDP8'!$E$17)='PDP8'!$D$17,'PDP8'!$F$17,CONCATENATE(IF(ISNA(MATCH(_xlfn.BITAND(V220,'PDP8'!$E$18),'PDP8'!$D$18:$D$20,0)),"",CONCATENATE(INDEX('PDP8'!$C$18:$C$20,MATCH(_xlfn.BITAND(V220,'PDP8'!$E$18),'PDP8'!$D$18:$D$20,0))," ")),IF(ISNA(MATCH(_xlfn.BITAND(V220,'PDP8'!$E$21),'PDP8'!$D$21:$D$52,0)),"",INDEX('PDP8'!$C$21:$C$52,MATCH(_xlfn.BITAND(V220,'PDP8'!$E$21),'PDP8'!$D$21:$D$52,0))))))</f>
        <v/>
      </c>
      <c r="X220" s="253" t="str">
        <f>IF(LEN(W220)=0,"",IF(B220='PDP8'!$B$17,'PDP8'!$F$17,CONCATENATE(IF(ISNA(MATCH(_xlfn.BITAND(V220,'PDP8'!$E$18),'PDP8'!$D$18:$D$20,0)),"",CONCATENATE(VLOOKUP(_xlfn.BITAND(V220,'PDP8'!$E$18),'PDP8'!$D$18:$F$20,3,0),IF(LEN(W220)&gt;4,", ",""))),IF(ISNA(MATCH(_xlfn.BITAND(V220,'PDP8'!$E$21),'PDP8'!$D$21:$D$52,0)),"",VLOOKUP(_xlfn.BITAND(V220,'PDP8'!$E$21),'PDP8'!$D$21:$F$52,3,0)))))</f>
        <v/>
      </c>
      <c r="Y220" s="253" t="str">
        <f t="shared" si="58"/>
        <v/>
      </c>
      <c r="Z220" s="253" t="str">
        <f t="shared" si="55"/>
        <v/>
      </c>
      <c r="AA220" s="253" t="str">
        <f>IF(LEN(Z220)=0,"",CONCATENATE(IF(ISNA(MATCH(_xlfn.BITAND(Z220,'PDP8'!$E$56),'PDP8'!$D$56:$D$70,0)),"",CONCATENATE(INDEX('PDP8'!$C$56:$C$70,MATCH(_xlfn.BITAND(Z220,'PDP8'!$E$56),'PDP8'!$D$56:$D$70,0))," ")),IF(ISNA(MATCH(_xlfn.BITAND(Z220,'PDP8'!$E$71),'PDP8'!$D$71:$D$73,0)),"",CONCATENATE(INDEX('PDP8'!$C$71:$C$73,MATCH(_xlfn.BITAND(Z220,'PDP8'!$E$71),'PDP8'!$D$71:$D$73,0))," ")),IF(_xlfn.BITAND(Z220,'PDP8'!$E$74),"",'PDP8'!$C$74),IF(_xlfn.BITAND(Z220,'PDP8'!$E$75),'PDP8'!$C$75,"")))</f>
        <v/>
      </c>
      <c r="AB220" s="253" t="str">
        <f>IF(LEN(AA220)=0,"",CONCATENATE(IF(ISNA(MATCH(_xlfn.BITAND(Z220,'PDP8'!$E$56),'PDP8'!$D$56:$D$70,0)),"",VLOOKUP(_xlfn.BITAND(Z220,'PDP8'!$E$56),'PDP8'!$D$56:$F$70,3,0)),IF(ISNA(MATCH(_xlfn.BITAND(Z220,'PDP8'!$E$71),'PDP8'!$D$71:$D$73,0)),"",CONCATENATE(IF(ISNA(MATCH(_xlfn.BITAND(Z220,'PDP8'!$E$56),'PDP8'!$D$56:$D$70,0)),"",", "),VLOOKUP(_xlfn.BITAND(Z220,'PDP8'!$E$71),'PDP8'!$D$71:$F$73,3,0))),IF(_xlfn.BITAND(Z220,'PDP8'!$E$75)='PDP8'!$D$75,CONCATENATE(IF(LEN(AA220)&gt;4,", ",""),'PDP8'!$F$75,""),IF(_xlfn.BITAND(Z220,'PDP8'!$E$74),"",'PDP8'!$F$74))))</f>
        <v/>
      </c>
      <c r="AC220" s="253" t="str">
        <f t="shared" si="59"/>
        <v/>
      </c>
      <c r="AD220" s="253" t="str">
        <f>IF(OR(LEFT(C220,1)="*",ISNA(MATCH(C220,'PDP8'!$B$90:$B$238,0))),"",VLOOKUP(C220,'PDP8'!$B$90:$C$238,2,0))</f>
        <v/>
      </c>
      <c r="AE220" s="253" t="str">
        <f>IF(LEN(AD220)=0,"",VLOOKUP(C220,'PDP8'!$B$79:$F$238,5,0))</f>
        <v/>
      </c>
      <c r="AF220" s="253" t="str">
        <f>IF(OR(LEFT(C220,1)="*",ISNA(MATCH(C220,'PDP8'!$J$5:$J$389,0))),"",INDEX('PDP8'!$I$5:$I$389,MATCH(C220,'PDP8'!$J$5:$J$389,0)))</f>
        <v/>
      </c>
      <c r="AG220" s="253" t="str">
        <f>IF(LEN(AF220)=0,"",CONCATENATE(VLOOKUP(C220,'PDP8'!$J$5:$M$389,2,0),": ",VLOOKUP(C220,'PDP8'!$J$5:$M$389,4,0)))</f>
        <v/>
      </c>
      <c r="AH220" s="126"/>
    </row>
    <row r="221" spans="1:34" x14ac:dyDescent="0.2">
      <c r="A221" s="126"/>
      <c r="B221" s="246" t="str">
        <f t="shared" si="45"/>
        <v/>
      </c>
      <c r="C221" s="247"/>
      <c r="D221" s="248"/>
      <c r="E221" s="177"/>
      <c r="F221" s="249"/>
      <c r="G221" s="250" t="str">
        <f>IF(LEN(C221)=0,"",IF(LEFT(C221,1)="*",B221,IF(D221="Y",C221,IF(O221&lt;6,INDEX('PDP8'!$C$6:$C$13,MATCH(P221,'PDP8'!$B$6:$B$13)),CONCATENATE(W221,AA221,AD221,AF221)))))</f>
        <v/>
      </c>
      <c r="H221" s="251" t="str">
        <f t="shared" si="46"/>
        <v/>
      </c>
      <c r="I221" s="250" t="str">
        <f t="shared" si="56"/>
        <v/>
      </c>
      <c r="J221" s="179"/>
      <c r="K221" s="188" t="str">
        <f>IF(LEFT(C221,1)="*",CONCATENATE("/Address = ",RIGHT(B221,LEN(B221)-1)),IF(LEN(O221)=0,"",IF(D221="Y",CONCATENATE("/Data initialized to ",C221),IF(O221&lt;6,CONCATENATE("/",VLOOKUP(P221,'PDP8'!$B$6:$F$13,5),IF(_xlfn.BITAND(OCT2DEC(C221),376)=264," [Auto pre-increment]","")),CONCATENATE("/",Y221,AC221,AE221,AG221)))))</f>
        <v/>
      </c>
      <c r="L221" s="252"/>
      <c r="M221" s="126"/>
      <c r="N221" s="253" t="str">
        <f t="shared" si="47"/>
        <v/>
      </c>
      <c r="O221" s="253" t="str">
        <f t="shared" si="48"/>
        <v/>
      </c>
      <c r="P221" s="253" t="str">
        <f t="shared" si="49"/>
        <v/>
      </c>
      <c r="Q221" s="253" t="str">
        <f t="shared" si="50"/>
        <v/>
      </c>
      <c r="R221" s="253" t="str">
        <f t="shared" si="51"/>
        <v>NO</v>
      </c>
      <c r="S221" s="254" t="str">
        <f t="shared" si="57"/>
        <v>7610</v>
      </c>
      <c r="T221" s="253" t="str">
        <f t="shared" si="52"/>
        <v/>
      </c>
      <c r="U221" s="253">
        <f t="shared" si="53"/>
        <v>0</v>
      </c>
      <c r="V221" s="253" t="str">
        <f t="shared" si="54"/>
        <v/>
      </c>
      <c r="W221" s="253" t="str">
        <f>IF(LEN(V221)=0,"",IF(_xlfn.BITAND(V221,'PDP8'!$E$17)='PDP8'!$D$17,'PDP8'!$F$17,CONCATENATE(IF(ISNA(MATCH(_xlfn.BITAND(V221,'PDP8'!$E$18),'PDP8'!$D$18:$D$20,0)),"",CONCATENATE(INDEX('PDP8'!$C$18:$C$20,MATCH(_xlfn.BITAND(V221,'PDP8'!$E$18),'PDP8'!$D$18:$D$20,0))," ")),IF(ISNA(MATCH(_xlfn.BITAND(V221,'PDP8'!$E$21),'PDP8'!$D$21:$D$52,0)),"",INDEX('PDP8'!$C$21:$C$52,MATCH(_xlfn.BITAND(V221,'PDP8'!$E$21),'PDP8'!$D$21:$D$52,0))))))</f>
        <v/>
      </c>
      <c r="X221" s="253" t="str">
        <f>IF(LEN(W221)=0,"",IF(B221='PDP8'!$B$17,'PDP8'!$F$17,CONCATENATE(IF(ISNA(MATCH(_xlfn.BITAND(V221,'PDP8'!$E$18),'PDP8'!$D$18:$D$20,0)),"",CONCATENATE(VLOOKUP(_xlfn.BITAND(V221,'PDP8'!$E$18),'PDP8'!$D$18:$F$20,3,0),IF(LEN(W221)&gt;4,", ",""))),IF(ISNA(MATCH(_xlfn.BITAND(V221,'PDP8'!$E$21),'PDP8'!$D$21:$D$52,0)),"",VLOOKUP(_xlfn.BITAND(V221,'PDP8'!$E$21),'PDP8'!$D$21:$F$52,3,0)))))</f>
        <v/>
      </c>
      <c r="Y221" s="253" t="str">
        <f t="shared" si="58"/>
        <v/>
      </c>
      <c r="Z221" s="253" t="str">
        <f t="shared" si="55"/>
        <v/>
      </c>
      <c r="AA221" s="253" t="str">
        <f>IF(LEN(Z221)=0,"",CONCATENATE(IF(ISNA(MATCH(_xlfn.BITAND(Z221,'PDP8'!$E$56),'PDP8'!$D$56:$D$70,0)),"",CONCATENATE(INDEX('PDP8'!$C$56:$C$70,MATCH(_xlfn.BITAND(Z221,'PDP8'!$E$56),'PDP8'!$D$56:$D$70,0))," ")),IF(ISNA(MATCH(_xlfn.BITAND(Z221,'PDP8'!$E$71),'PDP8'!$D$71:$D$73,0)),"",CONCATENATE(INDEX('PDP8'!$C$71:$C$73,MATCH(_xlfn.BITAND(Z221,'PDP8'!$E$71),'PDP8'!$D$71:$D$73,0))," ")),IF(_xlfn.BITAND(Z221,'PDP8'!$E$74),"",'PDP8'!$C$74),IF(_xlfn.BITAND(Z221,'PDP8'!$E$75),'PDP8'!$C$75,"")))</f>
        <v/>
      </c>
      <c r="AB221" s="253" t="str">
        <f>IF(LEN(AA221)=0,"",CONCATENATE(IF(ISNA(MATCH(_xlfn.BITAND(Z221,'PDP8'!$E$56),'PDP8'!$D$56:$D$70,0)),"",VLOOKUP(_xlfn.BITAND(Z221,'PDP8'!$E$56),'PDP8'!$D$56:$F$70,3,0)),IF(ISNA(MATCH(_xlfn.BITAND(Z221,'PDP8'!$E$71),'PDP8'!$D$71:$D$73,0)),"",CONCATENATE(IF(ISNA(MATCH(_xlfn.BITAND(Z221,'PDP8'!$E$56),'PDP8'!$D$56:$D$70,0)),"",", "),VLOOKUP(_xlfn.BITAND(Z221,'PDP8'!$E$71),'PDP8'!$D$71:$F$73,3,0))),IF(_xlfn.BITAND(Z221,'PDP8'!$E$75)='PDP8'!$D$75,CONCATENATE(IF(LEN(AA221)&gt;4,", ",""),'PDP8'!$F$75,""),IF(_xlfn.BITAND(Z221,'PDP8'!$E$74),"",'PDP8'!$F$74))))</f>
        <v/>
      </c>
      <c r="AC221" s="253" t="str">
        <f t="shared" si="59"/>
        <v/>
      </c>
      <c r="AD221" s="253" t="str">
        <f>IF(OR(LEFT(C221,1)="*",ISNA(MATCH(C221,'PDP8'!$B$90:$B$238,0))),"",VLOOKUP(C221,'PDP8'!$B$90:$C$238,2,0))</f>
        <v/>
      </c>
      <c r="AE221" s="253" t="str">
        <f>IF(LEN(AD221)=0,"",VLOOKUP(C221,'PDP8'!$B$79:$F$238,5,0))</f>
        <v/>
      </c>
      <c r="AF221" s="253" t="str">
        <f>IF(OR(LEFT(C221,1)="*",ISNA(MATCH(C221,'PDP8'!$J$5:$J$389,0))),"",INDEX('PDP8'!$I$5:$I$389,MATCH(C221,'PDP8'!$J$5:$J$389,0)))</f>
        <v/>
      </c>
      <c r="AG221" s="253" t="str">
        <f>IF(LEN(AF221)=0,"",CONCATENATE(VLOOKUP(C221,'PDP8'!$J$5:$M$389,2,0),": ",VLOOKUP(C221,'PDP8'!$J$5:$M$389,4,0)))</f>
        <v/>
      </c>
      <c r="AH221" s="126"/>
    </row>
    <row r="222" spans="1:34" x14ac:dyDescent="0.2">
      <c r="A222" s="126"/>
      <c r="B222" s="246" t="str">
        <f t="shared" si="45"/>
        <v/>
      </c>
      <c r="C222" s="247"/>
      <c r="D222" s="248"/>
      <c r="E222" s="177"/>
      <c r="F222" s="249"/>
      <c r="G222" s="250" t="str">
        <f>IF(LEN(C222)=0,"",IF(LEFT(C222,1)="*",B222,IF(D222="Y",C222,IF(O222&lt;6,INDEX('PDP8'!$C$6:$C$13,MATCH(P222,'PDP8'!$B$6:$B$13)),CONCATENATE(W222,AA222,AD222,AF222)))))</f>
        <v/>
      </c>
      <c r="H222" s="251" t="str">
        <f t="shared" si="46"/>
        <v/>
      </c>
      <c r="I222" s="250" t="str">
        <f t="shared" si="56"/>
        <v/>
      </c>
      <c r="J222" s="179"/>
      <c r="K222" s="188" t="str">
        <f>IF(LEFT(C222,1)="*",CONCATENATE("/Address = ",RIGHT(B222,LEN(B222)-1)),IF(LEN(O222)=0,"",IF(D222="Y",CONCATENATE("/Data initialized to ",C222),IF(O222&lt;6,CONCATENATE("/",VLOOKUP(P222,'PDP8'!$B$6:$F$13,5),IF(_xlfn.BITAND(OCT2DEC(C222),376)=264," [Auto pre-increment]","")),CONCATENATE("/",Y222,AC222,AE222,AG222)))))</f>
        <v/>
      </c>
      <c r="L222" s="252"/>
      <c r="M222" s="126"/>
      <c r="N222" s="253" t="str">
        <f t="shared" si="47"/>
        <v/>
      </c>
      <c r="O222" s="253" t="str">
        <f t="shared" si="48"/>
        <v/>
      </c>
      <c r="P222" s="253" t="str">
        <f t="shared" si="49"/>
        <v/>
      </c>
      <c r="Q222" s="253" t="str">
        <f t="shared" si="50"/>
        <v/>
      </c>
      <c r="R222" s="253" t="str">
        <f t="shared" si="51"/>
        <v>NO</v>
      </c>
      <c r="S222" s="254" t="str">
        <f t="shared" si="57"/>
        <v>7610</v>
      </c>
      <c r="T222" s="253" t="str">
        <f t="shared" si="52"/>
        <v/>
      </c>
      <c r="U222" s="253">
        <f t="shared" si="53"/>
        <v>0</v>
      </c>
      <c r="V222" s="253" t="str">
        <f t="shared" si="54"/>
        <v/>
      </c>
      <c r="W222" s="253" t="str">
        <f>IF(LEN(V222)=0,"",IF(_xlfn.BITAND(V222,'PDP8'!$E$17)='PDP8'!$D$17,'PDP8'!$F$17,CONCATENATE(IF(ISNA(MATCH(_xlfn.BITAND(V222,'PDP8'!$E$18),'PDP8'!$D$18:$D$20,0)),"",CONCATENATE(INDEX('PDP8'!$C$18:$C$20,MATCH(_xlfn.BITAND(V222,'PDP8'!$E$18),'PDP8'!$D$18:$D$20,0))," ")),IF(ISNA(MATCH(_xlfn.BITAND(V222,'PDP8'!$E$21),'PDP8'!$D$21:$D$52,0)),"",INDEX('PDP8'!$C$21:$C$52,MATCH(_xlfn.BITAND(V222,'PDP8'!$E$21),'PDP8'!$D$21:$D$52,0))))))</f>
        <v/>
      </c>
      <c r="X222" s="253" t="str">
        <f>IF(LEN(W222)=0,"",IF(B222='PDP8'!$B$17,'PDP8'!$F$17,CONCATENATE(IF(ISNA(MATCH(_xlfn.BITAND(V222,'PDP8'!$E$18),'PDP8'!$D$18:$D$20,0)),"",CONCATENATE(VLOOKUP(_xlfn.BITAND(V222,'PDP8'!$E$18),'PDP8'!$D$18:$F$20,3,0),IF(LEN(W222)&gt;4,", ",""))),IF(ISNA(MATCH(_xlfn.BITAND(V222,'PDP8'!$E$21),'PDP8'!$D$21:$D$52,0)),"",VLOOKUP(_xlfn.BITAND(V222,'PDP8'!$E$21),'PDP8'!$D$21:$F$52,3,0)))))</f>
        <v/>
      </c>
      <c r="Y222" s="253" t="str">
        <f t="shared" si="58"/>
        <v/>
      </c>
      <c r="Z222" s="253" t="str">
        <f t="shared" si="55"/>
        <v/>
      </c>
      <c r="AA222" s="253" t="str">
        <f>IF(LEN(Z222)=0,"",CONCATENATE(IF(ISNA(MATCH(_xlfn.BITAND(Z222,'PDP8'!$E$56),'PDP8'!$D$56:$D$70,0)),"",CONCATENATE(INDEX('PDP8'!$C$56:$C$70,MATCH(_xlfn.BITAND(Z222,'PDP8'!$E$56),'PDP8'!$D$56:$D$70,0))," ")),IF(ISNA(MATCH(_xlfn.BITAND(Z222,'PDP8'!$E$71),'PDP8'!$D$71:$D$73,0)),"",CONCATENATE(INDEX('PDP8'!$C$71:$C$73,MATCH(_xlfn.BITAND(Z222,'PDP8'!$E$71),'PDP8'!$D$71:$D$73,0))," ")),IF(_xlfn.BITAND(Z222,'PDP8'!$E$74),"",'PDP8'!$C$74),IF(_xlfn.BITAND(Z222,'PDP8'!$E$75),'PDP8'!$C$75,"")))</f>
        <v/>
      </c>
      <c r="AB222" s="253" t="str">
        <f>IF(LEN(AA222)=0,"",CONCATENATE(IF(ISNA(MATCH(_xlfn.BITAND(Z222,'PDP8'!$E$56),'PDP8'!$D$56:$D$70,0)),"",VLOOKUP(_xlfn.BITAND(Z222,'PDP8'!$E$56),'PDP8'!$D$56:$F$70,3,0)),IF(ISNA(MATCH(_xlfn.BITAND(Z222,'PDP8'!$E$71),'PDP8'!$D$71:$D$73,0)),"",CONCATENATE(IF(ISNA(MATCH(_xlfn.BITAND(Z222,'PDP8'!$E$56),'PDP8'!$D$56:$D$70,0)),"",", "),VLOOKUP(_xlfn.BITAND(Z222,'PDP8'!$E$71),'PDP8'!$D$71:$F$73,3,0))),IF(_xlfn.BITAND(Z222,'PDP8'!$E$75)='PDP8'!$D$75,CONCATENATE(IF(LEN(AA222)&gt;4,", ",""),'PDP8'!$F$75,""),IF(_xlfn.BITAND(Z222,'PDP8'!$E$74),"",'PDP8'!$F$74))))</f>
        <v/>
      </c>
      <c r="AC222" s="253" t="str">
        <f t="shared" si="59"/>
        <v/>
      </c>
      <c r="AD222" s="253" t="str">
        <f>IF(OR(LEFT(C222,1)="*",ISNA(MATCH(C222,'PDP8'!$B$90:$B$238,0))),"",VLOOKUP(C222,'PDP8'!$B$90:$C$238,2,0))</f>
        <v/>
      </c>
      <c r="AE222" s="253" t="str">
        <f>IF(LEN(AD222)=0,"",VLOOKUP(C222,'PDP8'!$B$79:$F$238,5,0))</f>
        <v/>
      </c>
      <c r="AF222" s="253" t="str">
        <f>IF(OR(LEFT(C222,1)="*",ISNA(MATCH(C222,'PDP8'!$J$5:$J$389,0))),"",INDEX('PDP8'!$I$5:$I$389,MATCH(C222,'PDP8'!$J$5:$J$389,0)))</f>
        <v/>
      </c>
      <c r="AG222" s="253" t="str">
        <f>IF(LEN(AF222)=0,"",CONCATENATE(VLOOKUP(C222,'PDP8'!$J$5:$M$389,2,0),": ",VLOOKUP(C222,'PDP8'!$J$5:$M$389,4,0)))</f>
        <v/>
      </c>
      <c r="AH222" s="126"/>
    </row>
    <row r="223" spans="1:34" x14ac:dyDescent="0.2">
      <c r="A223" s="126"/>
      <c r="B223" s="246" t="str">
        <f t="shared" si="45"/>
        <v/>
      </c>
      <c r="C223" s="247"/>
      <c r="D223" s="248"/>
      <c r="E223" s="177"/>
      <c r="F223" s="249"/>
      <c r="G223" s="250" t="str">
        <f>IF(LEN(C223)=0,"",IF(LEFT(C223,1)="*",B223,IF(D223="Y",C223,IF(O223&lt;6,INDEX('PDP8'!$C$6:$C$13,MATCH(P223,'PDP8'!$B$6:$B$13)),CONCATENATE(W223,AA223,AD223,AF223)))))</f>
        <v/>
      </c>
      <c r="H223" s="251" t="str">
        <f t="shared" si="46"/>
        <v/>
      </c>
      <c r="I223" s="250" t="str">
        <f t="shared" si="56"/>
        <v/>
      </c>
      <c r="J223" s="179"/>
      <c r="K223" s="188" t="str">
        <f>IF(LEFT(C223,1)="*",CONCATENATE("/Address = ",RIGHT(B223,LEN(B223)-1)),IF(LEN(O223)=0,"",IF(D223="Y",CONCATENATE("/Data initialized to ",C223),IF(O223&lt;6,CONCATENATE("/",VLOOKUP(P223,'PDP8'!$B$6:$F$13,5),IF(_xlfn.BITAND(OCT2DEC(C223),376)=264," [Auto pre-increment]","")),CONCATENATE("/",Y223,AC223,AE223,AG223)))))</f>
        <v/>
      </c>
      <c r="L223" s="252"/>
      <c r="M223" s="126"/>
      <c r="N223" s="253" t="str">
        <f t="shared" si="47"/>
        <v/>
      </c>
      <c r="O223" s="253" t="str">
        <f t="shared" si="48"/>
        <v/>
      </c>
      <c r="P223" s="253" t="str">
        <f t="shared" si="49"/>
        <v/>
      </c>
      <c r="Q223" s="253" t="str">
        <f t="shared" si="50"/>
        <v/>
      </c>
      <c r="R223" s="253" t="str">
        <f t="shared" si="51"/>
        <v>NO</v>
      </c>
      <c r="S223" s="254" t="str">
        <f t="shared" si="57"/>
        <v>7610</v>
      </c>
      <c r="T223" s="253" t="str">
        <f t="shared" si="52"/>
        <v/>
      </c>
      <c r="U223" s="253">
        <f t="shared" si="53"/>
        <v>0</v>
      </c>
      <c r="V223" s="253" t="str">
        <f t="shared" si="54"/>
        <v/>
      </c>
      <c r="W223" s="253" t="str">
        <f>IF(LEN(V223)=0,"",IF(_xlfn.BITAND(V223,'PDP8'!$E$17)='PDP8'!$D$17,'PDP8'!$F$17,CONCATENATE(IF(ISNA(MATCH(_xlfn.BITAND(V223,'PDP8'!$E$18),'PDP8'!$D$18:$D$20,0)),"",CONCATENATE(INDEX('PDP8'!$C$18:$C$20,MATCH(_xlfn.BITAND(V223,'PDP8'!$E$18),'PDP8'!$D$18:$D$20,0))," ")),IF(ISNA(MATCH(_xlfn.BITAND(V223,'PDP8'!$E$21),'PDP8'!$D$21:$D$52,0)),"",INDEX('PDP8'!$C$21:$C$52,MATCH(_xlfn.BITAND(V223,'PDP8'!$E$21),'PDP8'!$D$21:$D$52,0))))))</f>
        <v/>
      </c>
      <c r="X223" s="253" t="str">
        <f>IF(LEN(W223)=0,"",IF(B223='PDP8'!$B$17,'PDP8'!$F$17,CONCATENATE(IF(ISNA(MATCH(_xlfn.BITAND(V223,'PDP8'!$E$18),'PDP8'!$D$18:$D$20,0)),"",CONCATENATE(VLOOKUP(_xlfn.BITAND(V223,'PDP8'!$E$18),'PDP8'!$D$18:$F$20,3,0),IF(LEN(W223)&gt;4,", ",""))),IF(ISNA(MATCH(_xlfn.BITAND(V223,'PDP8'!$E$21),'PDP8'!$D$21:$D$52,0)),"",VLOOKUP(_xlfn.BITAND(V223,'PDP8'!$E$21),'PDP8'!$D$21:$F$52,3,0)))))</f>
        <v/>
      </c>
      <c r="Y223" s="253" t="str">
        <f t="shared" si="58"/>
        <v/>
      </c>
      <c r="Z223" s="253" t="str">
        <f t="shared" si="55"/>
        <v/>
      </c>
      <c r="AA223" s="253" t="str">
        <f>IF(LEN(Z223)=0,"",CONCATENATE(IF(ISNA(MATCH(_xlfn.BITAND(Z223,'PDP8'!$E$56),'PDP8'!$D$56:$D$70,0)),"",CONCATENATE(INDEX('PDP8'!$C$56:$C$70,MATCH(_xlfn.BITAND(Z223,'PDP8'!$E$56),'PDP8'!$D$56:$D$70,0))," ")),IF(ISNA(MATCH(_xlfn.BITAND(Z223,'PDP8'!$E$71),'PDP8'!$D$71:$D$73,0)),"",CONCATENATE(INDEX('PDP8'!$C$71:$C$73,MATCH(_xlfn.BITAND(Z223,'PDP8'!$E$71),'PDP8'!$D$71:$D$73,0))," ")),IF(_xlfn.BITAND(Z223,'PDP8'!$E$74),"",'PDP8'!$C$74),IF(_xlfn.BITAND(Z223,'PDP8'!$E$75),'PDP8'!$C$75,"")))</f>
        <v/>
      </c>
      <c r="AB223" s="253" t="str">
        <f>IF(LEN(AA223)=0,"",CONCATENATE(IF(ISNA(MATCH(_xlfn.BITAND(Z223,'PDP8'!$E$56),'PDP8'!$D$56:$D$70,0)),"",VLOOKUP(_xlfn.BITAND(Z223,'PDP8'!$E$56),'PDP8'!$D$56:$F$70,3,0)),IF(ISNA(MATCH(_xlfn.BITAND(Z223,'PDP8'!$E$71),'PDP8'!$D$71:$D$73,0)),"",CONCATENATE(IF(ISNA(MATCH(_xlfn.BITAND(Z223,'PDP8'!$E$56),'PDP8'!$D$56:$D$70,0)),"",", "),VLOOKUP(_xlfn.BITAND(Z223,'PDP8'!$E$71),'PDP8'!$D$71:$F$73,3,0))),IF(_xlfn.BITAND(Z223,'PDP8'!$E$75)='PDP8'!$D$75,CONCATENATE(IF(LEN(AA223)&gt;4,", ",""),'PDP8'!$F$75,""),IF(_xlfn.BITAND(Z223,'PDP8'!$E$74),"",'PDP8'!$F$74))))</f>
        <v/>
      </c>
      <c r="AC223" s="253" t="str">
        <f t="shared" si="59"/>
        <v/>
      </c>
      <c r="AD223" s="253" t="str">
        <f>IF(OR(LEFT(C223,1)="*",ISNA(MATCH(C223,'PDP8'!$B$90:$B$238,0))),"",VLOOKUP(C223,'PDP8'!$B$90:$C$238,2,0))</f>
        <v/>
      </c>
      <c r="AE223" s="253" t="str">
        <f>IF(LEN(AD223)=0,"",VLOOKUP(C223,'PDP8'!$B$79:$F$238,5,0))</f>
        <v/>
      </c>
      <c r="AF223" s="253" t="str">
        <f>IF(OR(LEFT(C223,1)="*",ISNA(MATCH(C223,'PDP8'!$J$5:$J$389,0))),"",INDEX('PDP8'!$I$5:$I$389,MATCH(C223,'PDP8'!$J$5:$J$389,0)))</f>
        <v/>
      </c>
      <c r="AG223" s="253" t="str">
        <f>IF(LEN(AF223)=0,"",CONCATENATE(VLOOKUP(C223,'PDP8'!$J$5:$M$389,2,0),": ",VLOOKUP(C223,'PDP8'!$J$5:$M$389,4,0)))</f>
        <v/>
      </c>
      <c r="AH223" s="126"/>
    </row>
    <row r="224" spans="1:34" x14ac:dyDescent="0.2">
      <c r="A224" s="126"/>
      <c r="B224" s="246" t="str">
        <f t="shared" si="45"/>
        <v/>
      </c>
      <c r="C224" s="247"/>
      <c r="D224" s="248"/>
      <c r="E224" s="177"/>
      <c r="F224" s="249"/>
      <c r="G224" s="250" t="str">
        <f>IF(LEN(C224)=0,"",IF(LEFT(C224,1)="*",B224,IF(D224="Y",C224,IF(O224&lt;6,INDEX('PDP8'!$C$6:$C$13,MATCH(P224,'PDP8'!$B$6:$B$13)),CONCATENATE(W224,AA224,AD224,AF224)))))</f>
        <v/>
      </c>
      <c r="H224" s="251" t="str">
        <f t="shared" si="46"/>
        <v/>
      </c>
      <c r="I224" s="250" t="str">
        <f t="shared" si="56"/>
        <v/>
      </c>
      <c r="J224" s="179"/>
      <c r="K224" s="188" t="str">
        <f>IF(LEFT(C224,1)="*",CONCATENATE("/Address = ",RIGHT(B224,LEN(B224)-1)),IF(LEN(O224)=0,"",IF(D224="Y",CONCATENATE("/Data initialized to ",C224),IF(O224&lt;6,CONCATENATE("/",VLOOKUP(P224,'PDP8'!$B$6:$F$13,5),IF(_xlfn.BITAND(OCT2DEC(C224),376)=264," [Auto pre-increment]","")),CONCATENATE("/",Y224,AC224,AE224,AG224)))))</f>
        <v/>
      </c>
      <c r="L224" s="252"/>
      <c r="M224" s="126"/>
      <c r="N224" s="253" t="str">
        <f t="shared" si="47"/>
        <v/>
      </c>
      <c r="O224" s="253" t="str">
        <f t="shared" si="48"/>
        <v/>
      </c>
      <c r="P224" s="253" t="str">
        <f t="shared" si="49"/>
        <v/>
      </c>
      <c r="Q224" s="253" t="str">
        <f t="shared" si="50"/>
        <v/>
      </c>
      <c r="R224" s="253" t="str">
        <f t="shared" si="51"/>
        <v>NO</v>
      </c>
      <c r="S224" s="254" t="str">
        <f t="shared" si="57"/>
        <v>7610</v>
      </c>
      <c r="T224" s="253" t="str">
        <f t="shared" si="52"/>
        <v/>
      </c>
      <c r="U224" s="253">
        <f t="shared" si="53"/>
        <v>0</v>
      </c>
      <c r="V224" s="253" t="str">
        <f t="shared" si="54"/>
        <v/>
      </c>
      <c r="W224" s="253" t="str">
        <f>IF(LEN(V224)=0,"",IF(_xlfn.BITAND(V224,'PDP8'!$E$17)='PDP8'!$D$17,'PDP8'!$F$17,CONCATENATE(IF(ISNA(MATCH(_xlfn.BITAND(V224,'PDP8'!$E$18),'PDP8'!$D$18:$D$20,0)),"",CONCATENATE(INDEX('PDP8'!$C$18:$C$20,MATCH(_xlfn.BITAND(V224,'PDP8'!$E$18),'PDP8'!$D$18:$D$20,0))," ")),IF(ISNA(MATCH(_xlfn.BITAND(V224,'PDP8'!$E$21),'PDP8'!$D$21:$D$52,0)),"",INDEX('PDP8'!$C$21:$C$52,MATCH(_xlfn.BITAND(V224,'PDP8'!$E$21),'PDP8'!$D$21:$D$52,0))))))</f>
        <v/>
      </c>
      <c r="X224" s="253" t="str">
        <f>IF(LEN(W224)=0,"",IF(B224='PDP8'!$B$17,'PDP8'!$F$17,CONCATENATE(IF(ISNA(MATCH(_xlfn.BITAND(V224,'PDP8'!$E$18),'PDP8'!$D$18:$D$20,0)),"",CONCATENATE(VLOOKUP(_xlfn.BITAND(V224,'PDP8'!$E$18),'PDP8'!$D$18:$F$20,3,0),IF(LEN(W224)&gt;4,", ",""))),IF(ISNA(MATCH(_xlfn.BITAND(V224,'PDP8'!$E$21),'PDP8'!$D$21:$D$52,0)),"",VLOOKUP(_xlfn.BITAND(V224,'PDP8'!$E$21),'PDP8'!$D$21:$F$52,3,0)))))</f>
        <v/>
      </c>
      <c r="Y224" s="253" t="str">
        <f t="shared" si="58"/>
        <v/>
      </c>
      <c r="Z224" s="253" t="str">
        <f t="shared" si="55"/>
        <v/>
      </c>
      <c r="AA224" s="253" t="str">
        <f>IF(LEN(Z224)=0,"",CONCATENATE(IF(ISNA(MATCH(_xlfn.BITAND(Z224,'PDP8'!$E$56),'PDP8'!$D$56:$D$70,0)),"",CONCATENATE(INDEX('PDP8'!$C$56:$C$70,MATCH(_xlfn.BITAND(Z224,'PDP8'!$E$56),'PDP8'!$D$56:$D$70,0))," ")),IF(ISNA(MATCH(_xlfn.BITAND(Z224,'PDP8'!$E$71),'PDP8'!$D$71:$D$73,0)),"",CONCATENATE(INDEX('PDP8'!$C$71:$C$73,MATCH(_xlfn.BITAND(Z224,'PDP8'!$E$71),'PDP8'!$D$71:$D$73,0))," ")),IF(_xlfn.BITAND(Z224,'PDP8'!$E$74),"",'PDP8'!$C$74),IF(_xlfn.BITAND(Z224,'PDP8'!$E$75),'PDP8'!$C$75,"")))</f>
        <v/>
      </c>
      <c r="AB224" s="253" t="str">
        <f>IF(LEN(AA224)=0,"",CONCATENATE(IF(ISNA(MATCH(_xlfn.BITAND(Z224,'PDP8'!$E$56),'PDP8'!$D$56:$D$70,0)),"",VLOOKUP(_xlfn.BITAND(Z224,'PDP8'!$E$56),'PDP8'!$D$56:$F$70,3,0)),IF(ISNA(MATCH(_xlfn.BITAND(Z224,'PDP8'!$E$71),'PDP8'!$D$71:$D$73,0)),"",CONCATENATE(IF(ISNA(MATCH(_xlfn.BITAND(Z224,'PDP8'!$E$56),'PDP8'!$D$56:$D$70,0)),"",", "),VLOOKUP(_xlfn.BITAND(Z224,'PDP8'!$E$71),'PDP8'!$D$71:$F$73,3,0))),IF(_xlfn.BITAND(Z224,'PDP8'!$E$75)='PDP8'!$D$75,CONCATENATE(IF(LEN(AA224)&gt;4,", ",""),'PDP8'!$F$75,""),IF(_xlfn.BITAND(Z224,'PDP8'!$E$74),"",'PDP8'!$F$74))))</f>
        <v/>
      </c>
      <c r="AC224" s="253" t="str">
        <f t="shared" si="59"/>
        <v/>
      </c>
      <c r="AD224" s="253" t="str">
        <f>IF(OR(LEFT(C224,1)="*",ISNA(MATCH(C224,'PDP8'!$B$90:$B$238,0))),"",VLOOKUP(C224,'PDP8'!$B$90:$C$238,2,0))</f>
        <v/>
      </c>
      <c r="AE224" s="253" t="str">
        <f>IF(LEN(AD224)=0,"",VLOOKUP(C224,'PDP8'!$B$79:$F$238,5,0))</f>
        <v/>
      </c>
      <c r="AF224" s="253" t="str">
        <f>IF(OR(LEFT(C224,1)="*",ISNA(MATCH(C224,'PDP8'!$J$5:$J$389,0))),"",INDEX('PDP8'!$I$5:$I$389,MATCH(C224,'PDP8'!$J$5:$J$389,0)))</f>
        <v/>
      </c>
      <c r="AG224" s="253" t="str">
        <f>IF(LEN(AF224)=0,"",CONCATENATE(VLOOKUP(C224,'PDP8'!$J$5:$M$389,2,0),": ",VLOOKUP(C224,'PDP8'!$J$5:$M$389,4,0)))</f>
        <v/>
      </c>
      <c r="AH224" s="126"/>
    </row>
    <row r="225" spans="1:34" x14ac:dyDescent="0.2">
      <c r="A225" s="126"/>
      <c r="B225" s="246" t="str">
        <f t="shared" si="45"/>
        <v/>
      </c>
      <c r="C225" s="247"/>
      <c r="D225" s="248"/>
      <c r="E225" s="177"/>
      <c r="F225" s="249"/>
      <c r="G225" s="250" t="str">
        <f>IF(LEN(C225)=0,"",IF(LEFT(C225,1)="*",B225,IF(D225="Y",C225,IF(O225&lt;6,INDEX('PDP8'!$C$6:$C$13,MATCH(P225,'PDP8'!$B$6:$B$13)),CONCATENATE(W225,AA225,AD225,AF225)))))</f>
        <v/>
      </c>
      <c r="H225" s="251" t="str">
        <f t="shared" si="46"/>
        <v/>
      </c>
      <c r="I225" s="250" t="str">
        <f t="shared" si="56"/>
        <v/>
      </c>
      <c r="J225" s="179"/>
      <c r="K225" s="188" t="str">
        <f>IF(LEFT(C225,1)="*",CONCATENATE("/Address = ",RIGHT(B225,LEN(B225)-1)),IF(LEN(O225)=0,"",IF(D225="Y",CONCATENATE("/Data initialized to ",C225),IF(O225&lt;6,CONCATENATE("/",VLOOKUP(P225,'PDP8'!$B$6:$F$13,5),IF(_xlfn.BITAND(OCT2DEC(C225),376)=264," [Auto pre-increment]","")),CONCATENATE("/",Y225,AC225,AE225,AG225)))))</f>
        <v/>
      </c>
      <c r="L225" s="252"/>
      <c r="M225" s="126"/>
      <c r="N225" s="253" t="str">
        <f t="shared" si="47"/>
        <v/>
      </c>
      <c r="O225" s="253" t="str">
        <f t="shared" si="48"/>
        <v/>
      </c>
      <c r="P225" s="253" t="str">
        <f t="shared" si="49"/>
        <v/>
      </c>
      <c r="Q225" s="253" t="str">
        <f t="shared" si="50"/>
        <v/>
      </c>
      <c r="R225" s="253" t="str">
        <f t="shared" si="51"/>
        <v>NO</v>
      </c>
      <c r="S225" s="254" t="str">
        <f t="shared" si="57"/>
        <v>7610</v>
      </c>
      <c r="T225" s="253" t="str">
        <f t="shared" si="52"/>
        <v/>
      </c>
      <c r="U225" s="253">
        <f t="shared" si="53"/>
        <v>0</v>
      </c>
      <c r="V225" s="253" t="str">
        <f t="shared" si="54"/>
        <v/>
      </c>
      <c r="W225" s="253" t="str">
        <f>IF(LEN(V225)=0,"",IF(_xlfn.BITAND(V225,'PDP8'!$E$17)='PDP8'!$D$17,'PDP8'!$F$17,CONCATENATE(IF(ISNA(MATCH(_xlfn.BITAND(V225,'PDP8'!$E$18),'PDP8'!$D$18:$D$20,0)),"",CONCATENATE(INDEX('PDP8'!$C$18:$C$20,MATCH(_xlfn.BITAND(V225,'PDP8'!$E$18),'PDP8'!$D$18:$D$20,0))," ")),IF(ISNA(MATCH(_xlfn.BITAND(V225,'PDP8'!$E$21),'PDP8'!$D$21:$D$52,0)),"",INDEX('PDP8'!$C$21:$C$52,MATCH(_xlfn.BITAND(V225,'PDP8'!$E$21),'PDP8'!$D$21:$D$52,0))))))</f>
        <v/>
      </c>
      <c r="X225" s="253" t="str">
        <f>IF(LEN(W225)=0,"",IF(B225='PDP8'!$B$17,'PDP8'!$F$17,CONCATENATE(IF(ISNA(MATCH(_xlfn.BITAND(V225,'PDP8'!$E$18),'PDP8'!$D$18:$D$20,0)),"",CONCATENATE(VLOOKUP(_xlfn.BITAND(V225,'PDP8'!$E$18),'PDP8'!$D$18:$F$20,3,0),IF(LEN(W225)&gt;4,", ",""))),IF(ISNA(MATCH(_xlfn.BITAND(V225,'PDP8'!$E$21),'PDP8'!$D$21:$D$52,0)),"",VLOOKUP(_xlfn.BITAND(V225,'PDP8'!$E$21),'PDP8'!$D$21:$F$52,3,0)))))</f>
        <v/>
      </c>
      <c r="Y225" s="253" t="str">
        <f t="shared" si="58"/>
        <v/>
      </c>
      <c r="Z225" s="253" t="str">
        <f t="shared" si="55"/>
        <v/>
      </c>
      <c r="AA225" s="253" t="str">
        <f>IF(LEN(Z225)=0,"",CONCATENATE(IF(ISNA(MATCH(_xlfn.BITAND(Z225,'PDP8'!$E$56),'PDP8'!$D$56:$D$70,0)),"",CONCATENATE(INDEX('PDP8'!$C$56:$C$70,MATCH(_xlfn.BITAND(Z225,'PDP8'!$E$56),'PDP8'!$D$56:$D$70,0))," ")),IF(ISNA(MATCH(_xlfn.BITAND(Z225,'PDP8'!$E$71),'PDP8'!$D$71:$D$73,0)),"",CONCATENATE(INDEX('PDP8'!$C$71:$C$73,MATCH(_xlfn.BITAND(Z225,'PDP8'!$E$71),'PDP8'!$D$71:$D$73,0))," ")),IF(_xlfn.BITAND(Z225,'PDP8'!$E$74),"",'PDP8'!$C$74),IF(_xlfn.BITAND(Z225,'PDP8'!$E$75),'PDP8'!$C$75,"")))</f>
        <v/>
      </c>
      <c r="AB225" s="253" t="str">
        <f>IF(LEN(AA225)=0,"",CONCATENATE(IF(ISNA(MATCH(_xlfn.BITAND(Z225,'PDP8'!$E$56),'PDP8'!$D$56:$D$70,0)),"",VLOOKUP(_xlfn.BITAND(Z225,'PDP8'!$E$56),'PDP8'!$D$56:$F$70,3,0)),IF(ISNA(MATCH(_xlfn.BITAND(Z225,'PDP8'!$E$71),'PDP8'!$D$71:$D$73,0)),"",CONCATENATE(IF(ISNA(MATCH(_xlfn.BITAND(Z225,'PDP8'!$E$56),'PDP8'!$D$56:$D$70,0)),"",", "),VLOOKUP(_xlfn.BITAND(Z225,'PDP8'!$E$71),'PDP8'!$D$71:$F$73,3,0))),IF(_xlfn.BITAND(Z225,'PDP8'!$E$75)='PDP8'!$D$75,CONCATENATE(IF(LEN(AA225)&gt;4,", ",""),'PDP8'!$F$75,""),IF(_xlfn.BITAND(Z225,'PDP8'!$E$74),"",'PDP8'!$F$74))))</f>
        <v/>
      </c>
      <c r="AC225" s="253" t="str">
        <f t="shared" si="59"/>
        <v/>
      </c>
      <c r="AD225" s="253" t="str">
        <f>IF(OR(LEFT(C225,1)="*",ISNA(MATCH(C225,'PDP8'!$B$90:$B$238,0))),"",VLOOKUP(C225,'PDP8'!$B$90:$C$238,2,0))</f>
        <v/>
      </c>
      <c r="AE225" s="253" t="str">
        <f>IF(LEN(AD225)=0,"",VLOOKUP(C225,'PDP8'!$B$79:$F$238,5,0))</f>
        <v/>
      </c>
      <c r="AF225" s="253" t="str">
        <f>IF(OR(LEFT(C225,1)="*",ISNA(MATCH(C225,'PDP8'!$J$5:$J$389,0))),"",INDEX('PDP8'!$I$5:$I$389,MATCH(C225,'PDP8'!$J$5:$J$389,0)))</f>
        <v/>
      </c>
      <c r="AG225" s="253" t="str">
        <f>IF(LEN(AF225)=0,"",CONCATENATE(VLOOKUP(C225,'PDP8'!$J$5:$M$389,2,0),": ",VLOOKUP(C225,'PDP8'!$J$5:$M$389,4,0)))</f>
        <v/>
      </c>
      <c r="AH225" s="126"/>
    </row>
    <row r="226" spans="1:34" x14ac:dyDescent="0.2">
      <c r="A226" s="126"/>
      <c r="B226" s="246" t="str">
        <f t="shared" si="45"/>
        <v/>
      </c>
      <c r="C226" s="247"/>
      <c r="D226" s="248"/>
      <c r="E226" s="177"/>
      <c r="F226" s="249"/>
      <c r="G226" s="250" t="str">
        <f>IF(LEN(C226)=0,"",IF(LEFT(C226,1)="*",B226,IF(D226="Y",C226,IF(O226&lt;6,INDEX('PDP8'!$C$6:$C$13,MATCH(P226,'PDP8'!$B$6:$B$13)),CONCATENATE(W226,AA226,AD226,AF226)))))</f>
        <v/>
      </c>
      <c r="H226" s="251" t="str">
        <f t="shared" si="46"/>
        <v/>
      </c>
      <c r="I226" s="250" t="str">
        <f t="shared" si="56"/>
        <v/>
      </c>
      <c r="J226" s="179"/>
      <c r="K226" s="188" t="str">
        <f>IF(LEFT(C226,1)="*",CONCATENATE("/Address = ",RIGHT(B226,LEN(B226)-1)),IF(LEN(O226)=0,"",IF(D226="Y",CONCATENATE("/Data initialized to ",C226),IF(O226&lt;6,CONCATENATE("/",VLOOKUP(P226,'PDP8'!$B$6:$F$13,5),IF(_xlfn.BITAND(OCT2DEC(C226),376)=264," [Auto pre-increment]","")),CONCATENATE("/",Y226,AC226,AE226,AG226)))))</f>
        <v/>
      </c>
      <c r="L226" s="252"/>
      <c r="M226" s="126"/>
      <c r="N226" s="253" t="str">
        <f t="shared" si="47"/>
        <v/>
      </c>
      <c r="O226" s="253" t="str">
        <f t="shared" si="48"/>
        <v/>
      </c>
      <c r="P226" s="253" t="str">
        <f t="shared" si="49"/>
        <v/>
      </c>
      <c r="Q226" s="253" t="str">
        <f t="shared" si="50"/>
        <v/>
      </c>
      <c r="R226" s="253" t="str">
        <f t="shared" si="51"/>
        <v>NO</v>
      </c>
      <c r="S226" s="254" t="str">
        <f t="shared" si="57"/>
        <v>7610</v>
      </c>
      <c r="T226" s="253" t="str">
        <f t="shared" si="52"/>
        <v/>
      </c>
      <c r="U226" s="253">
        <f t="shared" si="53"/>
        <v>0</v>
      </c>
      <c r="V226" s="253" t="str">
        <f t="shared" si="54"/>
        <v/>
      </c>
      <c r="W226" s="253" t="str">
        <f>IF(LEN(V226)=0,"",IF(_xlfn.BITAND(V226,'PDP8'!$E$17)='PDP8'!$D$17,'PDP8'!$F$17,CONCATENATE(IF(ISNA(MATCH(_xlfn.BITAND(V226,'PDP8'!$E$18),'PDP8'!$D$18:$D$20,0)),"",CONCATENATE(INDEX('PDP8'!$C$18:$C$20,MATCH(_xlfn.BITAND(V226,'PDP8'!$E$18),'PDP8'!$D$18:$D$20,0))," ")),IF(ISNA(MATCH(_xlfn.BITAND(V226,'PDP8'!$E$21),'PDP8'!$D$21:$D$52,0)),"",INDEX('PDP8'!$C$21:$C$52,MATCH(_xlfn.BITAND(V226,'PDP8'!$E$21),'PDP8'!$D$21:$D$52,0))))))</f>
        <v/>
      </c>
      <c r="X226" s="253" t="str">
        <f>IF(LEN(W226)=0,"",IF(B226='PDP8'!$B$17,'PDP8'!$F$17,CONCATENATE(IF(ISNA(MATCH(_xlfn.BITAND(V226,'PDP8'!$E$18),'PDP8'!$D$18:$D$20,0)),"",CONCATENATE(VLOOKUP(_xlfn.BITAND(V226,'PDP8'!$E$18),'PDP8'!$D$18:$F$20,3,0),IF(LEN(W226)&gt;4,", ",""))),IF(ISNA(MATCH(_xlfn.BITAND(V226,'PDP8'!$E$21),'PDP8'!$D$21:$D$52,0)),"",VLOOKUP(_xlfn.BITAND(V226,'PDP8'!$E$21),'PDP8'!$D$21:$F$52,3,0)))))</f>
        <v/>
      </c>
      <c r="Y226" s="253" t="str">
        <f t="shared" si="58"/>
        <v/>
      </c>
      <c r="Z226" s="253" t="str">
        <f t="shared" si="55"/>
        <v/>
      </c>
      <c r="AA226" s="253" t="str">
        <f>IF(LEN(Z226)=0,"",CONCATENATE(IF(ISNA(MATCH(_xlfn.BITAND(Z226,'PDP8'!$E$56),'PDP8'!$D$56:$D$70,0)),"",CONCATENATE(INDEX('PDP8'!$C$56:$C$70,MATCH(_xlfn.BITAND(Z226,'PDP8'!$E$56),'PDP8'!$D$56:$D$70,0))," ")),IF(ISNA(MATCH(_xlfn.BITAND(Z226,'PDP8'!$E$71),'PDP8'!$D$71:$D$73,0)),"",CONCATENATE(INDEX('PDP8'!$C$71:$C$73,MATCH(_xlfn.BITAND(Z226,'PDP8'!$E$71),'PDP8'!$D$71:$D$73,0))," ")),IF(_xlfn.BITAND(Z226,'PDP8'!$E$74),"",'PDP8'!$C$74),IF(_xlfn.BITAND(Z226,'PDP8'!$E$75),'PDP8'!$C$75,"")))</f>
        <v/>
      </c>
      <c r="AB226" s="253" t="str">
        <f>IF(LEN(AA226)=0,"",CONCATENATE(IF(ISNA(MATCH(_xlfn.BITAND(Z226,'PDP8'!$E$56),'PDP8'!$D$56:$D$70,0)),"",VLOOKUP(_xlfn.BITAND(Z226,'PDP8'!$E$56),'PDP8'!$D$56:$F$70,3,0)),IF(ISNA(MATCH(_xlfn.BITAND(Z226,'PDP8'!$E$71),'PDP8'!$D$71:$D$73,0)),"",CONCATENATE(IF(ISNA(MATCH(_xlfn.BITAND(Z226,'PDP8'!$E$56),'PDP8'!$D$56:$D$70,0)),"",", "),VLOOKUP(_xlfn.BITAND(Z226,'PDP8'!$E$71),'PDP8'!$D$71:$F$73,3,0))),IF(_xlfn.BITAND(Z226,'PDP8'!$E$75)='PDP8'!$D$75,CONCATENATE(IF(LEN(AA226)&gt;4,", ",""),'PDP8'!$F$75,""),IF(_xlfn.BITAND(Z226,'PDP8'!$E$74),"",'PDP8'!$F$74))))</f>
        <v/>
      </c>
      <c r="AC226" s="253" t="str">
        <f t="shared" si="59"/>
        <v/>
      </c>
      <c r="AD226" s="253" t="str">
        <f>IF(OR(LEFT(C226,1)="*",ISNA(MATCH(C226,'PDP8'!$B$90:$B$238,0))),"",VLOOKUP(C226,'PDP8'!$B$90:$C$238,2,0))</f>
        <v/>
      </c>
      <c r="AE226" s="253" t="str">
        <f>IF(LEN(AD226)=0,"",VLOOKUP(C226,'PDP8'!$B$79:$F$238,5,0))</f>
        <v/>
      </c>
      <c r="AF226" s="253" t="str">
        <f>IF(OR(LEFT(C226,1)="*",ISNA(MATCH(C226,'PDP8'!$J$5:$J$389,0))),"",INDEX('PDP8'!$I$5:$I$389,MATCH(C226,'PDP8'!$J$5:$J$389,0)))</f>
        <v/>
      </c>
      <c r="AG226" s="253" t="str">
        <f>IF(LEN(AF226)=0,"",CONCATENATE(VLOOKUP(C226,'PDP8'!$J$5:$M$389,2,0),": ",VLOOKUP(C226,'PDP8'!$J$5:$M$389,4,0)))</f>
        <v/>
      </c>
      <c r="AH226" s="126"/>
    </row>
    <row r="227" spans="1:34" x14ac:dyDescent="0.2">
      <c r="A227" s="126"/>
      <c r="B227" s="246" t="str">
        <f t="shared" si="45"/>
        <v/>
      </c>
      <c r="C227" s="247"/>
      <c r="D227" s="248"/>
      <c r="E227" s="177"/>
      <c r="F227" s="249"/>
      <c r="G227" s="250" t="str">
        <f>IF(LEN(C227)=0,"",IF(LEFT(C227,1)="*",B227,IF(D227="Y",C227,IF(O227&lt;6,INDEX('PDP8'!$C$6:$C$13,MATCH(P227,'PDP8'!$B$6:$B$13)),CONCATENATE(W227,AA227,AD227,AF227)))))</f>
        <v/>
      </c>
      <c r="H227" s="251" t="str">
        <f t="shared" si="46"/>
        <v/>
      </c>
      <c r="I227" s="250" t="str">
        <f t="shared" si="56"/>
        <v/>
      </c>
      <c r="J227" s="179"/>
      <c r="K227" s="188" t="str">
        <f>IF(LEFT(C227,1)="*",CONCATENATE("/Address = ",RIGHT(B227,LEN(B227)-1)),IF(LEN(O227)=0,"",IF(D227="Y",CONCATENATE("/Data initialized to ",C227),IF(O227&lt;6,CONCATENATE("/",VLOOKUP(P227,'PDP8'!$B$6:$F$13,5),IF(_xlfn.BITAND(OCT2DEC(C227),376)=264," [Auto pre-increment]","")),CONCATENATE("/",Y227,AC227,AE227,AG227)))))</f>
        <v/>
      </c>
      <c r="L227" s="252"/>
      <c r="M227" s="126"/>
      <c r="N227" s="253" t="str">
        <f t="shared" si="47"/>
        <v/>
      </c>
      <c r="O227" s="253" t="str">
        <f t="shared" si="48"/>
        <v/>
      </c>
      <c r="P227" s="253" t="str">
        <f t="shared" si="49"/>
        <v/>
      </c>
      <c r="Q227" s="253" t="str">
        <f t="shared" si="50"/>
        <v/>
      </c>
      <c r="R227" s="253" t="str">
        <f t="shared" si="51"/>
        <v>NO</v>
      </c>
      <c r="S227" s="254" t="str">
        <f t="shared" si="57"/>
        <v>7610</v>
      </c>
      <c r="T227" s="253" t="str">
        <f t="shared" si="52"/>
        <v/>
      </c>
      <c r="U227" s="253">
        <f t="shared" si="53"/>
        <v>0</v>
      </c>
      <c r="V227" s="253" t="str">
        <f t="shared" si="54"/>
        <v/>
      </c>
      <c r="W227" s="253" t="str">
        <f>IF(LEN(V227)=0,"",IF(_xlfn.BITAND(V227,'PDP8'!$E$17)='PDP8'!$D$17,'PDP8'!$F$17,CONCATENATE(IF(ISNA(MATCH(_xlfn.BITAND(V227,'PDP8'!$E$18),'PDP8'!$D$18:$D$20,0)),"",CONCATENATE(INDEX('PDP8'!$C$18:$C$20,MATCH(_xlfn.BITAND(V227,'PDP8'!$E$18),'PDP8'!$D$18:$D$20,0))," ")),IF(ISNA(MATCH(_xlfn.BITAND(V227,'PDP8'!$E$21),'PDP8'!$D$21:$D$52,0)),"",INDEX('PDP8'!$C$21:$C$52,MATCH(_xlfn.BITAND(V227,'PDP8'!$E$21),'PDP8'!$D$21:$D$52,0))))))</f>
        <v/>
      </c>
      <c r="X227" s="253" t="str">
        <f>IF(LEN(W227)=0,"",IF(B227='PDP8'!$B$17,'PDP8'!$F$17,CONCATENATE(IF(ISNA(MATCH(_xlfn.BITAND(V227,'PDP8'!$E$18),'PDP8'!$D$18:$D$20,0)),"",CONCATENATE(VLOOKUP(_xlfn.BITAND(V227,'PDP8'!$E$18),'PDP8'!$D$18:$F$20,3,0),IF(LEN(W227)&gt;4,", ",""))),IF(ISNA(MATCH(_xlfn.BITAND(V227,'PDP8'!$E$21),'PDP8'!$D$21:$D$52,0)),"",VLOOKUP(_xlfn.BITAND(V227,'PDP8'!$E$21),'PDP8'!$D$21:$F$52,3,0)))))</f>
        <v/>
      </c>
      <c r="Y227" s="253" t="str">
        <f t="shared" si="58"/>
        <v/>
      </c>
      <c r="Z227" s="253" t="str">
        <f t="shared" si="55"/>
        <v/>
      </c>
      <c r="AA227" s="253" t="str">
        <f>IF(LEN(Z227)=0,"",CONCATENATE(IF(ISNA(MATCH(_xlfn.BITAND(Z227,'PDP8'!$E$56),'PDP8'!$D$56:$D$70,0)),"",CONCATENATE(INDEX('PDP8'!$C$56:$C$70,MATCH(_xlfn.BITAND(Z227,'PDP8'!$E$56),'PDP8'!$D$56:$D$70,0))," ")),IF(ISNA(MATCH(_xlfn.BITAND(Z227,'PDP8'!$E$71),'PDP8'!$D$71:$D$73,0)),"",CONCATENATE(INDEX('PDP8'!$C$71:$C$73,MATCH(_xlfn.BITAND(Z227,'PDP8'!$E$71),'PDP8'!$D$71:$D$73,0))," ")),IF(_xlfn.BITAND(Z227,'PDP8'!$E$74),"",'PDP8'!$C$74),IF(_xlfn.BITAND(Z227,'PDP8'!$E$75),'PDP8'!$C$75,"")))</f>
        <v/>
      </c>
      <c r="AB227" s="253" t="str">
        <f>IF(LEN(AA227)=0,"",CONCATENATE(IF(ISNA(MATCH(_xlfn.BITAND(Z227,'PDP8'!$E$56),'PDP8'!$D$56:$D$70,0)),"",VLOOKUP(_xlfn.BITAND(Z227,'PDP8'!$E$56),'PDP8'!$D$56:$F$70,3,0)),IF(ISNA(MATCH(_xlfn.BITAND(Z227,'PDP8'!$E$71),'PDP8'!$D$71:$D$73,0)),"",CONCATENATE(IF(ISNA(MATCH(_xlfn.BITAND(Z227,'PDP8'!$E$56),'PDP8'!$D$56:$D$70,0)),"",", "),VLOOKUP(_xlfn.BITAND(Z227,'PDP8'!$E$71),'PDP8'!$D$71:$F$73,3,0))),IF(_xlfn.BITAND(Z227,'PDP8'!$E$75)='PDP8'!$D$75,CONCATENATE(IF(LEN(AA227)&gt;4,", ",""),'PDP8'!$F$75,""),IF(_xlfn.BITAND(Z227,'PDP8'!$E$74),"",'PDP8'!$F$74))))</f>
        <v/>
      </c>
      <c r="AC227" s="253" t="str">
        <f t="shared" si="59"/>
        <v/>
      </c>
      <c r="AD227" s="253" t="str">
        <f>IF(OR(LEFT(C227,1)="*",ISNA(MATCH(C227,'PDP8'!$B$90:$B$238,0))),"",VLOOKUP(C227,'PDP8'!$B$90:$C$238,2,0))</f>
        <v/>
      </c>
      <c r="AE227" s="253" t="str">
        <f>IF(LEN(AD227)=0,"",VLOOKUP(C227,'PDP8'!$B$79:$F$238,5,0))</f>
        <v/>
      </c>
      <c r="AF227" s="253" t="str">
        <f>IF(OR(LEFT(C227,1)="*",ISNA(MATCH(C227,'PDP8'!$J$5:$J$389,0))),"",INDEX('PDP8'!$I$5:$I$389,MATCH(C227,'PDP8'!$J$5:$J$389,0)))</f>
        <v/>
      </c>
      <c r="AG227" s="253" t="str">
        <f>IF(LEN(AF227)=0,"",CONCATENATE(VLOOKUP(C227,'PDP8'!$J$5:$M$389,2,0),": ",VLOOKUP(C227,'PDP8'!$J$5:$M$389,4,0)))</f>
        <v/>
      </c>
      <c r="AH227" s="126"/>
    </row>
    <row r="228" spans="1:34" x14ac:dyDescent="0.2">
      <c r="A228" s="126"/>
      <c r="B228" s="246" t="str">
        <f t="shared" si="45"/>
        <v/>
      </c>
      <c r="C228" s="247"/>
      <c r="D228" s="248"/>
      <c r="E228" s="177"/>
      <c r="F228" s="249"/>
      <c r="G228" s="250" t="str">
        <f>IF(LEN(C228)=0,"",IF(LEFT(C228,1)="*",B228,IF(D228="Y",C228,IF(O228&lt;6,INDEX('PDP8'!$C$6:$C$13,MATCH(P228,'PDP8'!$B$6:$B$13)),CONCATENATE(W228,AA228,AD228,AF228)))))</f>
        <v/>
      </c>
      <c r="H228" s="251" t="str">
        <f t="shared" si="46"/>
        <v/>
      </c>
      <c r="I228" s="250" t="str">
        <f t="shared" si="56"/>
        <v/>
      </c>
      <c r="J228" s="179"/>
      <c r="K228" s="188" t="str">
        <f>IF(LEFT(C228,1)="*",CONCATENATE("/Address = ",RIGHT(B228,LEN(B228)-1)),IF(LEN(O228)=0,"",IF(D228="Y",CONCATENATE("/Data initialized to ",C228),IF(O228&lt;6,CONCATENATE("/",VLOOKUP(P228,'PDP8'!$B$6:$F$13,5),IF(_xlfn.BITAND(OCT2DEC(C228),376)=264," [Auto pre-increment]","")),CONCATENATE("/",Y228,AC228,AE228,AG228)))))</f>
        <v/>
      </c>
      <c r="L228" s="252"/>
      <c r="M228" s="126"/>
      <c r="N228" s="253" t="str">
        <f t="shared" si="47"/>
        <v/>
      </c>
      <c r="O228" s="253" t="str">
        <f t="shared" si="48"/>
        <v/>
      </c>
      <c r="P228" s="253" t="str">
        <f t="shared" si="49"/>
        <v/>
      </c>
      <c r="Q228" s="253" t="str">
        <f t="shared" si="50"/>
        <v/>
      </c>
      <c r="R228" s="253" t="str">
        <f t="shared" si="51"/>
        <v>NO</v>
      </c>
      <c r="S228" s="254" t="str">
        <f t="shared" si="57"/>
        <v>7610</v>
      </c>
      <c r="T228" s="253" t="str">
        <f t="shared" si="52"/>
        <v/>
      </c>
      <c r="U228" s="253">
        <f t="shared" si="53"/>
        <v>0</v>
      </c>
      <c r="V228" s="253" t="str">
        <f t="shared" si="54"/>
        <v/>
      </c>
      <c r="W228" s="253" t="str">
        <f>IF(LEN(V228)=0,"",IF(_xlfn.BITAND(V228,'PDP8'!$E$17)='PDP8'!$D$17,'PDP8'!$F$17,CONCATENATE(IF(ISNA(MATCH(_xlfn.BITAND(V228,'PDP8'!$E$18),'PDP8'!$D$18:$D$20,0)),"",CONCATENATE(INDEX('PDP8'!$C$18:$C$20,MATCH(_xlfn.BITAND(V228,'PDP8'!$E$18),'PDP8'!$D$18:$D$20,0))," ")),IF(ISNA(MATCH(_xlfn.BITAND(V228,'PDP8'!$E$21),'PDP8'!$D$21:$D$52,0)),"",INDEX('PDP8'!$C$21:$C$52,MATCH(_xlfn.BITAND(V228,'PDP8'!$E$21),'PDP8'!$D$21:$D$52,0))))))</f>
        <v/>
      </c>
      <c r="X228" s="253" t="str">
        <f>IF(LEN(W228)=0,"",IF(B228='PDP8'!$B$17,'PDP8'!$F$17,CONCATENATE(IF(ISNA(MATCH(_xlfn.BITAND(V228,'PDP8'!$E$18),'PDP8'!$D$18:$D$20,0)),"",CONCATENATE(VLOOKUP(_xlfn.BITAND(V228,'PDP8'!$E$18),'PDP8'!$D$18:$F$20,3,0),IF(LEN(W228)&gt;4,", ",""))),IF(ISNA(MATCH(_xlfn.BITAND(V228,'PDP8'!$E$21),'PDP8'!$D$21:$D$52,0)),"",VLOOKUP(_xlfn.BITAND(V228,'PDP8'!$E$21),'PDP8'!$D$21:$F$52,3,0)))))</f>
        <v/>
      </c>
      <c r="Y228" s="253" t="str">
        <f t="shared" si="58"/>
        <v/>
      </c>
      <c r="Z228" s="253" t="str">
        <f t="shared" si="55"/>
        <v/>
      </c>
      <c r="AA228" s="253" t="str">
        <f>IF(LEN(Z228)=0,"",CONCATENATE(IF(ISNA(MATCH(_xlfn.BITAND(Z228,'PDP8'!$E$56),'PDP8'!$D$56:$D$70,0)),"",CONCATENATE(INDEX('PDP8'!$C$56:$C$70,MATCH(_xlfn.BITAND(Z228,'PDP8'!$E$56),'PDP8'!$D$56:$D$70,0))," ")),IF(ISNA(MATCH(_xlfn.BITAND(Z228,'PDP8'!$E$71),'PDP8'!$D$71:$D$73,0)),"",CONCATENATE(INDEX('PDP8'!$C$71:$C$73,MATCH(_xlfn.BITAND(Z228,'PDP8'!$E$71),'PDP8'!$D$71:$D$73,0))," ")),IF(_xlfn.BITAND(Z228,'PDP8'!$E$74),"",'PDP8'!$C$74),IF(_xlfn.BITAND(Z228,'PDP8'!$E$75),'PDP8'!$C$75,"")))</f>
        <v/>
      </c>
      <c r="AB228" s="253" t="str">
        <f>IF(LEN(AA228)=0,"",CONCATENATE(IF(ISNA(MATCH(_xlfn.BITAND(Z228,'PDP8'!$E$56),'PDP8'!$D$56:$D$70,0)),"",VLOOKUP(_xlfn.BITAND(Z228,'PDP8'!$E$56),'PDP8'!$D$56:$F$70,3,0)),IF(ISNA(MATCH(_xlfn.BITAND(Z228,'PDP8'!$E$71),'PDP8'!$D$71:$D$73,0)),"",CONCATENATE(IF(ISNA(MATCH(_xlfn.BITAND(Z228,'PDP8'!$E$56),'PDP8'!$D$56:$D$70,0)),"",", "),VLOOKUP(_xlfn.BITAND(Z228,'PDP8'!$E$71),'PDP8'!$D$71:$F$73,3,0))),IF(_xlfn.BITAND(Z228,'PDP8'!$E$75)='PDP8'!$D$75,CONCATENATE(IF(LEN(AA228)&gt;4,", ",""),'PDP8'!$F$75,""),IF(_xlfn.BITAND(Z228,'PDP8'!$E$74),"",'PDP8'!$F$74))))</f>
        <v/>
      </c>
      <c r="AC228" s="253" t="str">
        <f t="shared" si="59"/>
        <v/>
      </c>
      <c r="AD228" s="253" t="str">
        <f>IF(OR(LEFT(C228,1)="*",ISNA(MATCH(C228,'PDP8'!$B$90:$B$238,0))),"",VLOOKUP(C228,'PDP8'!$B$90:$C$238,2,0))</f>
        <v/>
      </c>
      <c r="AE228" s="253" t="str">
        <f>IF(LEN(AD228)=0,"",VLOOKUP(C228,'PDP8'!$B$79:$F$238,5,0))</f>
        <v/>
      </c>
      <c r="AF228" s="253" t="str">
        <f>IF(OR(LEFT(C228,1)="*",ISNA(MATCH(C228,'PDP8'!$J$5:$J$389,0))),"",INDEX('PDP8'!$I$5:$I$389,MATCH(C228,'PDP8'!$J$5:$J$389,0)))</f>
        <v/>
      </c>
      <c r="AG228" s="253" t="str">
        <f>IF(LEN(AF228)=0,"",CONCATENATE(VLOOKUP(C228,'PDP8'!$J$5:$M$389,2,0),": ",VLOOKUP(C228,'PDP8'!$J$5:$M$389,4,0)))</f>
        <v/>
      </c>
      <c r="AH228" s="126"/>
    </row>
    <row r="229" spans="1:34" x14ac:dyDescent="0.2">
      <c r="A229" s="126"/>
      <c r="B229" s="246" t="str">
        <f t="shared" si="45"/>
        <v/>
      </c>
      <c r="C229" s="247"/>
      <c r="D229" s="248"/>
      <c r="E229" s="177"/>
      <c r="F229" s="249"/>
      <c r="G229" s="250" t="str">
        <f>IF(LEN(C229)=0,"",IF(LEFT(C229,1)="*",B229,IF(D229="Y",C229,IF(O229&lt;6,INDEX('PDP8'!$C$6:$C$13,MATCH(P229,'PDP8'!$B$6:$B$13)),CONCATENATE(W229,AA229,AD229,AF229)))))</f>
        <v/>
      </c>
      <c r="H229" s="251" t="str">
        <f t="shared" si="46"/>
        <v/>
      </c>
      <c r="I229" s="250" t="str">
        <f t="shared" si="56"/>
        <v/>
      </c>
      <c r="J229" s="179"/>
      <c r="K229" s="188" t="str">
        <f>IF(LEFT(C229,1)="*",CONCATENATE("/Address = ",RIGHT(B229,LEN(B229)-1)),IF(LEN(O229)=0,"",IF(D229="Y",CONCATENATE("/Data initialized to ",C229),IF(O229&lt;6,CONCATENATE("/",VLOOKUP(P229,'PDP8'!$B$6:$F$13,5),IF(_xlfn.BITAND(OCT2DEC(C229),376)=264," [Auto pre-increment]","")),CONCATENATE("/",Y229,AC229,AE229,AG229)))))</f>
        <v/>
      </c>
      <c r="L229" s="252"/>
      <c r="M229" s="126"/>
      <c r="N229" s="253" t="str">
        <f t="shared" si="47"/>
        <v/>
      </c>
      <c r="O229" s="253" t="str">
        <f t="shared" si="48"/>
        <v/>
      </c>
      <c r="P229" s="253" t="str">
        <f t="shared" si="49"/>
        <v/>
      </c>
      <c r="Q229" s="253" t="str">
        <f t="shared" si="50"/>
        <v/>
      </c>
      <c r="R229" s="253" t="str">
        <f t="shared" si="51"/>
        <v>NO</v>
      </c>
      <c r="S229" s="254" t="str">
        <f t="shared" si="57"/>
        <v>7610</v>
      </c>
      <c r="T229" s="253" t="str">
        <f t="shared" si="52"/>
        <v/>
      </c>
      <c r="U229" s="253">
        <f t="shared" si="53"/>
        <v>0</v>
      </c>
      <c r="V229" s="253" t="str">
        <f t="shared" si="54"/>
        <v/>
      </c>
      <c r="W229" s="253" t="str">
        <f>IF(LEN(V229)=0,"",IF(_xlfn.BITAND(V229,'PDP8'!$E$17)='PDP8'!$D$17,'PDP8'!$F$17,CONCATENATE(IF(ISNA(MATCH(_xlfn.BITAND(V229,'PDP8'!$E$18),'PDP8'!$D$18:$D$20,0)),"",CONCATENATE(INDEX('PDP8'!$C$18:$C$20,MATCH(_xlfn.BITAND(V229,'PDP8'!$E$18),'PDP8'!$D$18:$D$20,0))," ")),IF(ISNA(MATCH(_xlfn.BITAND(V229,'PDP8'!$E$21),'PDP8'!$D$21:$D$52,0)),"",INDEX('PDP8'!$C$21:$C$52,MATCH(_xlfn.BITAND(V229,'PDP8'!$E$21),'PDP8'!$D$21:$D$52,0))))))</f>
        <v/>
      </c>
      <c r="X229" s="253" t="str">
        <f>IF(LEN(W229)=0,"",IF(B229='PDP8'!$B$17,'PDP8'!$F$17,CONCATENATE(IF(ISNA(MATCH(_xlfn.BITAND(V229,'PDP8'!$E$18),'PDP8'!$D$18:$D$20,0)),"",CONCATENATE(VLOOKUP(_xlfn.BITAND(V229,'PDP8'!$E$18),'PDP8'!$D$18:$F$20,3,0),IF(LEN(W229)&gt;4,", ",""))),IF(ISNA(MATCH(_xlfn.BITAND(V229,'PDP8'!$E$21),'PDP8'!$D$21:$D$52,0)),"",VLOOKUP(_xlfn.BITAND(V229,'PDP8'!$E$21),'PDP8'!$D$21:$F$52,3,0)))))</f>
        <v/>
      </c>
      <c r="Y229" s="253" t="str">
        <f t="shared" si="58"/>
        <v/>
      </c>
      <c r="Z229" s="253" t="str">
        <f t="shared" si="55"/>
        <v/>
      </c>
      <c r="AA229" s="253" t="str">
        <f>IF(LEN(Z229)=0,"",CONCATENATE(IF(ISNA(MATCH(_xlfn.BITAND(Z229,'PDP8'!$E$56),'PDP8'!$D$56:$D$70,0)),"",CONCATENATE(INDEX('PDP8'!$C$56:$C$70,MATCH(_xlfn.BITAND(Z229,'PDP8'!$E$56),'PDP8'!$D$56:$D$70,0))," ")),IF(ISNA(MATCH(_xlfn.BITAND(Z229,'PDP8'!$E$71),'PDP8'!$D$71:$D$73,0)),"",CONCATENATE(INDEX('PDP8'!$C$71:$C$73,MATCH(_xlfn.BITAND(Z229,'PDP8'!$E$71),'PDP8'!$D$71:$D$73,0))," ")),IF(_xlfn.BITAND(Z229,'PDP8'!$E$74),"",'PDP8'!$C$74),IF(_xlfn.BITAND(Z229,'PDP8'!$E$75),'PDP8'!$C$75,"")))</f>
        <v/>
      </c>
      <c r="AB229" s="253" t="str">
        <f>IF(LEN(AA229)=0,"",CONCATENATE(IF(ISNA(MATCH(_xlfn.BITAND(Z229,'PDP8'!$E$56),'PDP8'!$D$56:$D$70,0)),"",VLOOKUP(_xlfn.BITAND(Z229,'PDP8'!$E$56),'PDP8'!$D$56:$F$70,3,0)),IF(ISNA(MATCH(_xlfn.BITAND(Z229,'PDP8'!$E$71),'PDP8'!$D$71:$D$73,0)),"",CONCATENATE(IF(ISNA(MATCH(_xlfn.BITAND(Z229,'PDP8'!$E$56),'PDP8'!$D$56:$D$70,0)),"",", "),VLOOKUP(_xlfn.BITAND(Z229,'PDP8'!$E$71),'PDP8'!$D$71:$F$73,3,0))),IF(_xlfn.BITAND(Z229,'PDP8'!$E$75)='PDP8'!$D$75,CONCATENATE(IF(LEN(AA229)&gt;4,", ",""),'PDP8'!$F$75,""),IF(_xlfn.BITAND(Z229,'PDP8'!$E$74),"",'PDP8'!$F$74))))</f>
        <v/>
      </c>
      <c r="AC229" s="253" t="str">
        <f t="shared" si="59"/>
        <v/>
      </c>
      <c r="AD229" s="253" t="str">
        <f>IF(OR(LEFT(C229,1)="*",ISNA(MATCH(C229,'PDP8'!$B$90:$B$238,0))),"",VLOOKUP(C229,'PDP8'!$B$90:$C$238,2,0))</f>
        <v/>
      </c>
      <c r="AE229" s="253" t="str">
        <f>IF(LEN(AD229)=0,"",VLOOKUP(C229,'PDP8'!$B$79:$F$238,5,0))</f>
        <v/>
      </c>
      <c r="AF229" s="253" t="str">
        <f>IF(OR(LEFT(C229,1)="*",ISNA(MATCH(C229,'PDP8'!$J$5:$J$389,0))),"",INDEX('PDP8'!$I$5:$I$389,MATCH(C229,'PDP8'!$J$5:$J$389,0)))</f>
        <v/>
      </c>
      <c r="AG229" s="253" t="str">
        <f>IF(LEN(AF229)=0,"",CONCATENATE(VLOOKUP(C229,'PDP8'!$J$5:$M$389,2,0),": ",VLOOKUP(C229,'PDP8'!$J$5:$M$389,4,0)))</f>
        <v/>
      </c>
      <c r="AH229" s="126"/>
    </row>
    <row r="230" spans="1:34" x14ac:dyDescent="0.2">
      <c r="A230" s="126"/>
      <c r="B230" s="246" t="str">
        <f t="shared" si="45"/>
        <v/>
      </c>
      <c r="C230" s="247"/>
      <c r="D230" s="248"/>
      <c r="E230" s="177"/>
      <c r="F230" s="249"/>
      <c r="G230" s="250" t="str">
        <f>IF(LEN(C230)=0,"",IF(LEFT(C230,1)="*",B230,IF(D230="Y",C230,IF(O230&lt;6,INDEX('PDP8'!$C$6:$C$13,MATCH(P230,'PDP8'!$B$6:$B$13)),CONCATENATE(W230,AA230,AD230,AF230)))))</f>
        <v/>
      </c>
      <c r="H230" s="251" t="str">
        <f t="shared" si="46"/>
        <v/>
      </c>
      <c r="I230" s="250" t="str">
        <f t="shared" si="56"/>
        <v/>
      </c>
      <c r="J230" s="179"/>
      <c r="K230" s="188" t="str">
        <f>IF(LEFT(C230,1)="*",CONCATENATE("/Address = ",RIGHT(B230,LEN(B230)-1)),IF(LEN(O230)=0,"",IF(D230="Y",CONCATENATE("/Data initialized to ",C230),IF(O230&lt;6,CONCATENATE("/",VLOOKUP(P230,'PDP8'!$B$6:$F$13,5),IF(_xlfn.BITAND(OCT2DEC(C230),376)=264," [Auto pre-increment]","")),CONCATENATE("/",Y230,AC230,AE230,AG230)))))</f>
        <v/>
      </c>
      <c r="L230" s="252"/>
      <c r="M230" s="126"/>
      <c r="N230" s="253" t="str">
        <f t="shared" si="47"/>
        <v/>
      </c>
      <c r="O230" s="253" t="str">
        <f t="shared" si="48"/>
        <v/>
      </c>
      <c r="P230" s="253" t="str">
        <f t="shared" si="49"/>
        <v/>
      </c>
      <c r="Q230" s="253" t="str">
        <f t="shared" si="50"/>
        <v/>
      </c>
      <c r="R230" s="253" t="str">
        <f t="shared" si="51"/>
        <v>NO</v>
      </c>
      <c r="S230" s="254" t="str">
        <f t="shared" si="57"/>
        <v>7610</v>
      </c>
      <c r="T230" s="253" t="str">
        <f t="shared" si="52"/>
        <v/>
      </c>
      <c r="U230" s="253">
        <f t="shared" si="53"/>
        <v>0</v>
      </c>
      <c r="V230" s="253" t="str">
        <f t="shared" si="54"/>
        <v/>
      </c>
      <c r="W230" s="253" t="str">
        <f>IF(LEN(V230)=0,"",IF(_xlfn.BITAND(V230,'PDP8'!$E$17)='PDP8'!$D$17,'PDP8'!$F$17,CONCATENATE(IF(ISNA(MATCH(_xlfn.BITAND(V230,'PDP8'!$E$18),'PDP8'!$D$18:$D$20,0)),"",CONCATENATE(INDEX('PDP8'!$C$18:$C$20,MATCH(_xlfn.BITAND(V230,'PDP8'!$E$18),'PDP8'!$D$18:$D$20,0))," ")),IF(ISNA(MATCH(_xlfn.BITAND(V230,'PDP8'!$E$21),'PDP8'!$D$21:$D$52,0)),"",INDEX('PDP8'!$C$21:$C$52,MATCH(_xlfn.BITAND(V230,'PDP8'!$E$21),'PDP8'!$D$21:$D$52,0))))))</f>
        <v/>
      </c>
      <c r="X230" s="253" t="str">
        <f>IF(LEN(W230)=0,"",IF(B230='PDP8'!$B$17,'PDP8'!$F$17,CONCATENATE(IF(ISNA(MATCH(_xlfn.BITAND(V230,'PDP8'!$E$18),'PDP8'!$D$18:$D$20,0)),"",CONCATENATE(VLOOKUP(_xlfn.BITAND(V230,'PDP8'!$E$18),'PDP8'!$D$18:$F$20,3,0),IF(LEN(W230)&gt;4,", ",""))),IF(ISNA(MATCH(_xlfn.BITAND(V230,'PDP8'!$E$21),'PDP8'!$D$21:$D$52,0)),"",VLOOKUP(_xlfn.BITAND(V230,'PDP8'!$E$21),'PDP8'!$D$21:$F$52,3,0)))))</f>
        <v/>
      </c>
      <c r="Y230" s="253" t="str">
        <f t="shared" si="58"/>
        <v/>
      </c>
      <c r="Z230" s="253" t="str">
        <f t="shared" si="55"/>
        <v/>
      </c>
      <c r="AA230" s="253" t="str">
        <f>IF(LEN(Z230)=0,"",CONCATENATE(IF(ISNA(MATCH(_xlfn.BITAND(Z230,'PDP8'!$E$56),'PDP8'!$D$56:$D$70,0)),"",CONCATENATE(INDEX('PDP8'!$C$56:$C$70,MATCH(_xlfn.BITAND(Z230,'PDP8'!$E$56),'PDP8'!$D$56:$D$70,0))," ")),IF(ISNA(MATCH(_xlfn.BITAND(Z230,'PDP8'!$E$71),'PDP8'!$D$71:$D$73,0)),"",CONCATENATE(INDEX('PDP8'!$C$71:$C$73,MATCH(_xlfn.BITAND(Z230,'PDP8'!$E$71),'PDP8'!$D$71:$D$73,0))," ")),IF(_xlfn.BITAND(Z230,'PDP8'!$E$74),"",'PDP8'!$C$74),IF(_xlfn.BITAND(Z230,'PDP8'!$E$75),'PDP8'!$C$75,"")))</f>
        <v/>
      </c>
      <c r="AB230" s="253" t="str">
        <f>IF(LEN(AA230)=0,"",CONCATENATE(IF(ISNA(MATCH(_xlfn.BITAND(Z230,'PDP8'!$E$56),'PDP8'!$D$56:$D$70,0)),"",VLOOKUP(_xlfn.BITAND(Z230,'PDP8'!$E$56),'PDP8'!$D$56:$F$70,3,0)),IF(ISNA(MATCH(_xlfn.BITAND(Z230,'PDP8'!$E$71),'PDP8'!$D$71:$D$73,0)),"",CONCATENATE(IF(ISNA(MATCH(_xlfn.BITAND(Z230,'PDP8'!$E$56),'PDP8'!$D$56:$D$70,0)),"",", "),VLOOKUP(_xlfn.BITAND(Z230,'PDP8'!$E$71),'PDP8'!$D$71:$F$73,3,0))),IF(_xlfn.BITAND(Z230,'PDP8'!$E$75)='PDP8'!$D$75,CONCATENATE(IF(LEN(AA230)&gt;4,", ",""),'PDP8'!$F$75,""),IF(_xlfn.BITAND(Z230,'PDP8'!$E$74),"",'PDP8'!$F$74))))</f>
        <v/>
      </c>
      <c r="AC230" s="253" t="str">
        <f t="shared" si="59"/>
        <v/>
      </c>
      <c r="AD230" s="253" t="str">
        <f>IF(OR(LEFT(C230,1)="*",ISNA(MATCH(C230,'PDP8'!$B$90:$B$238,0))),"",VLOOKUP(C230,'PDP8'!$B$90:$C$238,2,0))</f>
        <v/>
      </c>
      <c r="AE230" s="253" t="str">
        <f>IF(LEN(AD230)=0,"",VLOOKUP(C230,'PDP8'!$B$79:$F$238,5,0))</f>
        <v/>
      </c>
      <c r="AF230" s="253" t="str">
        <f>IF(OR(LEFT(C230,1)="*",ISNA(MATCH(C230,'PDP8'!$J$5:$J$389,0))),"",INDEX('PDP8'!$I$5:$I$389,MATCH(C230,'PDP8'!$J$5:$J$389,0)))</f>
        <v/>
      </c>
      <c r="AG230" s="253" t="str">
        <f>IF(LEN(AF230)=0,"",CONCATENATE(VLOOKUP(C230,'PDP8'!$J$5:$M$389,2,0),": ",VLOOKUP(C230,'PDP8'!$J$5:$M$389,4,0)))</f>
        <v/>
      </c>
      <c r="AH230" s="126"/>
    </row>
    <row r="231" spans="1:34" x14ac:dyDescent="0.2">
      <c r="A231" s="126"/>
      <c r="B231" s="246" t="str">
        <f t="shared" si="45"/>
        <v/>
      </c>
      <c r="C231" s="247"/>
      <c r="D231" s="248"/>
      <c r="E231" s="177"/>
      <c r="F231" s="249"/>
      <c r="G231" s="250" t="str">
        <f>IF(LEN(C231)=0,"",IF(LEFT(C231,1)="*",B231,IF(D231="Y",C231,IF(O231&lt;6,INDEX('PDP8'!$C$6:$C$13,MATCH(P231,'PDP8'!$B$6:$B$13)),CONCATENATE(W231,AA231,AD231,AF231)))))</f>
        <v/>
      </c>
      <c r="H231" s="251" t="str">
        <f t="shared" si="46"/>
        <v/>
      </c>
      <c r="I231" s="250" t="str">
        <f t="shared" si="56"/>
        <v/>
      </c>
      <c r="J231" s="179"/>
      <c r="K231" s="188" t="str">
        <f>IF(LEFT(C231,1)="*",CONCATENATE("/Address = ",RIGHT(B231,LEN(B231)-1)),IF(LEN(O231)=0,"",IF(D231="Y",CONCATENATE("/Data initialized to ",C231),IF(O231&lt;6,CONCATENATE("/",VLOOKUP(P231,'PDP8'!$B$6:$F$13,5),IF(_xlfn.BITAND(OCT2DEC(C231),376)=264," [Auto pre-increment]","")),CONCATENATE("/",Y231,AC231,AE231,AG231)))))</f>
        <v/>
      </c>
      <c r="L231" s="252"/>
      <c r="M231" s="126"/>
      <c r="N231" s="253" t="str">
        <f t="shared" si="47"/>
        <v/>
      </c>
      <c r="O231" s="253" t="str">
        <f t="shared" si="48"/>
        <v/>
      </c>
      <c r="P231" s="253" t="str">
        <f t="shared" si="49"/>
        <v/>
      </c>
      <c r="Q231" s="253" t="str">
        <f t="shared" si="50"/>
        <v/>
      </c>
      <c r="R231" s="253" t="str">
        <f t="shared" si="51"/>
        <v>NO</v>
      </c>
      <c r="S231" s="254" t="str">
        <f t="shared" si="57"/>
        <v>7610</v>
      </c>
      <c r="T231" s="253" t="str">
        <f t="shared" si="52"/>
        <v/>
      </c>
      <c r="U231" s="253">
        <f t="shared" si="53"/>
        <v>0</v>
      </c>
      <c r="V231" s="253" t="str">
        <f t="shared" si="54"/>
        <v/>
      </c>
      <c r="W231" s="253" t="str">
        <f>IF(LEN(V231)=0,"",IF(_xlfn.BITAND(V231,'PDP8'!$E$17)='PDP8'!$D$17,'PDP8'!$F$17,CONCATENATE(IF(ISNA(MATCH(_xlfn.BITAND(V231,'PDP8'!$E$18),'PDP8'!$D$18:$D$20,0)),"",CONCATENATE(INDEX('PDP8'!$C$18:$C$20,MATCH(_xlfn.BITAND(V231,'PDP8'!$E$18),'PDP8'!$D$18:$D$20,0))," ")),IF(ISNA(MATCH(_xlfn.BITAND(V231,'PDP8'!$E$21),'PDP8'!$D$21:$D$52,0)),"",INDEX('PDP8'!$C$21:$C$52,MATCH(_xlfn.BITAND(V231,'PDP8'!$E$21),'PDP8'!$D$21:$D$52,0))))))</f>
        <v/>
      </c>
      <c r="X231" s="253" t="str">
        <f>IF(LEN(W231)=0,"",IF(B231='PDP8'!$B$17,'PDP8'!$F$17,CONCATENATE(IF(ISNA(MATCH(_xlfn.BITAND(V231,'PDP8'!$E$18),'PDP8'!$D$18:$D$20,0)),"",CONCATENATE(VLOOKUP(_xlfn.BITAND(V231,'PDP8'!$E$18),'PDP8'!$D$18:$F$20,3,0),IF(LEN(W231)&gt;4,", ",""))),IF(ISNA(MATCH(_xlfn.BITAND(V231,'PDP8'!$E$21),'PDP8'!$D$21:$D$52,0)),"",VLOOKUP(_xlfn.BITAND(V231,'PDP8'!$E$21),'PDP8'!$D$21:$F$52,3,0)))))</f>
        <v/>
      </c>
      <c r="Y231" s="253" t="str">
        <f t="shared" si="58"/>
        <v/>
      </c>
      <c r="Z231" s="253" t="str">
        <f t="shared" si="55"/>
        <v/>
      </c>
      <c r="AA231" s="253" t="str">
        <f>IF(LEN(Z231)=0,"",CONCATENATE(IF(ISNA(MATCH(_xlfn.BITAND(Z231,'PDP8'!$E$56),'PDP8'!$D$56:$D$70,0)),"",CONCATENATE(INDEX('PDP8'!$C$56:$C$70,MATCH(_xlfn.BITAND(Z231,'PDP8'!$E$56),'PDP8'!$D$56:$D$70,0))," ")),IF(ISNA(MATCH(_xlfn.BITAND(Z231,'PDP8'!$E$71),'PDP8'!$D$71:$D$73,0)),"",CONCATENATE(INDEX('PDP8'!$C$71:$C$73,MATCH(_xlfn.BITAND(Z231,'PDP8'!$E$71),'PDP8'!$D$71:$D$73,0))," ")),IF(_xlfn.BITAND(Z231,'PDP8'!$E$74),"",'PDP8'!$C$74),IF(_xlfn.BITAND(Z231,'PDP8'!$E$75),'PDP8'!$C$75,"")))</f>
        <v/>
      </c>
      <c r="AB231" s="253" t="str">
        <f>IF(LEN(AA231)=0,"",CONCATENATE(IF(ISNA(MATCH(_xlfn.BITAND(Z231,'PDP8'!$E$56),'PDP8'!$D$56:$D$70,0)),"",VLOOKUP(_xlfn.BITAND(Z231,'PDP8'!$E$56),'PDP8'!$D$56:$F$70,3,0)),IF(ISNA(MATCH(_xlfn.BITAND(Z231,'PDP8'!$E$71),'PDP8'!$D$71:$D$73,0)),"",CONCATENATE(IF(ISNA(MATCH(_xlfn.BITAND(Z231,'PDP8'!$E$56),'PDP8'!$D$56:$D$70,0)),"",", "),VLOOKUP(_xlfn.BITAND(Z231,'PDP8'!$E$71),'PDP8'!$D$71:$F$73,3,0))),IF(_xlfn.BITAND(Z231,'PDP8'!$E$75)='PDP8'!$D$75,CONCATENATE(IF(LEN(AA231)&gt;4,", ",""),'PDP8'!$F$75,""),IF(_xlfn.BITAND(Z231,'PDP8'!$E$74),"",'PDP8'!$F$74))))</f>
        <v/>
      </c>
      <c r="AC231" s="253" t="str">
        <f t="shared" si="59"/>
        <v/>
      </c>
      <c r="AD231" s="253" t="str">
        <f>IF(OR(LEFT(C231,1)="*",ISNA(MATCH(C231,'PDP8'!$B$90:$B$238,0))),"",VLOOKUP(C231,'PDP8'!$B$90:$C$238,2,0))</f>
        <v/>
      </c>
      <c r="AE231" s="253" t="str">
        <f>IF(LEN(AD231)=0,"",VLOOKUP(C231,'PDP8'!$B$79:$F$238,5,0))</f>
        <v/>
      </c>
      <c r="AF231" s="253" t="str">
        <f>IF(OR(LEFT(C231,1)="*",ISNA(MATCH(C231,'PDP8'!$J$5:$J$389,0))),"",INDEX('PDP8'!$I$5:$I$389,MATCH(C231,'PDP8'!$J$5:$J$389,0)))</f>
        <v/>
      </c>
      <c r="AG231" s="253" t="str">
        <f>IF(LEN(AF231)=0,"",CONCATENATE(VLOOKUP(C231,'PDP8'!$J$5:$M$389,2,0),": ",VLOOKUP(C231,'PDP8'!$J$5:$M$389,4,0)))</f>
        <v/>
      </c>
      <c r="AH231" s="126"/>
    </row>
    <row r="232" spans="1:34" x14ac:dyDescent="0.2">
      <c r="A232" s="126"/>
      <c r="B232" s="246" t="str">
        <f t="shared" si="45"/>
        <v/>
      </c>
      <c r="C232" s="247"/>
      <c r="D232" s="248"/>
      <c r="E232" s="177"/>
      <c r="F232" s="249"/>
      <c r="G232" s="250" t="str">
        <f>IF(LEN(C232)=0,"",IF(LEFT(C232,1)="*",B232,IF(D232="Y",C232,IF(O232&lt;6,INDEX('PDP8'!$C$6:$C$13,MATCH(P232,'PDP8'!$B$6:$B$13)),CONCATENATE(W232,AA232,AD232,AF232)))))</f>
        <v/>
      </c>
      <c r="H232" s="251" t="str">
        <f t="shared" si="46"/>
        <v/>
      </c>
      <c r="I232" s="250" t="str">
        <f t="shared" si="56"/>
        <v/>
      </c>
      <c r="J232" s="179"/>
      <c r="K232" s="188" t="str">
        <f>IF(LEFT(C232,1)="*",CONCATENATE("/Address = ",RIGHT(B232,LEN(B232)-1)),IF(LEN(O232)=0,"",IF(D232="Y",CONCATENATE("/Data initialized to ",C232),IF(O232&lt;6,CONCATENATE("/",VLOOKUP(P232,'PDP8'!$B$6:$F$13,5),IF(_xlfn.BITAND(OCT2DEC(C232),376)=264," [Auto pre-increment]","")),CONCATENATE("/",Y232,AC232,AE232,AG232)))))</f>
        <v/>
      </c>
      <c r="L232" s="252"/>
      <c r="M232" s="126"/>
      <c r="N232" s="253" t="str">
        <f t="shared" si="47"/>
        <v/>
      </c>
      <c r="O232" s="253" t="str">
        <f t="shared" si="48"/>
        <v/>
      </c>
      <c r="P232" s="253" t="str">
        <f t="shared" si="49"/>
        <v/>
      </c>
      <c r="Q232" s="253" t="str">
        <f t="shared" si="50"/>
        <v/>
      </c>
      <c r="R232" s="253" t="str">
        <f t="shared" si="51"/>
        <v>NO</v>
      </c>
      <c r="S232" s="254" t="str">
        <f t="shared" si="57"/>
        <v>7610</v>
      </c>
      <c r="T232" s="253" t="str">
        <f t="shared" si="52"/>
        <v/>
      </c>
      <c r="U232" s="253">
        <f t="shared" si="53"/>
        <v>0</v>
      </c>
      <c r="V232" s="253" t="str">
        <f t="shared" si="54"/>
        <v/>
      </c>
      <c r="W232" s="253" t="str">
        <f>IF(LEN(V232)=0,"",IF(_xlfn.BITAND(V232,'PDP8'!$E$17)='PDP8'!$D$17,'PDP8'!$F$17,CONCATENATE(IF(ISNA(MATCH(_xlfn.BITAND(V232,'PDP8'!$E$18),'PDP8'!$D$18:$D$20,0)),"",CONCATENATE(INDEX('PDP8'!$C$18:$C$20,MATCH(_xlfn.BITAND(V232,'PDP8'!$E$18),'PDP8'!$D$18:$D$20,0))," ")),IF(ISNA(MATCH(_xlfn.BITAND(V232,'PDP8'!$E$21),'PDP8'!$D$21:$D$52,0)),"",INDEX('PDP8'!$C$21:$C$52,MATCH(_xlfn.BITAND(V232,'PDP8'!$E$21),'PDP8'!$D$21:$D$52,0))))))</f>
        <v/>
      </c>
      <c r="X232" s="253" t="str">
        <f>IF(LEN(W232)=0,"",IF(B232='PDP8'!$B$17,'PDP8'!$F$17,CONCATENATE(IF(ISNA(MATCH(_xlfn.BITAND(V232,'PDP8'!$E$18),'PDP8'!$D$18:$D$20,0)),"",CONCATENATE(VLOOKUP(_xlfn.BITAND(V232,'PDP8'!$E$18),'PDP8'!$D$18:$F$20,3,0),IF(LEN(W232)&gt;4,", ",""))),IF(ISNA(MATCH(_xlfn.BITAND(V232,'PDP8'!$E$21),'PDP8'!$D$21:$D$52,0)),"",VLOOKUP(_xlfn.BITAND(V232,'PDP8'!$E$21),'PDP8'!$D$21:$F$52,3,0)))))</f>
        <v/>
      </c>
      <c r="Y232" s="253" t="str">
        <f t="shared" si="58"/>
        <v/>
      </c>
      <c r="Z232" s="253" t="str">
        <f t="shared" si="55"/>
        <v/>
      </c>
      <c r="AA232" s="253" t="str">
        <f>IF(LEN(Z232)=0,"",CONCATENATE(IF(ISNA(MATCH(_xlfn.BITAND(Z232,'PDP8'!$E$56),'PDP8'!$D$56:$D$70,0)),"",CONCATENATE(INDEX('PDP8'!$C$56:$C$70,MATCH(_xlfn.BITAND(Z232,'PDP8'!$E$56),'PDP8'!$D$56:$D$70,0))," ")),IF(ISNA(MATCH(_xlfn.BITAND(Z232,'PDP8'!$E$71),'PDP8'!$D$71:$D$73,0)),"",CONCATENATE(INDEX('PDP8'!$C$71:$C$73,MATCH(_xlfn.BITAND(Z232,'PDP8'!$E$71),'PDP8'!$D$71:$D$73,0))," ")),IF(_xlfn.BITAND(Z232,'PDP8'!$E$74),"",'PDP8'!$C$74),IF(_xlfn.BITAND(Z232,'PDP8'!$E$75),'PDP8'!$C$75,"")))</f>
        <v/>
      </c>
      <c r="AB232" s="253" t="str">
        <f>IF(LEN(AA232)=0,"",CONCATENATE(IF(ISNA(MATCH(_xlfn.BITAND(Z232,'PDP8'!$E$56),'PDP8'!$D$56:$D$70,0)),"",VLOOKUP(_xlfn.BITAND(Z232,'PDP8'!$E$56),'PDP8'!$D$56:$F$70,3,0)),IF(ISNA(MATCH(_xlfn.BITAND(Z232,'PDP8'!$E$71),'PDP8'!$D$71:$D$73,0)),"",CONCATENATE(IF(ISNA(MATCH(_xlfn.BITAND(Z232,'PDP8'!$E$56),'PDP8'!$D$56:$D$70,0)),"",", "),VLOOKUP(_xlfn.BITAND(Z232,'PDP8'!$E$71),'PDP8'!$D$71:$F$73,3,0))),IF(_xlfn.BITAND(Z232,'PDP8'!$E$75)='PDP8'!$D$75,CONCATENATE(IF(LEN(AA232)&gt;4,", ",""),'PDP8'!$F$75,""),IF(_xlfn.BITAND(Z232,'PDP8'!$E$74),"",'PDP8'!$F$74))))</f>
        <v/>
      </c>
      <c r="AC232" s="253" t="str">
        <f t="shared" si="59"/>
        <v/>
      </c>
      <c r="AD232" s="253" t="str">
        <f>IF(OR(LEFT(C232,1)="*",ISNA(MATCH(C232,'PDP8'!$B$90:$B$238,0))),"",VLOOKUP(C232,'PDP8'!$B$90:$C$238,2,0))</f>
        <v/>
      </c>
      <c r="AE232" s="253" t="str">
        <f>IF(LEN(AD232)=0,"",VLOOKUP(C232,'PDP8'!$B$79:$F$238,5,0))</f>
        <v/>
      </c>
      <c r="AF232" s="253" t="str">
        <f>IF(OR(LEFT(C232,1)="*",ISNA(MATCH(C232,'PDP8'!$J$5:$J$389,0))),"",INDEX('PDP8'!$I$5:$I$389,MATCH(C232,'PDP8'!$J$5:$J$389,0)))</f>
        <v/>
      </c>
      <c r="AG232" s="253" t="str">
        <f>IF(LEN(AF232)=0,"",CONCATENATE(VLOOKUP(C232,'PDP8'!$J$5:$M$389,2,0),": ",VLOOKUP(C232,'PDP8'!$J$5:$M$389,4,0)))</f>
        <v/>
      </c>
      <c r="AH232" s="126"/>
    </row>
    <row r="233" spans="1:34" x14ac:dyDescent="0.2">
      <c r="A233" s="126"/>
      <c r="B233" s="246" t="str">
        <f t="shared" si="45"/>
        <v/>
      </c>
      <c r="C233" s="247"/>
      <c r="D233" s="248"/>
      <c r="E233" s="177"/>
      <c r="F233" s="249"/>
      <c r="G233" s="250" t="str">
        <f>IF(LEN(C233)=0,"",IF(LEFT(C233,1)="*",B233,IF(D233="Y",C233,IF(O233&lt;6,INDEX('PDP8'!$C$6:$C$13,MATCH(P233,'PDP8'!$B$6:$B$13)),CONCATENATE(W233,AA233,AD233,AF233)))))</f>
        <v/>
      </c>
      <c r="H233" s="251" t="str">
        <f t="shared" si="46"/>
        <v/>
      </c>
      <c r="I233" s="250" t="str">
        <f t="shared" si="56"/>
        <v/>
      </c>
      <c r="J233" s="179"/>
      <c r="K233" s="188" t="str">
        <f>IF(LEFT(C233,1)="*",CONCATENATE("/Address = ",RIGHT(B233,LEN(B233)-1)),IF(LEN(O233)=0,"",IF(D233="Y",CONCATENATE("/Data initialized to ",C233),IF(O233&lt;6,CONCATENATE("/",VLOOKUP(P233,'PDP8'!$B$6:$F$13,5),IF(_xlfn.BITAND(OCT2DEC(C233),376)=264," [Auto pre-increment]","")),CONCATENATE("/",Y233,AC233,AE233,AG233)))))</f>
        <v/>
      </c>
      <c r="L233" s="252"/>
      <c r="M233" s="126"/>
      <c r="N233" s="253" t="str">
        <f t="shared" si="47"/>
        <v/>
      </c>
      <c r="O233" s="253" t="str">
        <f t="shared" si="48"/>
        <v/>
      </c>
      <c r="P233" s="253" t="str">
        <f t="shared" si="49"/>
        <v/>
      </c>
      <c r="Q233" s="253" t="str">
        <f t="shared" si="50"/>
        <v/>
      </c>
      <c r="R233" s="253" t="str">
        <f t="shared" si="51"/>
        <v>NO</v>
      </c>
      <c r="S233" s="254" t="str">
        <f t="shared" si="57"/>
        <v>7610</v>
      </c>
      <c r="T233" s="253" t="str">
        <f t="shared" si="52"/>
        <v/>
      </c>
      <c r="U233" s="253">
        <f t="shared" si="53"/>
        <v>0</v>
      </c>
      <c r="V233" s="253" t="str">
        <f t="shared" si="54"/>
        <v/>
      </c>
      <c r="W233" s="253" t="str">
        <f>IF(LEN(V233)=0,"",IF(_xlfn.BITAND(V233,'PDP8'!$E$17)='PDP8'!$D$17,'PDP8'!$F$17,CONCATENATE(IF(ISNA(MATCH(_xlfn.BITAND(V233,'PDP8'!$E$18),'PDP8'!$D$18:$D$20,0)),"",CONCATENATE(INDEX('PDP8'!$C$18:$C$20,MATCH(_xlfn.BITAND(V233,'PDP8'!$E$18),'PDP8'!$D$18:$D$20,0))," ")),IF(ISNA(MATCH(_xlfn.BITAND(V233,'PDP8'!$E$21),'PDP8'!$D$21:$D$52,0)),"",INDEX('PDP8'!$C$21:$C$52,MATCH(_xlfn.BITAND(V233,'PDP8'!$E$21),'PDP8'!$D$21:$D$52,0))))))</f>
        <v/>
      </c>
      <c r="X233" s="253" t="str">
        <f>IF(LEN(W233)=0,"",IF(B233='PDP8'!$B$17,'PDP8'!$F$17,CONCATENATE(IF(ISNA(MATCH(_xlfn.BITAND(V233,'PDP8'!$E$18),'PDP8'!$D$18:$D$20,0)),"",CONCATENATE(VLOOKUP(_xlfn.BITAND(V233,'PDP8'!$E$18),'PDP8'!$D$18:$F$20,3,0),IF(LEN(W233)&gt;4,", ",""))),IF(ISNA(MATCH(_xlfn.BITAND(V233,'PDP8'!$E$21),'PDP8'!$D$21:$D$52,0)),"",VLOOKUP(_xlfn.BITAND(V233,'PDP8'!$E$21),'PDP8'!$D$21:$F$52,3,0)))))</f>
        <v/>
      </c>
      <c r="Y233" s="253" t="str">
        <f t="shared" si="58"/>
        <v/>
      </c>
      <c r="Z233" s="253" t="str">
        <f t="shared" si="55"/>
        <v/>
      </c>
      <c r="AA233" s="253" t="str">
        <f>IF(LEN(Z233)=0,"",CONCATENATE(IF(ISNA(MATCH(_xlfn.BITAND(Z233,'PDP8'!$E$56),'PDP8'!$D$56:$D$70,0)),"",CONCATENATE(INDEX('PDP8'!$C$56:$C$70,MATCH(_xlfn.BITAND(Z233,'PDP8'!$E$56),'PDP8'!$D$56:$D$70,0))," ")),IF(ISNA(MATCH(_xlfn.BITAND(Z233,'PDP8'!$E$71),'PDP8'!$D$71:$D$73,0)),"",CONCATENATE(INDEX('PDP8'!$C$71:$C$73,MATCH(_xlfn.BITAND(Z233,'PDP8'!$E$71),'PDP8'!$D$71:$D$73,0))," ")),IF(_xlfn.BITAND(Z233,'PDP8'!$E$74),"",'PDP8'!$C$74),IF(_xlfn.BITAND(Z233,'PDP8'!$E$75),'PDP8'!$C$75,"")))</f>
        <v/>
      </c>
      <c r="AB233" s="253" t="str">
        <f>IF(LEN(AA233)=0,"",CONCATENATE(IF(ISNA(MATCH(_xlfn.BITAND(Z233,'PDP8'!$E$56),'PDP8'!$D$56:$D$70,0)),"",VLOOKUP(_xlfn.BITAND(Z233,'PDP8'!$E$56),'PDP8'!$D$56:$F$70,3,0)),IF(ISNA(MATCH(_xlfn.BITAND(Z233,'PDP8'!$E$71),'PDP8'!$D$71:$D$73,0)),"",CONCATENATE(IF(ISNA(MATCH(_xlfn.BITAND(Z233,'PDP8'!$E$56),'PDP8'!$D$56:$D$70,0)),"",", "),VLOOKUP(_xlfn.BITAND(Z233,'PDP8'!$E$71),'PDP8'!$D$71:$F$73,3,0))),IF(_xlfn.BITAND(Z233,'PDP8'!$E$75)='PDP8'!$D$75,CONCATENATE(IF(LEN(AA233)&gt;4,", ",""),'PDP8'!$F$75,""),IF(_xlfn.BITAND(Z233,'PDP8'!$E$74),"",'PDP8'!$F$74))))</f>
        <v/>
      </c>
      <c r="AC233" s="253" t="str">
        <f t="shared" si="59"/>
        <v/>
      </c>
      <c r="AD233" s="253" t="str">
        <f>IF(OR(LEFT(C233,1)="*",ISNA(MATCH(C233,'PDP8'!$B$90:$B$238,0))),"",VLOOKUP(C233,'PDP8'!$B$90:$C$238,2,0))</f>
        <v/>
      </c>
      <c r="AE233" s="253" t="str">
        <f>IF(LEN(AD233)=0,"",VLOOKUP(C233,'PDP8'!$B$79:$F$238,5,0))</f>
        <v/>
      </c>
      <c r="AF233" s="253" t="str">
        <f>IF(OR(LEFT(C233,1)="*",ISNA(MATCH(C233,'PDP8'!$J$5:$J$389,0))),"",INDEX('PDP8'!$I$5:$I$389,MATCH(C233,'PDP8'!$J$5:$J$389,0)))</f>
        <v/>
      </c>
      <c r="AG233" s="253" t="str">
        <f>IF(LEN(AF233)=0,"",CONCATENATE(VLOOKUP(C233,'PDP8'!$J$5:$M$389,2,0),": ",VLOOKUP(C233,'PDP8'!$J$5:$M$389,4,0)))</f>
        <v/>
      </c>
      <c r="AH233" s="126"/>
    </row>
    <row r="234" spans="1:34" x14ac:dyDescent="0.2">
      <c r="A234" s="126"/>
      <c r="B234" s="246" t="str">
        <f t="shared" si="45"/>
        <v/>
      </c>
      <c r="C234" s="247"/>
      <c r="D234" s="248"/>
      <c r="E234" s="177"/>
      <c r="F234" s="249"/>
      <c r="G234" s="250" t="str">
        <f>IF(LEN(C234)=0,"",IF(LEFT(C234,1)="*",B234,IF(D234="Y",C234,IF(O234&lt;6,INDEX('PDP8'!$C$6:$C$13,MATCH(P234,'PDP8'!$B$6:$B$13)),CONCATENATE(W234,AA234,AD234,AF234)))))</f>
        <v/>
      </c>
      <c r="H234" s="251" t="str">
        <f t="shared" si="46"/>
        <v/>
      </c>
      <c r="I234" s="250" t="str">
        <f t="shared" si="56"/>
        <v/>
      </c>
      <c r="J234" s="179"/>
      <c r="K234" s="188" t="str">
        <f>IF(LEFT(C234,1)="*",CONCATENATE("/Address = ",RIGHT(B234,LEN(B234)-1)),IF(LEN(O234)=0,"",IF(D234="Y",CONCATENATE("/Data initialized to ",C234),IF(O234&lt;6,CONCATENATE("/",VLOOKUP(P234,'PDP8'!$B$6:$F$13,5),IF(_xlfn.BITAND(OCT2DEC(C234),376)=264," [Auto pre-increment]","")),CONCATENATE("/",Y234,AC234,AE234,AG234)))))</f>
        <v/>
      </c>
      <c r="L234" s="252"/>
      <c r="M234" s="126"/>
      <c r="N234" s="253" t="str">
        <f t="shared" si="47"/>
        <v/>
      </c>
      <c r="O234" s="253" t="str">
        <f t="shared" si="48"/>
        <v/>
      </c>
      <c r="P234" s="253" t="str">
        <f t="shared" si="49"/>
        <v/>
      </c>
      <c r="Q234" s="253" t="str">
        <f t="shared" si="50"/>
        <v/>
      </c>
      <c r="R234" s="253" t="str">
        <f t="shared" si="51"/>
        <v>NO</v>
      </c>
      <c r="S234" s="254" t="str">
        <f t="shared" si="57"/>
        <v>7610</v>
      </c>
      <c r="T234" s="253" t="str">
        <f t="shared" si="52"/>
        <v/>
      </c>
      <c r="U234" s="253">
        <f t="shared" si="53"/>
        <v>0</v>
      </c>
      <c r="V234" s="253" t="str">
        <f t="shared" si="54"/>
        <v/>
      </c>
      <c r="W234" s="253" t="str">
        <f>IF(LEN(V234)=0,"",IF(_xlfn.BITAND(V234,'PDP8'!$E$17)='PDP8'!$D$17,'PDP8'!$F$17,CONCATENATE(IF(ISNA(MATCH(_xlfn.BITAND(V234,'PDP8'!$E$18),'PDP8'!$D$18:$D$20,0)),"",CONCATENATE(INDEX('PDP8'!$C$18:$C$20,MATCH(_xlfn.BITAND(V234,'PDP8'!$E$18),'PDP8'!$D$18:$D$20,0))," ")),IF(ISNA(MATCH(_xlfn.BITAND(V234,'PDP8'!$E$21),'PDP8'!$D$21:$D$52,0)),"",INDEX('PDP8'!$C$21:$C$52,MATCH(_xlfn.BITAND(V234,'PDP8'!$E$21),'PDP8'!$D$21:$D$52,0))))))</f>
        <v/>
      </c>
      <c r="X234" s="253" t="str">
        <f>IF(LEN(W234)=0,"",IF(B234='PDP8'!$B$17,'PDP8'!$F$17,CONCATENATE(IF(ISNA(MATCH(_xlfn.BITAND(V234,'PDP8'!$E$18),'PDP8'!$D$18:$D$20,0)),"",CONCATENATE(VLOOKUP(_xlfn.BITAND(V234,'PDP8'!$E$18),'PDP8'!$D$18:$F$20,3,0),IF(LEN(W234)&gt;4,", ",""))),IF(ISNA(MATCH(_xlfn.BITAND(V234,'PDP8'!$E$21),'PDP8'!$D$21:$D$52,0)),"",VLOOKUP(_xlfn.BITAND(V234,'PDP8'!$E$21),'PDP8'!$D$21:$F$52,3,0)))))</f>
        <v/>
      </c>
      <c r="Y234" s="253" t="str">
        <f t="shared" si="58"/>
        <v/>
      </c>
      <c r="Z234" s="253" t="str">
        <f t="shared" si="55"/>
        <v/>
      </c>
      <c r="AA234" s="253" t="str">
        <f>IF(LEN(Z234)=0,"",CONCATENATE(IF(ISNA(MATCH(_xlfn.BITAND(Z234,'PDP8'!$E$56),'PDP8'!$D$56:$D$70,0)),"",CONCATENATE(INDEX('PDP8'!$C$56:$C$70,MATCH(_xlfn.BITAND(Z234,'PDP8'!$E$56),'PDP8'!$D$56:$D$70,0))," ")),IF(ISNA(MATCH(_xlfn.BITAND(Z234,'PDP8'!$E$71),'PDP8'!$D$71:$D$73,0)),"",CONCATENATE(INDEX('PDP8'!$C$71:$C$73,MATCH(_xlfn.BITAND(Z234,'PDP8'!$E$71),'PDP8'!$D$71:$D$73,0))," ")),IF(_xlfn.BITAND(Z234,'PDP8'!$E$74),"",'PDP8'!$C$74),IF(_xlfn.BITAND(Z234,'PDP8'!$E$75),'PDP8'!$C$75,"")))</f>
        <v/>
      </c>
      <c r="AB234" s="253" t="str">
        <f>IF(LEN(AA234)=0,"",CONCATENATE(IF(ISNA(MATCH(_xlfn.BITAND(Z234,'PDP8'!$E$56),'PDP8'!$D$56:$D$70,0)),"",VLOOKUP(_xlfn.BITAND(Z234,'PDP8'!$E$56),'PDP8'!$D$56:$F$70,3,0)),IF(ISNA(MATCH(_xlfn.BITAND(Z234,'PDP8'!$E$71),'PDP8'!$D$71:$D$73,0)),"",CONCATENATE(IF(ISNA(MATCH(_xlfn.BITAND(Z234,'PDP8'!$E$56),'PDP8'!$D$56:$D$70,0)),"",", "),VLOOKUP(_xlfn.BITAND(Z234,'PDP8'!$E$71),'PDP8'!$D$71:$F$73,3,0))),IF(_xlfn.BITAND(Z234,'PDP8'!$E$75)='PDP8'!$D$75,CONCATENATE(IF(LEN(AA234)&gt;4,", ",""),'PDP8'!$F$75,""),IF(_xlfn.BITAND(Z234,'PDP8'!$E$74),"",'PDP8'!$F$74))))</f>
        <v/>
      </c>
      <c r="AC234" s="253" t="str">
        <f t="shared" si="59"/>
        <v/>
      </c>
      <c r="AD234" s="253" t="str">
        <f>IF(OR(LEFT(C234,1)="*",ISNA(MATCH(C234,'PDP8'!$B$90:$B$238,0))),"",VLOOKUP(C234,'PDP8'!$B$90:$C$238,2,0))</f>
        <v/>
      </c>
      <c r="AE234" s="253" t="str">
        <f>IF(LEN(AD234)=0,"",VLOOKUP(C234,'PDP8'!$B$79:$F$238,5,0))</f>
        <v/>
      </c>
      <c r="AF234" s="253" t="str">
        <f>IF(OR(LEFT(C234,1)="*",ISNA(MATCH(C234,'PDP8'!$J$5:$J$389,0))),"",INDEX('PDP8'!$I$5:$I$389,MATCH(C234,'PDP8'!$J$5:$J$389,0)))</f>
        <v/>
      </c>
      <c r="AG234" s="253" t="str">
        <f>IF(LEN(AF234)=0,"",CONCATENATE(VLOOKUP(C234,'PDP8'!$J$5:$M$389,2,0),": ",VLOOKUP(C234,'PDP8'!$J$5:$M$389,4,0)))</f>
        <v/>
      </c>
      <c r="AH234" s="126"/>
    </row>
    <row r="235" spans="1:34" x14ac:dyDescent="0.2">
      <c r="A235" s="126"/>
      <c r="B235" s="246" t="str">
        <f t="shared" si="45"/>
        <v/>
      </c>
      <c r="C235" s="247"/>
      <c r="D235" s="248"/>
      <c r="E235" s="177"/>
      <c r="F235" s="249"/>
      <c r="G235" s="250" t="str">
        <f>IF(LEN(C235)=0,"",IF(LEFT(C235,1)="*",B235,IF(D235="Y",C235,IF(O235&lt;6,INDEX('PDP8'!$C$6:$C$13,MATCH(P235,'PDP8'!$B$6:$B$13)),CONCATENATE(W235,AA235,AD235,AF235)))))</f>
        <v/>
      </c>
      <c r="H235" s="251" t="str">
        <f t="shared" si="46"/>
        <v/>
      </c>
      <c r="I235" s="250" t="str">
        <f t="shared" si="56"/>
        <v/>
      </c>
      <c r="J235" s="179"/>
      <c r="K235" s="188" t="str">
        <f>IF(LEFT(C235,1)="*",CONCATENATE("/Address = ",RIGHT(B235,LEN(B235)-1)),IF(LEN(O235)=0,"",IF(D235="Y",CONCATENATE("/Data initialized to ",C235),IF(O235&lt;6,CONCATENATE("/",VLOOKUP(P235,'PDP8'!$B$6:$F$13,5),IF(_xlfn.BITAND(OCT2DEC(C235),376)=264," [Auto pre-increment]","")),CONCATENATE("/",Y235,AC235,AE235,AG235)))))</f>
        <v/>
      </c>
      <c r="L235" s="252"/>
      <c r="M235" s="126"/>
      <c r="N235" s="253" t="str">
        <f t="shared" si="47"/>
        <v/>
      </c>
      <c r="O235" s="253" t="str">
        <f t="shared" si="48"/>
        <v/>
      </c>
      <c r="P235" s="253" t="str">
        <f t="shared" si="49"/>
        <v/>
      </c>
      <c r="Q235" s="253" t="str">
        <f t="shared" si="50"/>
        <v/>
      </c>
      <c r="R235" s="253" t="str">
        <f t="shared" si="51"/>
        <v>NO</v>
      </c>
      <c r="S235" s="254" t="str">
        <f t="shared" si="57"/>
        <v>7610</v>
      </c>
      <c r="T235" s="253" t="str">
        <f t="shared" si="52"/>
        <v/>
      </c>
      <c r="U235" s="253">
        <f t="shared" si="53"/>
        <v>0</v>
      </c>
      <c r="V235" s="253" t="str">
        <f t="shared" si="54"/>
        <v/>
      </c>
      <c r="W235" s="253" t="str">
        <f>IF(LEN(V235)=0,"",IF(_xlfn.BITAND(V235,'PDP8'!$E$17)='PDP8'!$D$17,'PDP8'!$F$17,CONCATENATE(IF(ISNA(MATCH(_xlfn.BITAND(V235,'PDP8'!$E$18),'PDP8'!$D$18:$D$20,0)),"",CONCATENATE(INDEX('PDP8'!$C$18:$C$20,MATCH(_xlfn.BITAND(V235,'PDP8'!$E$18),'PDP8'!$D$18:$D$20,0))," ")),IF(ISNA(MATCH(_xlfn.BITAND(V235,'PDP8'!$E$21),'PDP8'!$D$21:$D$52,0)),"",INDEX('PDP8'!$C$21:$C$52,MATCH(_xlfn.BITAND(V235,'PDP8'!$E$21),'PDP8'!$D$21:$D$52,0))))))</f>
        <v/>
      </c>
      <c r="X235" s="253" t="str">
        <f>IF(LEN(W235)=0,"",IF(B235='PDP8'!$B$17,'PDP8'!$F$17,CONCATENATE(IF(ISNA(MATCH(_xlfn.BITAND(V235,'PDP8'!$E$18),'PDP8'!$D$18:$D$20,0)),"",CONCATENATE(VLOOKUP(_xlfn.BITAND(V235,'PDP8'!$E$18),'PDP8'!$D$18:$F$20,3,0),IF(LEN(W235)&gt;4,", ",""))),IF(ISNA(MATCH(_xlfn.BITAND(V235,'PDP8'!$E$21),'PDP8'!$D$21:$D$52,0)),"",VLOOKUP(_xlfn.BITAND(V235,'PDP8'!$E$21),'PDP8'!$D$21:$F$52,3,0)))))</f>
        <v/>
      </c>
      <c r="Y235" s="253" t="str">
        <f t="shared" si="58"/>
        <v/>
      </c>
      <c r="Z235" s="253" t="str">
        <f t="shared" si="55"/>
        <v/>
      </c>
      <c r="AA235" s="253" t="str">
        <f>IF(LEN(Z235)=0,"",CONCATENATE(IF(ISNA(MATCH(_xlfn.BITAND(Z235,'PDP8'!$E$56),'PDP8'!$D$56:$D$70,0)),"",CONCATENATE(INDEX('PDP8'!$C$56:$C$70,MATCH(_xlfn.BITAND(Z235,'PDP8'!$E$56),'PDP8'!$D$56:$D$70,0))," ")),IF(ISNA(MATCH(_xlfn.BITAND(Z235,'PDP8'!$E$71),'PDP8'!$D$71:$D$73,0)),"",CONCATENATE(INDEX('PDP8'!$C$71:$C$73,MATCH(_xlfn.BITAND(Z235,'PDP8'!$E$71),'PDP8'!$D$71:$D$73,0))," ")),IF(_xlfn.BITAND(Z235,'PDP8'!$E$74),"",'PDP8'!$C$74),IF(_xlfn.BITAND(Z235,'PDP8'!$E$75),'PDP8'!$C$75,"")))</f>
        <v/>
      </c>
      <c r="AB235" s="253" t="str">
        <f>IF(LEN(AA235)=0,"",CONCATENATE(IF(ISNA(MATCH(_xlfn.BITAND(Z235,'PDP8'!$E$56),'PDP8'!$D$56:$D$70,0)),"",VLOOKUP(_xlfn.BITAND(Z235,'PDP8'!$E$56),'PDP8'!$D$56:$F$70,3,0)),IF(ISNA(MATCH(_xlfn.BITAND(Z235,'PDP8'!$E$71),'PDP8'!$D$71:$D$73,0)),"",CONCATENATE(IF(ISNA(MATCH(_xlfn.BITAND(Z235,'PDP8'!$E$56),'PDP8'!$D$56:$D$70,0)),"",", "),VLOOKUP(_xlfn.BITAND(Z235,'PDP8'!$E$71),'PDP8'!$D$71:$F$73,3,0))),IF(_xlfn.BITAND(Z235,'PDP8'!$E$75)='PDP8'!$D$75,CONCATENATE(IF(LEN(AA235)&gt;4,", ",""),'PDP8'!$F$75,""),IF(_xlfn.BITAND(Z235,'PDP8'!$E$74),"",'PDP8'!$F$74))))</f>
        <v/>
      </c>
      <c r="AC235" s="253" t="str">
        <f t="shared" si="59"/>
        <v/>
      </c>
      <c r="AD235" s="253" t="str">
        <f>IF(OR(LEFT(C235,1)="*",ISNA(MATCH(C235,'PDP8'!$B$90:$B$238,0))),"",VLOOKUP(C235,'PDP8'!$B$90:$C$238,2,0))</f>
        <v/>
      </c>
      <c r="AE235" s="253" t="str">
        <f>IF(LEN(AD235)=0,"",VLOOKUP(C235,'PDP8'!$B$79:$F$238,5,0))</f>
        <v/>
      </c>
      <c r="AF235" s="253" t="str">
        <f>IF(OR(LEFT(C235,1)="*",ISNA(MATCH(C235,'PDP8'!$J$5:$J$389,0))),"",INDEX('PDP8'!$I$5:$I$389,MATCH(C235,'PDP8'!$J$5:$J$389,0)))</f>
        <v/>
      </c>
      <c r="AG235" s="253" t="str">
        <f>IF(LEN(AF235)=0,"",CONCATENATE(VLOOKUP(C235,'PDP8'!$J$5:$M$389,2,0),": ",VLOOKUP(C235,'PDP8'!$J$5:$M$389,4,0)))</f>
        <v/>
      </c>
      <c r="AH235" s="126"/>
    </row>
    <row r="236" spans="1:34" x14ac:dyDescent="0.2">
      <c r="A236" s="126"/>
      <c r="B236" s="246" t="str">
        <f t="shared" si="45"/>
        <v/>
      </c>
      <c r="C236" s="247"/>
      <c r="D236" s="248"/>
      <c r="E236" s="177"/>
      <c r="F236" s="249"/>
      <c r="G236" s="250" t="str">
        <f>IF(LEN(C236)=0,"",IF(LEFT(C236,1)="*",B236,IF(D236="Y",C236,IF(O236&lt;6,INDEX('PDP8'!$C$6:$C$13,MATCH(P236,'PDP8'!$B$6:$B$13)),CONCATENATE(W236,AA236,AD236,AF236)))))</f>
        <v/>
      </c>
      <c r="H236" s="251" t="str">
        <f t="shared" si="46"/>
        <v/>
      </c>
      <c r="I236" s="250" t="str">
        <f t="shared" si="56"/>
        <v/>
      </c>
      <c r="J236" s="179"/>
      <c r="K236" s="188" t="str">
        <f>IF(LEFT(C236,1)="*",CONCATENATE("/Address = ",RIGHT(B236,LEN(B236)-1)),IF(LEN(O236)=0,"",IF(D236="Y",CONCATENATE("/Data initialized to ",C236),IF(O236&lt;6,CONCATENATE("/",VLOOKUP(P236,'PDP8'!$B$6:$F$13,5),IF(_xlfn.BITAND(OCT2DEC(C236),376)=264," [Auto pre-increment]","")),CONCATENATE("/",Y236,AC236,AE236,AG236)))))</f>
        <v/>
      </c>
      <c r="L236" s="252"/>
      <c r="M236" s="126"/>
      <c r="N236" s="253" t="str">
        <f t="shared" si="47"/>
        <v/>
      </c>
      <c r="O236" s="253" t="str">
        <f t="shared" si="48"/>
        <v/>
      </c>
      <c r="P236" s="253" t="str">
        <f t="shared" si="49"/>
        <v/>
      </c>
      <c r="Q236" s="253" t="str">
        <f t="shared" si="50"/>
        <v/>
      </c>
      <c r="R236" s="253" t="str">
        <f t="shared" si="51"/>
        <v>NO</v>
      </c>
      <c r="S236" s="254" t="str">
        <f t="shared" si="57"/>
        <v>7610</v>
      </c>
      <c r="T236" s="253" t="str">
        <f t="shared" si="52"/>
        <v/>
      </c>
      <c r="U236" s="253">
        <f t="shared" si="53"/>
        <v>0</v>
      </c>
      <c r="V236" s="253" t="str">
        <f t="shared" si="54"/>
        <v/>
      </c>
      <c r="W236" s="253" t="str">
        <f>IF(LEN(V236)=0,"",IF(_xlfn.BITAND(V236,'PDP8'!$E$17)='PDP8'!$D$17,'PDP8'!$F$17,CONCATENATE(IF(ISNA(MATCH(_xlfn.BITAND(V236,'PDP8'!$E$18),'PDP8'!$D$18:$D$20,0)),"",CONCATENATE(INDEX('PDP8'!$C$18:$C$20,MATCH(_xlfn.BITAND(V236,'PDP8'!$E$18),'PDP8'!$D$18:$D$20,0))," ")),IF(ISNA(MATCH(_xlfn.BITAND(V236,'PDP8'!$E$21),'PDP8'!$D$21:$D$52,0)),"",INDEX('PDP8'!$C$21:$C$52,MATCH(_xlfn.BITAND(V236,'PDP8'!$E$21),'PDP8'!$D$21:$D$52,0))))))</f>
        <v/>
      </c>
      <c r="X236" s="253" t="str">
        <f>IF(LEN(W236)=0,"",IF(B236='PDP8'!$B$17,'PDP8'!$F$17,CONCATENATE(IF(ISNA(MATCH(_xlfn.BITAND(V236,'PDP8'!$E$18),'PDP8'!$D$18:$D$20,0)),"",CONCATENATE(VLOOKUP(_xlfn.BITAND(V236,'PDP8'!$E$18),'PDP8'!$D$18:$F$20,3,0),IF(LEN(W236)&gt;4,", ",""))),IF(ISNA(MATCH(_xlfn.BITAND(V236,'PDP8'!$E$21),'PDP8'!$D$21:$D$52,0)),"",VLOOKUP(_xlfn.BITAND(V236,'PDP8'!$E$21),'PDP8'!$D$21:$F$52,3,0)))))</f>
        <v/>
      </c>
      <c r="Y236" s="253" t="str">
        <f t="shared" si="58"/>
        <v/>
      </c>
      <c r="Z236" s="253" t="str">
        <f t="shared" si="55"/>
        <v/>
      </c>
      <c r="AA236" s="253" t="str">
        <f>IF(LEN(Z236)=0,"",CONCATENATE(IF(ISNA(MATCH(_xlfn.BITAND(Z236,'PDP8'!$E$56),'PDP8'!$D$56:$D$70,0)),"",CONCATENATE(INDEX('PDP8'!$C$56:$C$70,MATCH(_xlfn.BITAND(Z236,'PDP8'!$E$56),'PDP8'!$D$56:$D$70,0))," ")),IF(ISNA(MATCH(_xlfn.BITAND(Z236,'PDP8'!$E$71),'PDP8'!$D$71:$D$73,0)),"",CONCATENATE(INDEX('PDP8'!$C$71:$C$73,MATCH(_xlfn.BITAND(Z236,'PDP8'!$E$71),'PDP8'!$D$71:$D$73,0))," ")),IF(_xlfn.BITAND(Z236,'PDP8'!$E$74),"",'PDP8'!$C$74),IF(_xlfn.BITAND(Z236,'PDP8'!$E$75),'PDP8'!$C$75,"")))</f>
        <v/>
      </c>
      <c r="AB236" s="253" t="str">
        <f>IF(LEN(AA236)=0,"",CONCATENATE(IF(ISNA(MATCH(_xlfn.BITAND(Z236,'PDP8'!$E$56),'PDP8'!$D$56:$D$70,0)),"",VLOOKUP(_xlfn.BITAND(Z236,'PDP8'!$E$56),'PDP8'!$D$56:$F$70,3,0)),IF(ISNA(MATCH(_xlfn.BITAND(Z236,'PDP8'!$E$71),'PDP8'!$D$71:$D$73,0)),"",CONCATENATE(IF(ISNA(MATCH(_xlfn.BITAND(Z236,'PDP8'!$E$56),'PDP8'!$D$56:$D$70,0)),"",", "),VLOOKUP(_xlfn.BITAND(Z236,'PDP8'!$E$71),'PDP8'!$D$71:$F$73,3,0))),IF(_xlfn.BITAND(Z236,'PDP8'!$E$75)='PDP8'!$D$75,CONCATENATE(IF(LEN(AA236)&gt;4,", ",""),'PDP8'!$F$75,""),IF(_xlfn.BITAND(Z236,'PDP8'!$E$74),"",'PDP8'!$F$74))))</f>
        <v/>
      </c>
      <c r="AC236" s="253" t="str">
        <f t="shared" si="59"/>
        <v/>
      </c>
      <c r="AD236" s="253" t="str">
        <f>IF(OR(LEFT(C236,1)="*",ISNA(MATCH(C236,'PDP8'!$B$90:$B$238,0))),"",VLOOKUP(C236,'PDP8'!$B$90:$C$238,2,0))</f>
        <v/>
      </c>
      <c r="AE236" s="253" t="str">
        <f>IF(LEN(AD236)=0,"",VLOOKUP(C236,'PDP8'!$B$79:$F$238,5,0))</f>
        <v/>
      </c>
      <c r="AF236" s="253" t="str">
        <f>IF(OR(LEFT(C236,1)="*",ISNA(MATCH(C236,'PDP8'!$J$5:$J$389,0))),"",INDEX('PDP8'!$I$5:$I$389,MATCH(C236,'PDP8'!$J$5:$J$389,0)))</f>
        <v/>
      </c>
      <c r="AG236" s="253" t="str">
        <f>IF(LEN(AF236)=0,"",CONCATENATE(VLOOKUP(C236,'PDP8'!$J$5:$M$389,2,0),": ",VLOOKUP(C236,'PDP8'!$J$5:$M$389,4,0)))</f>
        <v/>
      </c>
      <c r="AH236" s="126"/>
    </row>
    <row r="237" spans="1:34" x14ac:dyDescent="0.2">
      <c r="A237" s="126"/>
      <c r="B237" s="246" t="str">
        <f t="shared" si="45"/>
        <v/>
      </c>
      <c r="C237" s="247"/>
      <c r="D237" s="248"/>
      <c r="E237" s="177"/>
      <c r="F237" s="249"/>
      <c r="G237" s="250" t="str">
        <f>IF(LEN(C237)=0,"",IF(LEFT(C237,1)="*",B237,IF(D237="Y",C237,IF(O237&lt;6,INDEX('PDP8'!$C$6:$C$13,MATCH(P237,'PDP8'!$B$6:$B$13)),CONCATENATE(W237,AA237,AD237,AF237)))))</f>
        <v/>
      </c>
      <c r="H237" s="251" t="str">
        <f t="shared" si="46"/>
        <v/>
      </c>
      <c r="I237" s="250" t="str">
        <f t="shared" si="56"/>
        <v/>
      </c>
      <c r="J237" s="179"/>
      <c r="K237" s="188" t="str">
        <f>IF(LEFT(C237,1)="*",CONCATENATE("/Address = ",RIGHT(B237,LEN(B237)-1)),IF(LEN(O237)=0,"",IF(D237="Y",CONCATENATE("/Data initialized to ",C237),IF(O237&lt;6,CONCATENATE("/",VLOOKUP(P237,'PDP8'!$B$6:$F$13,5),IF(_xlfn.BITAND(OCT2DEC(C237),376)=264," [Auto pre-increment]","")),CONCATENATE("/",Y237,AC237,AE237,AG237)))))</f>
        <v/>
      </c>
      <c r="L237" s="252"/>
      <c r="M237" s="126"/>
      <c r="N237" s="253" t="str">
        <f t="shared" si="47"/>
        <v/>
      </c>
      <c r="O237" s="253" t="str">
        <f t="shared" si="48"/>
        <v/>
      </c>
      <c r="P237" s="253" t="str">
        <f t="shared" si="49"/>
        <v/>
      </c>
      <c r="Q237" s="253" t="str">
        <f t="shared" si="50"/>
        <v/>
      </c>
      <c r="R237" s="253" t="str">
        <f t="shared" si="51"/>
        <v>NO</v>
      </c>
      <c r="S237" s="254" t="str">
        <f t="shared" si="57"/>
        <v>7610</v>
      </c>
      <c r="T237" s="253" t="str">
        <f t="shared" si="52"/>
        <v/>
      </c>
      <c r="U237" s="253">
        <f t="shared" si="53"/>
        <v>0</v>
      </c>
      <c r="V237" s="253" t="str">
        <f t="shared" si="54"/>
        <v/>
      </c>
      <c r="W237" s="253" t="str">
        <f>IF(LEN(V237)=0,"",IF(_xlfn.BITAND(V237,'PDP8'!$E$17)='PDP8'!$D$17,'PDP8'!$F$17,CONCATENATE(IF(ISNA(MATCH(_xlfn.BITAND(V237,'PDP8'!$E$18),'PDP8'!$D$18:$D$20,0)),"",CONCATENATE(INDEX('PDP8'!$C$18:$C$20,MATCH(_xlfn.BITAND(V237,'PDP8'!$E$18),'PDP8'!$D$18:$D$20,0))," ")),IF(ISNA(MATCH(_xlfn.BITAND(V237,'PDP8'!$E$21),'PDP8'!$D$21:$D$52,0)),"",INDEX('PDP8'!$C$21:$C$52,MATCH(_xlfn.BITAND(V237,'PDP8'!$E$21),'PDP8'!$D$21:$D$52,0))))))</f>
        <v/>
      </c>
      <c r="X237" s="253" t="str">
        <f>IF(LEN(W237)=0,"",IF(B237='PDP8'!$B$17,'PDP8'!$F$17,CONCATENATE(IF(ISNA(MATCH(_xlfn.BITAND(V237,'PDP8'!$E$18),'PDP8'!$D$18:$D$20,0)),"",CONCATENATE(VLOOKUP(_xlfn.BITAND(V237,'PDP8'!$E$18),'PDP8'!$D$18:$F$20,3,0),IF(LEN(W237)&gt;4,", ",""))),IF(ISNA(MATCH(_xlfn.BITAND(V237,'PDP8'!$E$21),'PDP8'!$D$21:$D$52,0)),"",VLOOKUP(_xlfn.BITAND(V237,'PDP8'!$E$21),'PDP8'!$D$21:$F$52,3,0)))))</f>
        <v/>
      </c>
      <c r="Y237" s="253" t="str">
        <f t="shared" si="58"/>
        <v/>
      </c>
      <c r="Z237" s="253" t="str">
        <f t="shared" si="55"/>
        <v/>
      </c>
      <c r="AA237" s="253" t="str">
        <f>IF(LEN(Z237)=0,"",CONCATENATE(IF(ISNA(MATCH(_xlfn.BITAND(Z237,'PDP8'!$E$56),'PDP8'!$D$56:$D$70,0)),"",CONCATENATE(INDEX('PDP8'!$C$56:$C$70,MATCH(_xlfn.BITAND(Z237,'PDP8'!$E$56),'PDP8'!$D$56:$D$70,0))," ")),IF(ISNA(MATCH(_xlfn.BITAND(Z237,'PDP8'!$E$71),'PDP8'!$D$71:$D$73,0)),"",CONCATENATE(INDEX('PDP8'!$C$71:$C$73,MATCH(_xlfn.BITAND(Z237,'PDP8'!$E$71),'PDP8'!$D$71:$D$73,0))," ")),IF(_xlfn.BITAND(Z237,'PDP8'!$E$74),"",'PDP8'!$C$74),IF(_xlfn.BITAND(Z237,'PDP8'!$E$75),'PDP8'!$C$75,"")))</f>
        <v/>
      </c>
      <c r="AB237" s="253" t="str">
        <f>IF(LEN(AA237)=0,"",CONCATENATE(IF(ISNA(MATCH(_xlfn.BITAND(Z237,'PDP8'!$E$56),'PDP8'!$D$56:$D$70,0)),"",VLOOKUP(_xlfn.BITAND(Z237,'PDP8'!$E$56),'PDP8'!$D$56:$F$70,3,0)),IF(ISNA(MATCH(_xlfn.BITAND(Z237,'PDP8'!$E$71),'PDP8'!$D$71:$D$73,0)),"",CONCATENATE(IF(ISNA(MATCH(_xlfn.BITAND(Z237,'PDP8'!$E$56),'PDP8'!$D$56:$D$70,0)),"",", "),VLOOKUP(_xlfn.BITAND(Z237,'PDP8'!$E$71),'PDP8'!$D$71:$F$73,3,0))),IF(_xlfn.BITAND(Z237,'PDP8'!$E$75)='PDP8'!$D$75,CONCATENATE(IF(LEN(AA237)&gt;4,", ",""),'PDP8'!$F$75,""),IF(_xlfn.BITAND(Z237,'PDP8'!$E$74),"",'PDP8'!$F$74))))</f>
        <v/>
      </c>
      <c r="AC237" s="253" t="str">
        <f t="shared" si="59"/>
        <v/>
      </c>
      <c r="AD237" s="253" t="str">
        <f>IF(OR(LEFT(C237,1)="*",ISNA(MATCH(C237,'PDP8'!$B$90:$B$238,0))),"",VLOOKUP(C237,'PDP8'!$B$90:$C$238,2,0))</f>
        <v/>
      </c>
      <c r="AE237" s="253" t="str">
        <f>IF(LEN(AD237)=0,"",VLOOKUP(C237,'PDP8'!$B$79:$F$238,5,0))</f>
        <v/>
      </c>
      <c r="AF237" s="253" t="str">
        <f>IF(OR(LEFT(C237,1)="*",ISNA(MATCH(C237,'PDP8'!$J$5:$J$389,0))),"",INDEX('PDP8'!$I$5:$I$389,MATCH(C237,'PDP8'!$J$5:$J$389,0)))</f>
        <v/>
      </c>
      <c r="AG237" s="253" t="str">
        <f>IF(LEN(AF237)=0,"",CONCATENATE(VLOOKUP(C237,'PDP8'!$J$5:$M$389,2,0),": ",VLOOKUP(C237,'PDP8'!$J$5:$M$389,4,0)))</f>
        <v/>
      </c>
      <c r="AH237" s="126"/>
    </row>
    <row r="238" spans="1:34" x14ac:dyDescent="0.2">
      <c r="A238" s="126"/>
      <c r="B238" s="246" t="str">
        <f t="shared" si="45"/>
        <v/>
      </c>
      <c r="C238" s="247"/>
      <c r="D238" s="248"/>
      <c r="E238" s="177"/>
      <c r="F238" s="249"/>
      <c r="G238" s="250" t="str">
        <f>IF(LEN(C238)=0,"",IF(LEFT(C238,1)="*",B238,IF(D238="Y",C238,IF(O238&lt;6,INDEX('PDP8'!$C$6:$C$13,MATCH(P238,'PDP8'!$B$6:$B$13)),CONCATENATE(W238,AA238,AD238,AF238)))))</f>
        <v/>
      </c>
      <c r="H238" s="251" t="str">
        <f t="shared" si="46"/>
        <v/>
      </c>
      <c r="I238" s="250" t="str">
        <f t="shared" si="56"/>
        <v/>
      </c>
      <c r="J238" s="179"/>
      <c r="K238" s="188" t="str">
        <f>IF(LEFT(C238,1)="*",CONCATENATE("/Address = ",RIGHT(B238,LEN(B238)-1)),IF(LEN(O238)=0,"",IF(D238="Y",CONCATENATE("/Data initialized to ",C238),IF(O238&lt;6,CONCATENATE("/",VLOOKUP(P238,'PDP8'!$B$6:$F$13,5),IF(_xlfn.BITAND(OCT2DEC(C238),376)=264," [Auto pre-increment]","")),CONCATENATE("/",Y238,AC238,AE238,AG238)))))</f>
        <v/>
      </c>
      <c r="L238" s="252"/>
      <c r="M238" s="126"/>
      <c r="N238" s="253" t="str">
        <f t="shared" si="47"/>
        <v/>
      </c>
      <c r="O238" s="253" t="str">
        <f t="shared" si="48"/>
        <v/>
      </c>
      <c r="P238" s="253" t="str">
        <f t="shared" si="49"/>
        <v/>
      </c>
      <c r="Q238" s="253" t="str">
        <f t="shared" si="50"/>
        <v/>
      </c>
      <c r="R238" s="253" t="str">
        <f t="shared" si="51"/>
        <v>NO</v>
      </c>
      <c r="S238" s="254" t="str">
        <f t="shared" si="57"/>
        <v>7610</v>
      </c>
      <c r="T238" s="253" t="str">
        <f t="shared" si="52"/>
        <v/>
      </c>
      <c r="U238" s="253">
        <f t="shared" si="53"/>
        <v>0</v>
      </c>
      <c r="V238" s="253" t="str">
        <f t="shared" si="54"/>
        <v/>
      </c>
      <c r="W238" s="253" t="str">
        <f>IF(LEN(V238)=0,"",IF(_xlfn.BITAND(V238,'PDP8'!$E$17)='PDP8'!$D$17,'PDP8'!$F$17,CONCATENATE(IF(ISNA(MATCH(_xlfn.BITAND(V238,'PDP8'!$E$18),'PDP8'!$D$18:$D$20,0)),"",CONCATENATE(INDEX('PDP8'!$C$18:$C$20,MATCH(_xlfn.BITAND(V238,'PDP8'!$E$18),'PDP8'!$D$18:$D$20,0))," ")),IF(ISNA(MATCH(_xlfn.BITAND(V238,'PDP8'!$E$21),'PDP8'!$D$21:$D$52,0)),"",INDEX('PDP8'!$C$21:$C$52,MATCH(_xlfn.BITAND(V238,'PDP8'!$E$21),'PDP8'!$D$21:$D$52,0))))))</f>
        <v/>
      </c>
      <c r="X238" s="253" t="str">
        <f>IF(LEN(W238)=0,"",IF(B238='PDP8'!$B$17,'PDP8'!$F$17,CONCATENATE(IF(ISNA(MATCH(_xlfn.BITAND(V238,'PDP8'!$E$18),'PDP8'!$D$18:$D$20,0)),"",CONCATENATE(VLOOKUP(_xlfn.BITAND(V238,'PDP8'!$E$18),'PDP8'!$D$18:$F$20,3,0),IF(LEN(W238)&gt;4,", ",""))),IF(ISNA(MATCH(_xlfn.BITAND(V238,'PDP8'!$E$21),'PDP8'!$D$21:$D$52,0)),"",VLOOKUP(_xlfn.BITAND(V238,'PDP8'!$E$21),'PDP8'!$D$21:$F$52,3,0)))))</f>
        <v/>
      </c>
      <c r="Y238" s="253" t="str">
        <f t="shared" si="58"/>
        <v/>
      </c>
      <c r="Z238" s="253" t="str">
        <f t="shared" si="55"/>
        <v/>
      </c>
      <c r="AA238" s="253" t="str">
        <f>IF(LEN(Z238)=0,"",CONCATENATE(IF(ISNA(MATCH(_xlfn.BITAND(Z238,'PDP8'!$E$56),'PDP8'!$D$56:$D$70,0)),"",CONCATENATE(INDEX('PDP8'!$C$56:$C$70,MATCH(_xlfn.BITAND(Z238,'PDP8'!$E$56),'PDP8'!$D$56:$D$70,0))," ")),IF(ISNA(MATCH(_xlfn.BITAND(Z238,'PDP8'!$E$71),'PDP8'!$D$71:$D$73,0)),"",CONCATENATE(INDEX('PDP8'!$C$71:$C$73,MATCH(_xlfn.BITAND(Z238,'PDP8'!$E$71),'PDP8'!$D$71:$D$73,0))," ")),IF(_xlfn.BITAND(Z238,'PDP8'!$E$74),"",'PDP8'!$C$74),IF(_xlfn.BITAND(Z238,'PDP8'!$E$75),'PDP8'!$C$75,"")))</f>
        <v/>
      </c>
      <c r="AB238" s="253" t="str">
        <f>IF(LEN(AA238)=0,"",CONCATENATE(IF(ISNA(MATCH(_xlfn.BITAND(Z238,'PDP8'!$E$56),'PDP8'!$D$56:$D$70,0)),"",VLOOKUP(_xlfn.BITAND(Z238,'PDP8'!$E$56),'PDP8'!$D$56:$F$70,3,0)),IF(ISNA(MATCH(_xlfn.BITAND(Z238,'PDP8'!$E$71),'PDP8'!$D$71:$D$73,0)),"",CONCATENATE(IF(ISNA(MATCH(_xlfn.BITAND(Z238,'PDP8'!$E$56),'PDP8'!$D$56:$D$70,0)),"",", "),VLOOKUP(_xlfn.BITAND(Z238,'PDP8'!$E$71),'PDP8'!$D$71:$F$73,3,0))),IF(_xlfn.BITAND(Z238,'PDP8'!$E$75)='PDP8'!$D$75,CONCATENATE(IF(LEN(AA238)&gt;4,", ",""),'PDP8'!$F$75,""),IF(_xlfn.BITAND(Z238,'PDP8'!$E$74),"",'PDP8'!$F$74))))</f>
        <v/>
      </c>
      <c r="AC238" s="253" t="str">
        <f t="shared" si="59"/>
        <v/>
      </c>
      <c r="AD238" s="253" t="str">
        <f>IF(OR(LEFT(C238,1)="*",ISNA(MATCH(C238,'PDP8'!$B$90:$B$238,0))),"",VLOOKUP(C238,'PDP8'!$B$90:$C$238,2,0))</f>
        <v/>
      </c>
      <c r="AE238" s="253" t="str">
        <f>IF(LEN(AD238)=0,"",VLOOKUP(C238,'PDP8'!$B$79:$F$238,5,0))</f>
        <v/>
      </c>
      <c r="AF238" s="253" t="str">
        <f>IF(OR(LEFT(C238,1)="*",ISNA(MATCH(C238,'PDP8'!$J$5:$J$389,0))),"",INDEX('PDP8'!$I$5:$I$389,MATCH(C238,'PDP8'!$J$5:$J$389,0)))</f>
        <v/>
      </c>
      <c r="AG238" s="253" t="str">
        <f>IF(LEN(AF238)=0,"",CONCATENATE(VLOOKUP(C238,'PDP8'!$J$5:$M$389,2,0),": ",VLOOKUP(C238,'PDP8'!$J$5:$M$389,4,0)))</f>
        <v/>
      </c>
      <c r="AH238" s="126"/>
    </row>
    <row r="239" spans="1:34" x14ac:dyDescent="0.2">
      <c r="A239" s="126"/>
      <c r="B239" s="246" t="str">
        <f t="shared" si="45"/>
        <v/>
      </c>
      <c r="C239" s="247"/>
      <c r="D239" s="248"/>
      <c r="E239" s="177"/>
      <c r="F239" s="249"/>
      <c r="G239" s="250" t="str">
        <f>IF(LEN(C239)=0,"",IF(LEFT(C239,1)="*",B239,IF(D239="Y",C239,IF(O239&lt;6,INDEX('PDP8'!$C$6:$C$13,MATCH(P239,'PDP8'!$B$6:$B$13)),CONCATENATE(W239,AA239,AD239,AF239)))))</f>
        <v/>
      </c>
      <c r="H239" s="251" t="str">
        <f t="shared" si="46"/>
        <v/>
      </c>
      <c r="I239" s="250" t="str">
        <f t="shared" si="56"/>
        <v/>
      </c>
      <c r="J239" s="179"/>
      <c r="K239" s="188" t="str">
        <f>IF(LEFT(C239,1)="*",CONCATENATE("/Address = ",RIGHT(B239,LEN(B239)-1)),IF(LEN(O239)=0,"",IF(D239="Y",CONCATENATE("/Data initialized to ",C239),IF(O239&lt;6,CONCATENATE("/",VLOOKUP(P239,'PDP8'!$B$6:$F$13,5),IF(_xlfn.BITAND(OCT2DEC(C239),376)=264," [Auto pre-increment]","")),CONCATENATE("/",Y239,AC239,AE239,AG239)))))</f>
        <v/>
      </c>
      <c r="L239" s="252"/>
      <c r="M239" s="126"/>
      <c r="N239" s="253" t="str">
        <f t="shared" si="47"/>
        <v/>
      </c>
      <c r="O239" s="253" t="str">
        <f t="shared" si="48"/>
        <v/>
      </c>
      <c r="P239" s="253" t="str">
        <f t="shared" si="49"/>
        <v/>
      </c>
      <c r="Q239" s="253" t="str">
        <f t="shared" si="50"/>
        <v/>
      </c>
      <c r="R239" s="253" t="str">
        <f t="shared" si="51"/>
        <v>NO</v>
      </c>
      <c r="S239" s="254" t="str">
        <f t="shared" si="57"/>
        <v>7610</v>
      </c>
      <c r="T239" s="253" t="str">
        <f t="shared" si="52"/>
        <v/>
      </c>
      <c r="U239" s="253">
        <f t="shared" si="53"/>
        <v>0</v>
      </c>
      <c r="V239" s="253" t="str">
        <f t="shared" si="54"/>
        <v/>
      </c>
      <c r="W239" s="253" t="str">
        <f>IF(LEN(V239)=0,"",IF(_xlfn.BITAND(V239,'PDP8'!$E$17)='PDP8'!$D$17,'PDP8'!$F$17,CONCATENATE(IF(ISNA(MATCH(_xlfn.BITAND(V239,'PDP8'!$E$18),'PDP8'!$D$18:$D$20,0)),"",CONCATENATE(INDEX('PDP8'!$C$18:$C$20,MATCH(_xlfn.BITAND(V239,'PDP8'!$E$18),'PDP8'!$D$18:$D$20,0))," ")),IF(ISNA(MATCH(_xlfn.BITAND(V239,'PDP8'!$E$21),'PDP8'!$D$21:$D$52,0)),"",INDEX('PDP8'!$C$21:$C$52,MATCH(_xlfn.BITAND(V239,'PDP8'!$E$21),'PDP8'!$D$21:$D$52,0))))))</f>
        <v/>
      </c>
      <c r="X239" s="253" t="str">
        <f>IF(LEN(W239)=0,"",IF(B239='PDP8'!$B$17,'PDP8'!$F$17,CONCATENATE(IF(ISNA(MATCH(_xlfn.BITAND(V239,'PDP8'!$E$18),'PDP8'!$D$18:$D$20,0)),"",CONCATENATE(VLOOKUP(_xlfn.BITAND(V239,'PDP8'!$E$18),'PDP8'!$D$18:$F$20,3,0),IF(LEN(W239)&gt;4,", ",""))),IF(ISNA(MATCH(_xlfn.BITAND(V239,'PDP8'!$E$21),'PDP8'!$D$21:$D$52,0)),"",VLOOKUP(_xlfn.BITAND(V239,'PDP8'!$E$21),'PDP8'!$D$21:$F$52,3,0)))))</f>
        <v/>
      </c>
      <c r="Y239" s="253" t="str">
        <f t="shared" si="58"/>
        <v/>
      </c>
      <c r="Z239" s="253" t="str">
        <f t="shared" si="55"/>
        <v/>
      </c>
      <c r="AA239" s="253" t="str">
        <f>IF(LEN(Z239)=0,"",CONCATENATE(IF(ISNA(MATCH(_xlfn.BITAND(Z239,'PDP8'!$E$56),'PDP8'!$D$56:$D$70,0)),"",CONCATENATE(INDEX('PDP8'!$C$56:$C$70,MATCH(_xlfn.BITAND(Z239,'PDP8'!$E$56),'PDP8'!$D$56:$D$70,0))," ")),IF(ISNA(MATCH(_xlfn.BITAND(Z239,'PDP8'!$E$71),'PDP8'!$D$71:$D$73,0)),"",CONCATENATE(INDEX('PDP8'!$C$71:$C$73,MATCH(_xlfn.BITAND(Z239,'PDP8'!$E$71),'PDP8'!$D$71:$D$73,0))," ")),IF(_xlfn.BITAND(Z239,'PDP8'!$E$74),"",'PDP8'!$C$74),IF(_xlfn.BITAND(Z239,'PDP8'!$E$75),'PDP8'!$C$75,"")))</f>
        <v/>
      </c>
      <c r="AB239" s="253" t="str">
        <f>IF(LEN(AA239)=0,"",CONCATENATE(IF(ISNA(MATCH(_xlfn.BITAND(Z239,'PDP8'!$E$56),'PDP8'!$D$56:$D$70,0)),"",VLOOKUP(_xlfn.BITAND(Z239,'PDP8'!$E$56),'PDP8'!$D$56:$F$70,3,0)),IF(ISNA(MATCH(_xlfn.BITAND(Z239,'PDP8'!$E$71),'PDP8'!$D$71:$D$73,0)),"",CONCATENATE(IF(ISNA(MATCH(_xlfn.BITAND(Z239,'PDP8'!$E$56),'PDP8'!$D$56:$D$70,0)),"",", "),VLOOKUP(_xlfn.BITAND(Z239,'PDP8'!$E$71),'PDP8'!$D$71:$F$73,3,0))),IF(_xlfn.BITAND(Z239,'PDP8'!$E$75)='PDP8'!$D$75,CONCATENATE(IF(LEN(AA239)&gt;4,", ",""),'PDP8'!$F$75,""),IF(_xlfn.BITAND(Z239,'PDP8'!$E$74),"",'PDP8'!$F$74))))</f>
        <v/>
      </c>
      <c r="AC239" s="253" t="str">
        <f t="shared" si="59"/>
        <v/>
      </c>
      <c r="AD239" s="253" t="str">
        <f>IF(OR(LEFT(C239,1)="*",ISNA(MATCH(C239,'PDP8'!$B$90:$B$238,0))),"",VLOOKUP(C239,'PDP8'!$B$90:$C$238,2,0))</f>
        <v/>
      </c>
      <c r="AE239" s="253" t="str">
        <f>IF(LEN(AD239)=0,"",VLOOKUP(C239,'PDP8'!$B$79:$F$238,5,0))</f>
        <v/>
      </c>
      <c r="AF239" s="253" t="str">
        <f>IF(OR(LEFT(C239,1)="*",ISNA(MATCH(C239,'PDP8'!$J$5:$J$389,0))),"",INDEX('PDP8'!$I$5:$I$389,MATCH(C239,'PDP8'!$J$5:$J$389,0)))</f>
        <v/>
      </c>
      <c r="AG239" s="253" t="str">
        <f>IF(LEN(AF239)=0,"",CONCATENATE(VLOOKUP(C239,'PDP8'!$J$5:$M$389,2,0),": ",VLOOKUP(C239,'PDP8'!$J$5:$M$389,4,0)))</f>
        <v/>
      </c>
      <c r="AH239" s="126"/>
    </row>
    <row r="240" spans="1:34" x14ac:dyDescent="0.2">
      <c r="A240" s="126"/>
      <c r="B240" s="246" t="str">
        <f t="shared" si="45"/>
        <v/>
      </c>
      <c r="C240" s="247"/>
      <c r="D240" s="248"/>
      <c r="E240" s="177"/>
      <c r="F240" s="249"/>
      <c r="G240" s="250" t="str">
        <f>IF(LEN(C240)=0,"",IF(LEFT(C240,1)="*",B240,IF(D240="Y",C240,IF(O240&lt;6,INDEX('PDP8'!$C$6:$C$13,MATCH(P240,'PDP8'!$B$6:$B$13)),CONCATENATE(W240,AA240,AD240,AF240)))))</f>
        <v/>
      </c>
      <c r="H240" s="251" t="str">
        <f t="shared" si="46"/>
        <v/>
      </c>
      <c r="I240" s="250" t="str">
        <f t="shared" si="56"/>
        <v/>
      </c>
      <c r="J240" s="179"/>
      <c r="K240" s="188" t="str">
        <f>IF(LEFT(C240,1)="*",CONCATENATE("/Address = ",RIGHT(B240,LEN(B240)-1)),IF(LEN(O240)=0,"",IF(D240="Y",CONCATENATE("/Data initialized to ",C240),IF(O240&lt;6,CONCATENATE("/",VLOOKUP(P240,'PDP8'!$B$6:$F$13,5),IF(_xlfn.BITAND(OCT2DEC(C240),376)=264," [Auto pre-increment]","")),CONCATENATE("/",Y240,AC240,AE240,AG240)))))</f>
        <v/>
      </c>
      <c r="L240" s="252"/>
      <c r="M240" s="126"/>
      <c r="N240" s="253" t="str">
        <f t="shared" si="47"/>
        <v/>
      </c>
      <c r="O240" s="253" t="str">
        <f t="shared" si="48"/>
        <v/>
      </c>
      <c r="P240" s="253" t="str">
        <f t="shared" si="49"/>
        <v/>
      </c>
      <c r="Q240" s="253" t="str">
        <f t="shared" si="50"/>
        <v/>
      </c>
      <c r="R240" s="253" t="str">
        <f t="shared" si="51"/>
        <v>NO</v>
      </c>
      <c r="S240" s="254" t="str">
        <f t="shared" si="57"/>
        <v>7610</v>
      </c>
      <c r="T240" s="253" t="str">
        <f t="shared" si="52"/>
        <v/>
      </c>
      <c r="U240" s="253">
        <f t="shared" si="53"/>
        <v>0</v>
      </c>
      <c r="V240" s="253" t="str">
        <f t="shared" si="54"/>
        <v/>
      </c>
      <c r="W240" s="253" t="str">
        <f>IF(LEN(V240)=0,"",IF(_xlfn.BITAND(V240,'PDP8'!$E$17)='PDP8'!$D$17,'PDP8'!$F$17,CONCATENATE(IF(ISNA(MATCH(_xlfn.BITAND(V240,'PDP8'!$E$18),'PDP8'!$D$18:$D$20,0)),"",CONCATENATE(INDEX('PDP8'!$C$18:$C$20,MATCH(_xlfn.BITAND(V240,'PDP8'!$E$18),'PDP8'!$D$18:$D$20,0))," ")),IF(ISNA(MATCH(_xlfn.BITAND(V240,'PDP8'!$E$21),'PDP8'!$D$21:$D$52,0)),"",INDEX('PDP8'!$C$21:$C$52,MATCH(_xlfn.BITAND(V240,'PDP8'!$E$21),'PDP8'!$D$21:$D$52,0))))))</f>
        <v/>
      </c>
      <c r="X240" s="253" t="str">
        <f>IF(LEN(W240)=0,"",IF(B240='PDP8'!$B$17,'PDP8'!$F$17,CONCATENATE(IF(ISNA(MATCH(_xlfn.BITAND(V240,'PDP8'!$E$18),'PDP8'!$D$18:$D$20,0)),"",CONCATENATE(VLOOKUP(_xlfn.BITAND(V240,'PDP8'!$E$18),'PDP8'!$D$18:$F$20,3,0),IF(LEN(W240)&gt;4,", ",""))),IF(ISNA(MATCH(_xlfn.BITAND(V240,'PDP8'!$E$21),'PDP8'!$D$21:$D$52,0)),"",VLOOKUP(_xlfn.BITAND(V240,'PDP8'!$E$21),'PDP8'!$D$21:$F$52,3,0)))))</f>
        <v/>
      </c>
      <c r="Y240" s="253" t="str">
        <f t="shared" si="58"/>
        <v/>
      </c>
      <c r="Z240" s="253" t="str">
        <f t="shared" si="55"/>
        <v/>
      </c>
      <c r="AA240" s="253" t="str">
        <f>IF(LEN(Z240)=0,"",CONCATENATE(IF(ISNA(MATCH(_xlfn.BITAND(Z240,'PDP8'!$E$56),'PDP8'!$D$56:$D$70,0)),"",CONCATENATE(INDEX('PDP8'!$C$56:$C$70,MATCH(_xlfn.BITAND(Z240,'PDP8'!$E$56),'PDP8'!$D$56:$D$70,0))," ")),IF(ISNA(MATCH(_xlfn.BITAND(Z240,'PDP8'!$E$71),'PDP8'!$D$71:$D$73,0)),"",CONCATENATE(INDEX('PDP8'!$C$71:$C$73,MATCH(_xlfn.BITAND(Z240,'PDP8'!$E$71),'PDP8'!$D$71:$D$73,0))," ")),IF(_xlfn.BITAND(Z240,'PDP8'!$E$74),"",'PDP8'!$C$74),IF(_xlfn.BITAND(Z240,'PDP8'!$E$75),'PDP8'!$C$75,"")))</f>
        <v/>
      </c>
      <c r="AB240" s="253" t="str">
        <f>IF(LEN(AA240)=0,"",CONCATENATE(IF(ISNA(MATCH(_xlfn.BITAND(Z240,'PDP8'!$E$56),'PDP8'!$D$56:$D$70,0)),"",VLOOKUP(_xlfn.BITAND(Z240,'PDP8'!$E$56),'PDP8'!$D$56:$F$70,3,0)),IF(ISNA(MATCH(_xlfn.BITAND(Z240,'PDP8'!$E$71),'PDP8'!$D$71:$D$73,0)),"",CONCATENATE(IF(ISNA(MATCH(_xlfn.BITAND(Z240,'PDP8'!$E$56),'PDP8'!$D$56:$D$70,0)),"",", "),VLOOKUP(_xlfn.BITAND(Z240,'PDP8'!$E$71),'PDP8'!$D$71:$F$73,3,0))),IF(_xlfn.BITAND(Z240,'PDP8'!$E$75)='PDP8'!$D$75,CONCATENATE(IF(LEN(AA240)&gt;4,", ",""),'PDP8'!$F$75,""),IF(_xlfn.BITAND(Z240,'PDP8'!$E$74),"",'PDP8'!$F$74))))</f>
        <v/>
      </c>
      <c r="AC240" s="253" t="str">
        <f t="shared" si="59"/>
        <v/>
      </c>
      <c r="AD240" s="253" t="str">
        <f>IF(OR(LEFT(C240,1)="*",ISNA(MATCH(C240,'PDP8'!$B$90:$B$238,0))),"",VLOOKUP(C240,'PDP8'!$B$90:$C$238,2,0))</f>
        <v/>
      </c>
      <c r="AE240" s="253" t="str">
        <f>IF(LEN(AD240)=0,"",VLOOKUP(C240,'PDP8'!$B$79:$F$238,5,0))</f>
        <v/>
      </c>
      <c r="AF240" s="253" t="str">
        <f>IF(OR(LEFT(C240,1)="*",ISNA(MATCH(C240,'PDP8'!$J$5:$J$389,0))),"",INDEX('PDP8'!$I$5:$I$389,MATCH(C240,'PDP8'!$J$5:$J$389,0)))</f>
        <v/>
      </c>
      <c r="AG240" s="253" t="str">
        <f>IF(LEN(AF240)=0,"",CONCATENATE(VLOOKUP(C240,'PDP8'!$J$5:$M$389,2,0),": ",VLOOKUP(C240,'PDP8'!$J$5:$M$389,4,0)))</f>
        <v/>
      </c>
      <c r="AH240" s="126"/>
    </row>
    <row r="241" spans="1:34" x14ac:dyDescent="0.2">
      <c r="A241" s="126"/>
      <c r="B241" s="246" t="str">
        <f t="shared" si="45"/>
        <v/>
      </c>
      <c r="C241" s="247"/>
      <c r="D241" s="248"/>
      <c r="E241" s="177"/>
      <c r="F241" s="249"/>
      <c r="G241" s="250" t="str">
        <f>IF(LEN(C241)=0,"",IF(LEFT(C241,1)="*",B241,IF(D241="Y",C241,IF(O241&lt;6,INDEX('PDP8'!$C$6:$C$13,MATCH(P241,'PDP8'!$B$6:$B$13)),CONCATENATE(W241,AA241,AD241,AF241)))))</f>
        <v/>
      </c>
      <c r="H241" s="251" t="str">
        <f t="shared" si="46"/>
        <v/>
      </c>
      <c r="I241" s="250" t="str">
        <f t="shared" si="56"/>
        <v/>
      </c>
      <c r="J241" s="179"/>
      <c r="K241" s="188" t="str">
        <f>IF(LEFT(C241,1)="*",CONCATENATE("/Address = ",RIGHT(B241,LEN(B241)-1)),IF(LEN(O241)=0,"",IF(D241="Y",CONCATENATE("/Data initialized to ",C241),IF(O241&lt;6,CONCATENATE("/",VLOOKUP(P241,'PDP8'!$B$6:$F$13,5),IF(_xlfn.BITAND(OCT2DEC(C241),376)=264," [Auto pre-increment]","")),CONCATENATE("/",Y241,AC241,AE241,AG241)))))</f>
        <v/>
      </c>
      <c r="L241" s="252"/>
      <c r="M241" s="126"/>
      <c r="N241" s="253" t="str">
        <f t="shared" si="47"/>
        <v/>
      </c>
      <c r="O241" s="253" t="str">
        <f t="shared" si="48"/>
        <v/>
      </c>
      <c r="P241" s="253" t="str">
        <f t="shared" si="49"/>
        <v/>
      </c>
      <c r="Q241" s="253" t="str">
        <f t="shared" si="50"/>
        <v/>
      </c>
      <c r="R241" s="253" t="str">
        <f t="shared" si="51"/>
        <v>NO</v>
      </c>
      <c r="S241" s="254" t="str">
        <f t="shared" si="57"/>
        <v>7610</v>
      </c>
      <c r="T241" s="253" t="str">
        <f t="shared" si="52"/>
        <v/>
      </c>
      <c r="U241" s="253">
        <f t="shared" si="53"/>
        <v>0</v>
      </c>
      <c r="V241" s="253" t="str">
        <f t="shared" si="54"/>
        <v/>
      </c>
      <c r="W241" s="253" t="str">
        <f>IF(LEN(V241)=0,"",IF(_xlfn.BITAND(V241,'PDP8'!$E$17)='PDP8'!$D$17,'PDP8'!$F$17,CONCATENATE(IF(ISNA(MATCH(_xlfn.BITAND(V241,'PDP8'!$E$18),'PDP8'!$D$18:$D$20,0)),"",CONCATENATE(INDEX('PDP8'!$C$18:$C$20,MATCH(_xlfn.BITAND(V241,'PDP8'!$E$18),'PDP8'!$D$18:$D$20,0))," ")),IF(ISNA(MATCH(_xlfn.BITAND(V241,'PDP8'!$E$21),'PDP8'!$D$21:$D$52,0)),"",INDEX('PDP8'!$C$21:$C$52,MATCH(_xlfn.BITAND(V241,'PDP8'!$E$21),'PDP8'!$D$21:$D$52,0))))))</f>
        <v/>
      </c>
      <c r="X241" s="253" t="str">
        <f>IF(LEN(W241)=0,"",IF(B241='PDP8'!$B$17,'PDP8'!$F$17,CONCATENATE(IF(ISNA(MATCH(_xlfn.BITAND(V241,'PDP8'!$E$18),'PDP8'!$D$18:$D$20,0)),"",CONCATENATE(VLOOKUP(_xlfn.BITAND(V241,'PDP8'!$E$18),'PDP8'!$D$18:$F$20,3,0),IF(LEN(W241)&gt;4,", ",""))),IF(ISNA(MATCH(_xlfn.BITAND(V241,'PDP8'!$E$21),'PDP8'!$D$21:$D$52,0)),"",VLOOKUP(_xlfn.BITAND(V241,'PDP8'!$E$21),'PDP8'!$D$21:$F$52,3,0)))))</f>
        <v/>
      </c>
      <c r="Y241" s="253" t="str">
        <f t="shared" si="58"/>
        <v/>
      </c>
      <c r="Z241" s="253" t="str">
        <f t="shared" si="55"/>
        <v/>
      </c>
      <c r="AA241" s="253" t="str">
        <f>IF(LEN(Z241)=0,"",CONCATENATE(IF(ISNA(MATCH(_xlfn.BITAND(Z241,'PDP8'!$E$56),'PDP8'!$D$56:$D$70,0)),"",CONCATENATE(INDEX('PDP8'!$C$56:$C$70,MATCH(_xlfn.BITAND(Z241,'PDP8'!$E$56),'PDP8'!$D$56:$D$70,0))," ")),IF(ISNA(MATCH(_xlfn.BITAND(Z241,'PDP8'!$E$71),'PDP8'!$D$71:$D$73,0)),"",CONCATENATE(INDEX('PDP8'!$C$71:$C$73,MATCH(_xlfn.BITAND(Z241,'PDP8'!$E$71),'PDP8'!$D$71:$D$73,0))," ")),IF(_xlfn.BITAND(Z241,'PDP8'!$E$74),"",'PDP8'!$C$74),IF(_xlfn.BITAND(Z241,'PDP8'!$E$75),'PDP8'!$C$75,"")))</f>
        <v/>
      </c>
      <c r="AB241" s="253" t="str">
        <f>IF(LEN(AA241)=0,"",CONCATENATE(IF(ISNA(MATCH(_xlfn.BITAND(Z241,'PDP8'!$E$56),'PDP8'!$D$56:$D$70,0)),"",VLOOKUP(_xlfn.BITAND(Z241,'PDP8'!$E$56),'PDP8'!$D$56:$F$70,3,0)),IF(ISNA(MATCH(_xlfn.BITAND(Z241,'PDP8'!$E$71),'PDP8'!$D$71:$D$73,0)),"",CONCATENATE(IF(ISNA(MATCH(_xlfn.BITAND(Z241,'PDP8'!$E$56),'PDP8'!$D$56:$D$70,0)),"",", "),VLOOKUP(_xlfn.BITAND(Z241,'PDP8'!$E$71),'PDP8'!$D$71:$F$73,3,0))),IF(_xlfn.BITAND(Z241,'PDP8'!$E$75)='PDP8'!$D$75,CONCATENATE(IF(LEN(AA241)&gt;4,", ",""),'PDP8'!$F$75,""),IF(_xlfn.BITAND(Z241,'PDP8'!$E$74),"",'PDP8'!$F$74))))</f>
        <v/>
      </c>
      <c r="AC241" s="253" t="str">
        <f t="shared" si="59"/>
        <v/>
      </c>
      <c r="AD241" s="253" t="str">
        <f>IF(OR(LEFT(C241,1)="*",ISNA(MATCH(C241,'PDP8'!$B$90:$B$238,0))),"",VLOOKUP(C241,'PDP8'!$B$90:$C$238,2,0))</f>
        <v/>
      </c>
      <c r="AE241" s="253" t="str">
        <f>IF(LEN(AD241)=0,"",VLOOKUP(C241,'PDP8'!$B$79:$F$238,5,0))</f>
        <v/>
      </c>
      <c r="AF241" s="253" t="str">
        <f>IF(OR(LEFT(C241,1)="*",ISNA(MATCH(C241,'PDP8'!$J$5:$J$389,0))),"",INDEX('PDP8'!$I$5:$I$389,MATCH(C241,'PDP8'!$J$5:$J$389,0)))</f>
        <v/>
      </c>
      <c r="AG241" s="253" t="str">
        <f>IF(LEN(AF241)=0,"",CONCATENATE(VLOOKUP(C241,'PDP8'!$J$5:$M$389,2,0),": ",VLOOKUP(C241,'PDP8'!$J$5:$M$389,4,0)))</f>
        <v/>
      </c>
      <c r="AH241" s="126"/>
    </row>
    <row r="242" spans="1:34" x14ac:dyDescent="0.2">
      <c r="A242" s="126"/>
      <c r="B242" s="246" t="str">
        <f t="shared" si="45"/>
        <v/>
      </c>
      <c r="C242" s="247"/>
      <c r="D242" s="248"/>
      <c r="E242" s="177"/>
      <c r="F242" s="249"/>
      <c r="G242" s="250" t="str">
        <f>IF(LEN(C242)=0,"",IF(LEFT(C242,1)="*",B242,IF(D242="Y",C242,IF(O242&lt;6,INDEX('PDP8'!$C$6:$C$13,MATCH(P242,'PDP8'!$B$6:$B$13)),CONCATENATE(W242,AA242,AD242,AF242)))))</f>
        <v/>
      </c>
      <c r="H242" s="251" t="str">
        <f t="shared" si="46"/>
        <v/>
      </c>
      <c r="I242" s="250" t="str">
        <f t="shared" si="56"/>
        <v/>
      </c>
      <c r="J242" s="179"/>
      <c r="K242" s="188" t="str">
        <f>IF(LEFT(C242,1)="*",CONCATENATE("/Address = ",RIGHT(B242,LEN(B242)-1)),IF(LEN(O242)=0,"",IF(D242="Y",CONCATENATE("/Data initialized to ",C242),IF(O242&lt;6,CONCATENATE("/",VLOOKUP(P242,'PDP8'!$B$6:$F$13,5),IF(_xlfn.BITAND(OCT2DEC(C242),376)=264," [Auto pre-increment]","")),CONCATENATE("/",Y242,AC242,AE242,AG242)))))</f>
        <v/>
      </c>
      <c r="L242" s="252"/>
      <c r="M242" s="126"/>
      <c r="N242" s="253" t="str">
        <f t="shared" si="47"/>
        <v/>
      </c>
      <c r="O242" s="253" t="str">
        <f t="shared" si="48"/>
        <v/>
      </c>
      <c r="P242" s="253" t="str">
        <f t="shared" si="49"/>
        <v/>
      </c>
      <c r="Q242" s="253" t="str">
        <f t="shared" si="50"/>
        <v/>
      </c>
      <c r="R242" s="253" t="str">
        <f t="shared" si="51"/>
        <v>NO</v>
      </c>
      <c r="S242" s="254" t="str">
        <f t="shared" si="57"/>
        <v>7610</v>
      </c>
      <c r="T242" s="253" t="str">
        <f t="shared" si="52"/>
        <v/>
      </c>
      <c r="U242" s="253">
        <f t="shared" si="53"/>
        <v>0</v>
      </c>
      <c r="V242" s="253" t="str">
        <f t="shared" si="54"/>
        <v/>
      </c>
      <c r="W242" s="253" t="str">
        <f>IF(LEN(V242)=0,"",IF(_xlfn.BITAND(V242,'PDP8'!$E$17)='PDP8'!$D$17,'PDP8'!$F$17,CONCATENATE(IF(ISNA(MATCH(_xlfn.BITAND(V242,'PDP8'!$E$18),'PDP8'!$D$18:$D$20,0)),"",CONCATENATE(INDEX('PDP8'!$C$18:$C$20,MATCH(_xlfn.BITAND(V242,'PDP8'!$E$18),'PDP8'!$D$18:$D$20,0))," ")),IF(ISNA(MATCH(_xlfn.BITAND(V242,'PDP8'!$E$21),'PDP8'!$D$21:$D$52,0)),"",INDEX('PDP8'!$C$21:$C$52,MATCH(_xlfn.BITAND(V242,'PDP8'!$E$21),'PDP8'!$D$21:$D$52,0))))))</f>
        <v/>
      </c>
      <c r="X242" s="253" t="str">
        <f>IF(LEN(W242)=0,"",IF(B242='PDP8'!$B$17,'PDP8'!$F$17,CONCATENATE(IF(ISNA(MATCH(_xlfn.BITAND(V242,'PDP8'!$E$18),'PDP8'!$D$18:$D$20,0)),"",CONCATENATE(VLOOKUP(_xlfn.BITAND(V242,'PDP8'!$E$18),'PDP8'!$D$18:$F$20,3,0),IF(LEN(W242)&gt;4,", ",""))),IF(ISNA(MATCH(_xlfn.BITAND(V242,'PDP8'!$E$21),'PDP8'!$D$21:$D$52,0)),"",VLOOKUP(_xlfn.BITAND(V242,'PDP8'!$E$21),'PDP8'!$D$21:$F$52,3,0)))))</f>
        <v/>
      </c>
      <c r="Y242" s="253" t="str">
        <f t="shared" si="58"/>
        <v/>
      </c>
      <c r="Z242" s="253" t="str">
        <f t="shared" si="55"/>
        <v/>
      </c>
      <c r="AA242" s="253" t="str">
        <f>IF(LEN(Z242)=0,"",CONCATENATE(IF(ISNA(MATCH(_xlfn.BITAND(Z242,'PDP8'!$E$56),'PDP8'!$D$56:$D$70,0)),"",CONCATENATE(INDEX('PDP8'!$C$56:$C$70,MATCH(_xlfn.BITAND(Z242,'PDP8'!$E$56),'PDP8'!$D$56:$D$70,0))," ")),IF(ISNA(MATCH(_xlfn.BITAND(Z242,'PDP8'!$E$71),'PDP8'!$D$71:$D$73,0)),"",CONCATENATE(INDEX('PDP8'!$C$71:$C$73,MATCH(_xlfn.BITAND(Z242,'PDP8'!$E$71),'PDP8'!$D$71:$D$73,0))," ")),IF(_xlfn.BITAND(Z242,'PDP8'!$E$74),"",'PDP8'!$C$74),IF(_xlfn.BITAND(Z242,'PDP8'!$E$75),'PDP8'!$C$75,"")))</f>
        <v/>
      </c>
      <c r="AB242" s="253" t="str">
        <f>IF(LEN(AA242)=0,"",CONCATENATE(IF(ISNA(MATCH(_xlfn.BITAND(Z242,'PDP8'!$E$56),'PDP8'!$D$56:$D$70,0)),"",VLOOKUP(_xlfn.BITAND(Z242,'PDP8'!$E$56),'PDP8'!$D$56:$F$70,3,0)),IF(ISNA(MATCH(_xlfn.BITAND(Z242,'PDP8'!$E$71),'PDP8'!$D$71:$D$73,0)),"",CONCATENATE(IF(ISNA(MATCH(_xlfn.BITAND(Z242,'PDP8'!$E$56),'PDP8'!$D$56:$D$70,0)),"",", "),VLOOKUP(_xlfn.BITAND(Z242,'PDP8'!$E$71),'PDP8'!$D$71:$F$73,3,0))),IF(_xlfn.BITAND(Z242,'PDP8'!$E$75)='PDP8'!$D$75,CONCATENATE(IF(LEN(AA242)&gt;4,", ",""),'PDP8'!$F$75,""),IF(_xlfn.BITAND(Z242,'PDP8'!$E$74),"",'PDP8'!$F$74))))</f>
        <v/>
      </c>
      <c r="AC242" s="253" t="str">
        <f t="shared" si="59"/>
        <v/>
      </c>
      <c r="AD242" s="253" t="str">
        <f>IF(OR(LEFT(C242,1)="*",ISNA(MATCH(C242,'PDP8'!$B$90:$B$238,0))),"",VLOOKUP(C242,'PDP8'!$B$90:$C$238,2,0))</f>
        <v/>
      </c>
      <c r="AE242" s="253" t="str">
        <f>IF(LEN(AD242)=0,"",VLOOKUP(C242,'PDP8'!$B$79:$F$238,5,0))</f>
        <v/>
      </c>
      <c r="AF242" s="253" t="str">
        <f>IF(OR(LEFT(C242,1)="*",ISNA(MATCH(C242,'PDP8'!$J$5:$J$389,0))),"",INDEX('PDP8'!$I$5:$I$389,MATCH(C242,'PDP8'!$J$5:$J$389,0)))</f>
        <v/>
      </c>
      <c r="AG242" s="253" t="str">
        <f>IF(LEN(AF242)=0,"",CONCATENATE(VLOOKUP(C242,'PDP8'!$J$5:$M$389,2,0),": ",VLOOKUP(C242,'PDP8'!$J$5:$M$389,4,0)))</f>
        <v/>
      </c>
      <c r="AH242" s="126"/>
    </row>
    <row r="243" spans="1:34" x14ac:dyDescent="0.2">
      <c r="A243" s="126"/>
      <c r="B243" s="246" t="str">
        <f t="shared" si="45"/>
        <v/>
      </c>
      <c r="C243" s="247"/>
      <c r="D243" s="248"/>
      <c r="E243" s="177"/>
      <c r="F243" s="249"/>
      <c r="G243" s="250" t="str">
        <f>IF(LEN(C243)=0,"",IF(LEFT(C243,1)="*",B243,IF(D243="Y",C243,IF(O243&lt;6,INDEX('PDP8'!$C$6:$C$13,MATCH(P243,'PDP8'!$B$6:$B$13)),CONCATENATE(W243,AA243,AD243,AF243)))))</f>
        <v/>
      </c>
      <c r="H243" s="251" t="str">
        <f t="shared" si="46"/>
        <v/>
      </c>
      <c r="I243" s="250" t="str">
        <f t="shared" si="56"/>
        <v/>
      </c>
      <c r="J243" s="179"/>
      <c r="K243" s="188" t="str">
        <f>IF(LEFT(C243,1)="*",CONCATENATE("/Address = ",RIGHT(B243,LEN(B243)-1)),IF(LEN(O243)=0,"",IF(D243="Y",CONCATENATE("/Data initialized to ",C243),IF(O243&lt;6,CONCATENATE("/",VLOOKUP(P243,'PDP8'!$B$6:$F$13,5),IF(_xlfn.BITAND(OCT2DEC(C243),376)=264," [Auto pre-increment]","")),CONCATENATE("/",Y243,AC243,AE243,AG243)))))</f>
        <v/>
      </c>
      <c r="L243" s="252"/>
      <c r="M243" s="126"/>
      <c r="N243" s="253" t="str">
        <f t="shared" si="47"/>
        <v/>
      </c>
      <c r="O243" s="253" t="str">
        <f t="shared" si="48"/>
        <v/>
      </c>
      <c r="P243" s="253" t="str">
        <f t="shared" si="49"/>
        <v/>
      </c>
      <c r="Q243" s="253" t="str">
        <f t="shared" si="50"/>
        <v/>
      </c>
      <c r="R243" s="253" t="str">
        <f t="shared" si="51"/>
        <v>NO</v>
      </c>
      <c r="S243" s="254" t="str">
        <f t="shared" si="57"/>
        <v>7610</v>
      </c>
      <c r="T243" s="253" t="str">
        <f t="shared" si="52"/>
        <v/>
      </c>
      <c r="U243" s="253">
        <f t="shared" si="53"/>
        <v>0</v>
      </c>
      <c r="V243" s="253" t="str">
        <f t="shared" si="54"/>
        <v/>
      </c>
      <c r="W243" s="253" t="str">
        <f>IF(LEN(V243)=0,"",IF(_xlfn.BITAND(V243,'PDP8'!$E$17)='PDP8'!$D$17,'PDP8'!$F$17,CONCATENATE(IF(ISNA(MATCH(_xlfn.BITAND(V243,'PDP8'!$E$18),'PDP8'!$D$18:$D$20,0)),"",CONCATENATE(INDEX('PDP8'!$C$18:$C$20,MATCH(_xlfn.BITAND(V243,'PDP8'!$E$18),'PDP8'!$D$18:$D$20,0))," ")),IF(ISNA(MATCH(_xlfn.BITAND(V243,'PDP8'!$E$21),'PDP8'!$D$21:$D$52,0)),"",INDEX('PDP8'!$C$21:$C$52,MATCH(_xlfn.BITAND(V243,'PDP8'!$E$21),'PDP8'!$D$21:$D$52,0))))))</f>
        <v/>
      </c>
      <c r="X243" s="253" t="str">
        <f>IF(LEN(W243)=0,"",IF(B243='PDP8'!$B$17,'PDP8'!$F$17,CONCATENATE(IF(ISNA(MATCH(_xlfn.BITAND(V243,'PDP8'!$E$18),'PDP8'!$D$18:$D$20,0)),"",CONCATENATE(VLOOKUP(_xlfn.BITAND(V243,'PDP8'!$E$18),'PDP8'!$D$18:$F$20,3,0),IF(LEN(W243)&gt;4,", ",""))),IF(ISNA(MATCH(_xlfn.BITAND(V243,'PDP8'!$E$21),'PDP8'!$D$21:$D$52,0)),"",VLOOKUP(_xlfn.BITAND(V243,'PDP8'!$E$21),'PDP8'!$D$21:$F$52,3,0)))))</f>
        <v/>
      </c>
      <c r="Y243" s="253" t="str">
        <f t="shared" si="58"/>
        <v/>
      </c>
      <c r="Z243" s="253" t="str">
        <f t="shared" si="55"/>
        <v/>
      </c>
      <c r="AA243" s="253" t="str">
        <f>IF(LEN(Z243)=0,"",CONCATENATE(IF(ISNA(MATCH(_xlfn.BITAND(Z243,'PDP8'!$E$56),'PDP8'!$D$56:$D$70,0)),"",CONCATENATE(INDEX('PDP8'!$C$56:$C$70,MATCH(_xlfn.BITAND(Z243,'PDP8'!$E$56),'PDP8'!$D$56:$D$70,0))," ")),IF(ISNA(MATCH(_xlfn.BITAND(Z243,'PDP8'!$E$71),'PDP8'!$D$71:$D$73,0)),"",CONCATENATE(INDEX('PDP8'!$C$71:$C$73,MATCH(_xlfn.BITAND(Z243,'PDP8'!$E$71),'PDP8'!$D$71:$D$73,0))," ")),IF(_xlfn.BITAND(Z243,'PDP8'!$E$74),"",'PDP8'!$C$74),IF(_xlfn.BITAND(Z243,'PDP8'!$E$75),'PDP8'!$C$75,"")))</f>
        <v/>
      </c>
      <c r="AB243" s="253" t="str">
        <f>IF(LEN(AA243)=0,"",CONCATENATE(IF(ISNA(MATCH(_xlfn.BITAND(Z243,'PDP8'!$E$56),'PDP8'!$D$56:$D$70,0)),"",VLOOKUP(_xlfn.BITAND(Z243,'PDP8'!$E$56),'PDP8'!$D$56:$F$70,3,0)),IF(ISNA(MATCH(_xlfn.BITAND(Z243,'PDP8'!$E$71),'PDP8'!$D$71:$D$73,0)),"",CONCATENATE(IF(ISNA(MATCH(_xlfn.BITAND(Z243,'PDP8'!$E$56),'PDP8'!$D$56:$D$70,0)),"",", "),VLOOKUP(_xlfn.BITAND(Z243,'PDP8'!$E$71),'PDP8'!$D$71:$F$73,3,0))),IF(_xlfn.BITAND(Z243,'PDP8'!$E$75)='PDP8'!$D$75,CONCATENATE(IF(LEN(AA243)&gt;4,", ",""),'PDP8'!$F$75,""),IF(_xlfn.BITAND(Z243,'PDP8'!$E$74),"",'PDP8'!$F$74))))</f>
        <v/>
      </c>
      <c r="AC243" s="253" t="str">
        <f t="shared" si="59"/>
        <v/>
      </c>
      <c r="AD243" s="253" t="str">
        <f>IF(OR(LEFT(C243,1)="*",ISNA(MATCH(C243,'PDP8'!$B$90:$B$238,0))),"",VLOOKUP(C243,'PDP8'!$B$90:$C$238,2,0))</f>
        <v/>
      </c>
      <c r="AE243" s="253" t="str">
        <f>IF(LEN(AD243)=0,"",VLOOKUP(C243,'PDP8'!$B$79:$F$238,5,0))</f>
        <v/>
      </c>
      <c r="AF243" s="253" t="str">
        <f>IF(OR(LEFT(C243,1)="*",ISNA(MATCH(C243,'PDP8'!$J$5:$J$389,0))),"",INDEX('PDP8'!$I$5:$I$389,MATCH(C243,'PDP8'!$J$5:$J$389,0)))</f>
        <v/>
      </c>
      <c r="AG243" s="253" t="str">
        <f>IF(LEN(AF243)=0,"",CONCATENATE(VLOOKUP(C243,'PDP8'!$J$5:$M$389,2,0),": ",VLOOKUP(C243,'PDP8'!$J$5:$M$389,4,0)))</f>
        <v/>
      </c>
      <c r="AH243" s="126"/>
    </row>
    <row r="244" spans="1:34" x14ac:dyDescent="0.2">
      <c r="A244" s="126"/>
      <c r="B244" s="246" t="str">
        <f t="shared" si="45"/>
        <v/>
      </c>
      <c r="C244" s="247"/>
      <c r="D244" s="248"/>
      <c r="E244" s="177"/>
      <c r="F244" s="249"/>
      <c r="G244" s="250" t="str">
        <f>IF(LEN(C244)=0,"",IF(LEFT(C244,1)="*",B244,IF(D244="Y",C244,IF(O244&lt;6,INDEX('PDP8'!$C$6:$C$13,MATCH(P244,'PDP8'!$B$6:$B$13)),CONCATENATE(W244,AA244,AD244,AF244)))))</f>
        <v/>
      </c>
      <c r="H244" s="251" t="str">
        <f t="shared" si="46"/>
        <v/>
      </c>
      <c r="I244" s="250" t="str">
        <f t="shared" si="56"/>
        <v/>
      </c>
      <c r="J244" s="179"/>
      <c r="K244" s="188" t="str">
        <f>IF(LEFT(C244,1)="*",CONCATENATE("/Address = ",RIGHT(B244,LEN(B244)-1)),IF(LEN(O244)=0,"",IF(D244="Y",CONCATENATE("/Data initialized to ",C244),IF(O244&lt;6,CONCATENATE("/",VLOOKUP(P244,'PDP8'!$B$6:$F$13,5),IF(_xlfn.BITAND(OCT2DEC(C244),376)=264," [Auto pre-increment]","")),CONCATENATE("/",Y244,AC244,AE244,AG244)))))</f>
        <v/>
      </c>
      <c r="L244" s="252"/>
      <c r="M244" s="126"/>
      <c r="N244" s="253" t="str">
        <f t="shared" si="47"/>
        <v/>
      </c>
      <c r="O244" s="253" t="str">
        <f t="shared" si="48"/>
        <v/>
      </c>
      <c r="P244" s="253" t="str">
        <f t="shared" si="49"/>
        <v/>
      </c>
      <c r="Q244" s="253" t="str">
        <f t="shared" si="50"/>
        <v/>
      </c>
      <c r="R244" s="253" t="str">
        <f t="shared" si="51"/>
        <v>NO</v>
      </c>
      <c r="S244" s="254" t="str">
        <f t="shared" si="57"/>
        <v>7610</v>
      </c>
      <c r="T244" s="253" t="str">
        <f t="shared" si="52"/>
        <v/>
      </c>
      <c r="U244" s="253">
        <f t="shared" si="53"/>
        <v>0</v>
      </c>
      <c r="V244" s="253" t="str">
        <f t="shared" si="54"/>
        <v/>
      </c>
      <c r="W244" s="253" t="str">
        <f>IF(LEN(V244)=0,"",IF(_xlfn.BITAND(V244,'PDP8'!$E$17)='PDP8'!$D$17,'PDP8'!$F$17,CONCATENATE(IF(ISNA(MATCH(_xlfn.BITAND(V244,'PDP8'!$E$18),'PDP8'!$D$18:$D$20,0)),"",CONCATENATE(INDEX('PDP8'!$C$18:$C$20,MATCH(_xlfn.BITAND(V244,'PDP8'!$E$18),'PDP8'!$D$18:$D$20,0))," ")),IF(ISNA(MATCH(_xlfn.BITAND(V244,'PDP8'!$E$21),'PDP8'!$D$21:$D$52,0)),"",INDEX('PDP8'!$C$21:$C$52,MATCH(_xlfn.BITAND(V244,'PDP8'!$E$21),'PDP8'!$D$21:$D$52,0))))))</f>
        <v/>
      </c>
      <c r="X244" s="253" t="str">
        <f>IF(LEN(W244)=0,"",IF(B244='PDP8'!$B$17,'PDP8'!$F$17,CONCATENATE(IF(ISNA(MATCH(_xlfn.BITAND(V244,'PDP8'!$E$18),'PDP8'!$D$18:$D$20,0)),"",CONCATENATE(VLOOKUP(_xlfn.BITAND(V244,'PDP8'!$E$18),'PDP8'!$D$18:$F$20,3,0),IF(LEN(W244)&gt;4,", ",""))),IF(ISNA(MATCH(_xlfn.BITAND(V244,'PDP8'!$E$21),'PDP8'!$D$21:$D$52,0)),"",VLOOKUP(_xlfn.BITAND(V244,'PDP8'!$E$21),'PDP8'!$D$21:$F$52,3,0)))))</f>
        <v/>
      </c>
      <c r="Y244" s="253" t="str">
        <f t="shared" si="58"/>
        <v/>
      </c>
      <c r="Z244" s="253" t="str">
        <f t="shared" si="55"/>
        <v/>
      </c>
      <c r="AA244" s="253" t="str">
        <f>IF(LEN(Z244)=0,"",CONCATENATE(IF(ISNA(MATCH(_xlfn.BITAND(Z244,'PDP8'!$E$56),'PDP8'!$D$56:$D$70,0)),"",CONCATENATE(INDEX('PDP8'!$C$56:$C$70,MATCH(_xlfn.BITAND(Z244,'PDP8'!$E$56),'PDP8'!$D$56:$D$70,0))," ")),IF(ISNA(MATCH(_xlfn.BITAND(Z244,'PDP8'!$E$71),'PDP8'!$D$71:$D$73,0)),"",CONCATENATE(INDEX('PDP8'!$C$71:$C$73,MATCH(_xlfn.BITAND(Z244,'PDP8'!$E$71),'PDP8'!$D$71:$D$73,0))," ")),IF(_xlfn.BITAND(Z244,'PDP8'!$E$74),"",'PDP8'!$C$74),IF(_xlfn.BITAND(Z244,'PDP8'!$E$75),'PDP8'!$C$75,"")))</f>
        <v/>
      </c>
      <c r="AB244" s="253" t="str">
        <f>IF(LEN(AA244)=0,"",CONCATENATE(IF(ISNA(MATCH(_xlfn.BITAND(Z244,'PDP8'!$E$56),'PDP8'!$D$56:$D$70,0)),"",VLOOKUP(_xlfn.BITAND(Z244,'PDP8'!$E$56),'PDP8'!$D$56:$F$70,3,0)),IF(ISNA(MATCH(_xlfn.BITAND(Z244,'PDP8'!$E$71),'PDP8'!$D$71:$D$73,0)),"",CONCATENATE(IF(ISNA(MATCH(_xlfn.BITAND(Z244,'PDP8'!$E$56),'PDP8'!$D$56:$D$70,0)),"",", "),VLOOKUP(_xlfn.BITAND(Z244,'PDP8'!$E$71),'PDP8'!$D$71:$F$73,3,0))),IF(_xlfn.BITAND(Z244,'PDP8'!$E$75)='PDP8'!$D$75,CONCATENATE(IF(LEN(AA244)&gt;4,", ",""),'PDP8'!$F$75,""),IF(_xlfn.BITAND(Z244,'PDP8'!$E$74),"",'PDP8'!$F$74))))</f>
        <v/>
      </c>
      <c r="AC244" s="253" t="str">
        <f t="shared" si="59"/>
        <v/>
      </c>
      <c r="AD244" s="253" t="str">
        <f>IF(OR(LEFT(C244,1)="*",ISNA(MATCH(C244,'PDP8'!$B$90:$B$238,0))),"",VLOOKUP(C244,'PDP8'!$B$90:$C$238,2,0))</f>
        <v/>
      </c>
      <c r="AE244" s="253" t="str">
        <f>IF(LEN(AD244)=0,"",VLOOKUP(C244,'PDP8'!$B$79:$F$238,5,0))</f>
        <v/>
      </c>
      <c r="AF244" s="253" t="str">
        <f>IF(OR(LEFT(C244,1)="*",ISNA(MATCH(C244,'PDP8'!$J$5:$J$389,0))),"",INDEX('PDP8'!$I$5:$I$389,MATCH(C244,'PDP8'!$J$5:$J$389,0)))</f>
        <v/>
      </c>
      <c r="AG244" s="253" t="str">
        <f>IF(LEN(AF244)=0,"",CONCATENATE(VLOOKUP(C244,'PDP8'!$J$5:$M$389,2,0),": ",VLOOKUP(C244,'PDP8'!$J$5:$M$389,4,0)))</f>
        <v/>
      </c>
      <c r="AH244" s="126"/>
    </row>
    <row r="245" spans="1:34" x14ac:dyDescent="0.2">
      <c r="A245" s="126"/>
      <c r="B245" s="246" t="str">
        <f t="shared" si="45"/>
        <v/>
      </c>
      <c r="C245" s="247"/>
      <c r="D245" s="248"/>
      <c r="E245" s="177"/>
      <c r="F245" s="249"/>
      <c r="G245" s="250" t="str">
        <f>IF(LEN(C245)=0,"",IF(LEFT(C245,1)="*",B245,IF(D245="Y",C245,IF(O245&lt;6,INDEX('PDP8'!$C$6:$C$13,MATCH(P245,'PDP8'!$B$6:$B$13)),CONCATENATE(W245,AA245,AD245,AF245)))))</f>
        <v/>
      </c>
      <c r="H245" s="251" t="str">
        <f t="shared" si="46"/>
        <v/>
      </c>
      <c r="I245" s="250" t="str">
        <f t="shared" si="56"/>
        <v/>
      </c>
      <c r="J245" s="179"/>
      <c r="K245" s="188" t="str">
        <f>IF(LEFT(C245,1)="*",CONCATENATE("/Address = ",RIGHT(B245,LEN(B245)-1)),IF(LEN(O245)=0,"",IF(D245="Y",CONCATENATE("/Data initialized to ",C245),IF(O245&lt;6,CONCATENATE("/",VLOOKUP(P245,'PDP8'!$B$6:$F$13,5),IF(_xlfn.BITAND(OCT2DEC(C245),376)=264," [Auto pre-increment]","")),CONCATENATE("/",Y245,AC245,AE245,AG245)))))</f>
        <v/>
      </c>
      <c r="L245" s="252"/>
      <c r="M245" s="126"/>
      <c r="N245" s="253" t="str">
        <f t="shared" si="47"/>
        <v/>
      </c>
      <c r="O245" s="253" t="str">
        <f t="shared" si="48"/>
        <v/>
      </c>
      <c r="P245" s="253" t="str">
        <f t="shared" si="49"/>
        <v/>
      </c>
      <c r="Q245" s="253" t="str">
        <f t="shared" si="50"/>
        <v/>
      </c>
      <c r="R245" s="253" t="str">
        <f t="shared" si="51"/>
        <v>NO</v>
      </c>
      <c r="S245" s="254" t="str">
        <f t="shared" si="57"/>
        <v>7610</v>
      </c>
      <c r="T245" s="253" t="str">
        <f t="shared" si="52"/>
        <v/>
      </c>
      <c r="U245" s="253">
        <f t="shared" si="53"/>
        <v>0</v>
      </c>
      <c r="V245" s="253" t="str">
        <f t="shared" si="54"/>
        <v/>
      </c>
      <c r="W245" s="253" t="str">
        <f>IF(LEN(V245)=0,"",IF(_xlfn.BITAND(V245,'PDP8'!$E$17)='PDP8'!$D$17,'PDP8'!$F$17,CONCATENATE(IF(ISNA(MATCH(_xlfn.BITAND(V245,'PDP8'!$E$18),'PDP8'!$D$18:$D$20,0)),"",CONCATENATE(INDEX('PDP8'!$C$18:$C$20,MATCH(_xlfn.BITAND(V245,'PDP8'!$E$18),'PDP8'!$D$18:$D$20,0))," ")),IF(ISNA(MATCH(_xlfn.BITAND(V245,'PDP8'!$E$21),'PDP8'!$D$21:$D$52,0)),"",INDEX('PDP8'!$C$21:$C$52,MATCH(_xlfn.BITAND(V245,'PDP8'!$E$21),'PDP8'!$D$21:$D$52,0))))))</f>
        <v/>
      </c>
      <c r="X245" s="253" t="str">
        <f>IF(LEN(W245)=0,"",IF(B245='PDP8'!$B$17,'PDP8'!$F$17,CONCATENATE(IF(ISNA(MATCH(_xlfn.BITAND(V245,'PDP8'!$E$18),'PDP8'!$D$18:$D$20,0)),"",CONCATENATE(VLOOKUP(_xlfn.BITAND(V245,'PDP8'!$E$18),'PDP8'!$D$18:$F$20,3,0),IF(LEN(W245)&gt;4,", ",""))),IF(ISNA(MATCH(_xlfn.BITAND(V245,'PDP8'!$E$21),'PDP8'!$D$21:$D$52,0)),"",VLOOKUP(_xlfn.BITAND(V245,'PDP8'!$E$21),'PDP8'!$D$21:$F$52,3,0)))))</f>
        <v/>
      </c>
      <c r="Y245" s="253" t="str">
        <f t="shared" si="58"/>
        <v/>
      </c>
      <c r="Z245" s="253" t="str">
        <f t="shared" si="55"/>
        <v/>
      </c>
      <c r="AA245" s="253" t="str">
        <f>IF(LEN(Z245)=0,"",CONCATENATE(IF(ISNA(MATCH(_xlfn.BITAND(Z245,'PDP8'!$E$56),'PDP8'!$D$56:$D$70,0)),"",CONCATENATE(INDEX('PDP8'!$C$56:$C$70,MATCH(_xlfn.BITAND(Z245,'PDP8'!$E$56),'PDP8'!$D$56:$D$70,0))," ")),IF(ISNA(MATCH(_xlfn.BITAND(Z245,'PDP8'!$E$71),'PDP8'!$D$71:$D$73,0)),"",CONCATENATE(INDEX('PDP8'!$C$71:$C$73,MATCH(_xlfn.BITAND(Z245,'PDP8'!$E$71),'PDP8'!$D$71:$D$73,0))," ")),IF(_xlfn.BITAND(Z245,'PDP8'!$E$74),"",'PDP8'!$C$74),IF(_xlfn.BITAND(Z245,'PDP8'!$E$75),'PDP8'!$C$75,"")))</f>
        <v/>
      </c>
      <c r="AB245" s="253" t="str">
        <f>IF(LEN(AA245)=0,"",CONCATENATE(IF(ISNA(MATCH(_xlfn.BITAND(Z245,'PDP8'!$E$56),'PDP8'!$D$56:$D$70,0)),"",VLOOKUP(_xlfn.BITAND(Z245,'PDP8'!$E$56),'PDP8'!$D$56:$F$70,3,0)),IF(ISNA(MATCH(_xlfn.BITAND(Z245,'PDP8'!$E$71),'PDP8'!$D$71:$D$73,0)),"",CONCATENATE(IF(ISNA(MATCH(_xlfn.BITAND(Z245,'PDP8'!$E$56),'PDP8'!$D$56:$D$70,0)),"",", "),VLOOKUP(_xlfn.BITAND(Z245,'PDP8'!$E$71),'PDP8'!$D$71:$F$73,3,0))),IF(_xlfn.BITAND(Z245,'PDP8'!$E$75)='PDP8'!$D$75,CONCATENATE(IF(LEN(AA245)&gt;4,", ",""),'PDP8'!$F$75,""),IF(_xlfn.BITAND(Z245,'PDP8'!$E$74),"",'PDP8'!$F$74))))</f>
        <v/>
      </c>
      <c r="AC245" s="253" t="str">
        <f t="shared" si="59"/>
        <v/>
      </c>
      <c r="AD245" s="253" t="str">
        <f>IF(OR(LEFT(C245,1)="*",ISNA(MATCH(C245,'PDP8'!$B$90:$B$238,0))),"",VLOOKUP(C245,'PDP8'!$B$90:$C$238,2,0))</f>
        <v/>
      </c>
      <c r="AE245" s="253" t="str">
        <f>IF(LEN(AD245)=0,"",VLOOKUP(C245,'PDP8'!$B$79:$F$238,5,0))</f>
        <v/>
      </c>
      <c r="AF245" s="253" t="str">
        <f>IF(OR(LEFT(C245,1)="*",ISNA(MATCH(C245,'PDP8'!$J$5:$J$389,0))),"",INDEX('PDP8'!$I$5:$I$389,MATCH(C245,'PDP8'!$J$5:$J$389,0)))</f>
        <v/>
      </c>
      <c r="AG245" s="253" t="str">
        <f>IF(LEN(AF245)=0,"",CONCATENATE(VLOOKUP(C245,'PDP8'!$J$5:$M$389,2,0),": ",VLOOKUP(C245,'PDP8'!$J$5:$M$389,4,0)))</f>
        <v/>
      </c>
      <c r="AH245" s="126"/>
    </row>
    <row r="246" spans="1:34" x14ac:dyDescent="0.2">
      <c r="A246" s="126"/>
      <c r="B246" s="246" t="str">
        <f t="shared" si="45"/>
        <v/>
      </c>
      <c r="C246" s="247"/>
      <c r="D246" s="248"/>
      <c r="E246" s="177"/>
      <c r="F246" s="249"/>
      <c r="G246" s="250" t="str">
        <f>IF(LEN(C246)=0,"",IF(LEFT(C246,1)="*",B246,IF(D246="Y",C246,IF(O246&lt;6,INDEX('PDP8'!$C$6:$C$13,MATCH(P246,'PDP8'!$B$6:$B$13)),CONCATENATE(W246,AA246,AD246,AF246)))))</f>
        <v/>
      </c>
      <c r="H246" s="251" t="str">
        <f t="shared" si="46"/>
        <v/>
      </c>
      <c r="I246" s="250" t="str">
        <f t="shared" si="56"/>
        <v/>
      </c>
      <c r="J246" s="179"/>
      <c r="K246" s="188" t="str">
        <f>IF(LEFT(C246,1)="*",CONCATENATE("/Address = ",RIGHT(B246,LEN(B246)-1)),IF(LEN(O246)=0,"",IF(D246="Y",CONCATENATE("/Data initialized to ",C246),IF(O246&lt;6,CONCATENATE("/",VLOOKUP(P246,'PDP8'!$B$6:$F$13,5),IF(_xlfn.BITAND(OCT2DEC(C246),376)=264," [Auto pre-increment]","")),CONCATENATE("/",Y246,AC246,AE246,AG246)))))</f>
        <v/>
      </c>
      <c r="L246" s="252"/>
      <c r="M246" s="126"/>
      <c r="N246" s="253" t="str">
        <f t="shared" si="47"/>
        <v/>
      </c>
      <c r="O246" s="253" t="str">
        <f t="shared" si="48"/>
        <v/>
      </c>
      <c r="P246" s="253" t="str">
        <f t="shared" si="49"/>
        <v/>
      </c>
      <c r="Q246" s="253" t="str">
        <f t="shared" si="50"/>
        <v/>
      </c>
      <c r="R246" s="253" t="str">
        <f t="shared" si="51"/>
        <v>NO</v>
      </c>
      <c r="S246" s="254" t="str">
        <f t="shared" si="57"/>
        <v>7610</v>
      </c>
      <c r="T246" s="253" t="str">
        <f t="shared" si="52"/>
        <v/>
      </c>
      <c r="U246" s="253">
        <f t="shared" si="53"/>
        <v>0</v>
      </c>
      <c r="V246" s="253" t="str">
        <f t="shared" si="54"/>
        <v/>
      </c>
      <c r="W246" s="253" t="str">
        <f>IF(LEN(V246)=0,"",IF(_xlfn.BITAND(V246,'PDP8'!$E$17)='PDP8'!$D$17,'PDP8'!$F$17,CONCATENATE(IF(ISNA(MATCH(_xlfn.BITAND(V246,'PDP8'!$E$18),'PDP8'!$D$18:$D$20,0)),"",CONCATENATE(INDEX('PDP8'!$C$18:$C$20,MATCH(_xlfn.BITAND(V246,'PDP8'!$E$18),'PDP8'!$D$18:$D$20,0))," ")),IF(ISNA(MATCH(_xlfn.BITAND(V246,'PDP8'!$E$21),'PDP8'!$D$21:$D$52,0)),"",INDEX('PDP8'!$C$21:$C$52,MATCH(_xlfn.BITAND(V246,'PDP8'!$E$21),'PDP8'!$D$21:$D$52,0))))))</f>
        <v/>
      </c>
      <c r="X246" s="253" t="str">
        <f>IF(LEN(W246)=0,"",IF(B246='PDP8'!$B$17,'PDP8'!$F$17,CONCATENATE(IF(ISNA(MATCH(_xlfn.BITAND(V246,'PDP8'!$E$18),'PDP8'!$D$18:$D$20,0)),"",CONCATENATE(VLOOKUP(_xlfn.BITAND(V246,'PDP8'!$E$18),'PDP8'!$D$18:$F$20,3,0),IF(LEN(W246)&gt;4,", ",""))),IF(ISNA(MATCH(_xlfn.BITAND(V246,'PDP8'!$E$21),'PDP8'!$D$21:$D$52,0)),"",VLOOKUP(_xlfn.BITAND(V246,'PDP8'!$E$21),'PDP8'!$D$21:$F$52,3,0)))))</f>
        <v/>
      </c>
      <c r="Y246" s="253" t="str">
        <f t="shared" si="58"/>
        <v/>
      </c>
      <c r="Z246" s="253" t="str">
        <f t="shared" si="55"/>
        <v/>
      </c>
      <c r="AA246" s="253" t="str">
        <f>IF(LEN(Z246)=0,"",CONCATENATE(IF(ISNA(MATCH(_xlfn.BITAND(Z246,'PDP8'!$E$56),'PDP8'!$D$56:$D$70,0)),"",CONCATENATE(INDEX('PDP8'!$C$56:$C$70,MATCH(_xlfn.BITAND(Z246,'PDP8'!$E$56),'PDP8'!$D$56:$D$70,0))," ")),IF(ISNA(MATCH(_xlfn.BITAND(Z246,'PDP8'!$E$71),'PDP8'!$D$71:$D$73,0)),"",CONCATENATE(INDEX('PDP8'!$C$71:$C$73,MATCH(_xlfn.BITAND(Z246,'PDP8'!$E$71),'PDP8'!$D$71:$D$73,0))," ")),IF(_xlfn.BITAND(Z246,'PDP8'!$E$74),"",'PDP8'!$C$74),IF(_xlfn.BITAND(Z246,'PDP8'!$E$75),'PDP8'!$C$75,"")))</f>
        <v/>
      </c>
      <c r="AB246" s="253" t="str">
        <f>IF(LEN(AA246)=0,"",CONCATENATE(IF(ISNA(MATCH(_xlfn.BITAND(Z246,'PDP8'!$E$56),'PDP8'!$D$56:$D$70,0)),"",VLOOKUP(_xlfn.BITAND(Z246,'PDP8'!$E$56),'PDP8'!$D$56:$F$70,3,0)),IF(ISNA(MATCH(_xlfn.BITAND(Z246,'PDP8'!$E$71),'PDP8'!$D$71:$D$73,0)),"",CONCATENATE(IF(ISNA(MATCH(_xlfn.BITAND(Z246,'PDP8'!$E$56),'PDP8'!$D$56:$D$70,0)),"",", "),VLOOKUP(_xlfn.BITAND(Z246,'PDP8'!$E$71),'PDP8'!$D$71:$F$73,3,0))),IF(_xlfn.BITAND(Z246,'PDP8'!$E$75)='PDP8'!$D$75,CONCATENATE(IF(LEN(AA246)&gt;4,", ",""),'PDP8'!$F$75,""),IF(_xlfn.BITAND(Z246,'PDP8'!$E$74),"",'PDP8'!$F$74))))</f>
        <v/>
      </c>
      <c r="AC246" s="253" t="str">
        <f t="shared" si="59"/>
        <v/>
      </c>
      <c r="AD246" s="253" t="str">
        <f>IF(OR(LEFT(C246,1)="*",ISNA(MATCH(C246,'PDP8'!$B$90:$B$238,0))),"",VLOOKUP(C246,'PDP8'!$B$90:$C$238,2,0))</f>
        <v/>
      </c>
      <c r="AE246" s="253" t="str">
        <f>IF(LEN(AD246)=0,"",VLOOKUP(C246,'PDP8'!$B$79:$F$238,5,0))</f>
        <v/>
      </c>
      <c r="AF246" s="253" t="str">
        <f>IF(OR(LEFT(C246,1)="*",ISNA(MATCH(C246,'PDP8'!$J$5:$J$389,0))),"",INDEX('PDP8'!$I$5:$I$389,MATCH(C246,'PDP8'!$J$5:$J$389,0)))</f>
        <v/>
      </c>
      <c r="AG246" s="253" t="str">
        <f>IF(LEN(AF246)=0,"",CONCATENATE(VLOOKUP(C246,'PDP8'!$J$5:$M$389,2,0),": ",VLOOKUP(C246,'PDP8'!$J$5:$M$389,4,0)))</f>
        <v/>
      </c>
      <c r="AH246" s="126"/>
    </row>
    <row r="247" spans="1:34" x14ac:dyDescent="0.2">
      <c r="A247" s="126"/>
      <c r="B247" s="246" t="str">
        <f t="shared" si="45"/>
        <v/>
      </c>
      <c r="C247" s="247"/>
      <c r="D247" s="248"/>
      <c r="E247" s="177"/>
      <c r="F247" s="249"/>
      <c r="G247" s="250" t="str">
        <f>IF(LEN(C247)=0,"",IF(LEFT(C247,1)="*",B247,IF(D247="Y",C247,IF(O247&lt;6,INDEX('PDP8'!$C$6:$C$13,MATCH(P247,'PDP8'!$B$6:$B$13)),CONCATENATE(W247,AA247,AD247,AF247)))))</f>
        <v/>
      </c>
      <c r="H247" s="251" t="str">
        <f t="shared" si="46"/>
        <v/>
      </c>
      <c r="I247" s="250" t="str">
        <f t="shared" si="56"/>
        <v/>
      </c>
      <c r="J247" s="179"/>
      <c r="K247" s="188" t="str">
        <f>IF(LEFT(C247,1)="*",CONCATENATE("/Address = ",RIGHT(B247,LEN(B247)-1)),IF(LEN(O247)=0,"",IF(D247="Y",CONCATENATE("/Data initialized to ",C247),IF(O247&lt;6,CONCATENATE("/",VLOOKUP(P247,'PDP8'!$B$6:$F$13,5),IF(_xlfn.BITAND(OCT2DEC(C247),376)=264," [Auto pre-increment]","")),CONCATENATE("/",Y247,AC247,AE247,AG247)))))</f>
        <v/>
      </c>
      <c r="L247" s="252"/>
      <c r="M247" s="126"/>
      <c r="N247" s="253" t="str">
        <f t="shared" si="47"/>
        <v/>
      </c>
      <c r="O247" s="253" t="str">
        <f t="shared" si="48"/>
        <v/>
      </c>
      <c r="P247" s="253" t="str">
        <f t="shared" si="49"/>
        <v/>
      </c>
      <c r="Q247" s="253" t="str">
        <f t="shared" si="50"/>
        <v/>
      </c>
      <c r="R247" s="253" t="str">
        <f t="shared" si="51"/>
        <v>NO</v>
      </c>
      <c r="S247" s="254" t="str">
        <f t="shared" si="57"/>
        <v>7610</v>
      </c>
      <c r="T247" s="253" t="str">
        <f t="shared" si="52"/>
        <v/>
      </c>
      <c r="U247" s="253">
        <f t="shared" si="53"/>
        <v>0</v>
      </c>
      <c r="V247" s="253" t="str">
        <f t="shared" si="54"/>
        <v/>
      </c>
      <c r="W247" s="253" t="str">
        <f>IF(LEN(V247)=0,"",IF(_xlfn.BITAND(V247,'PDP8'!$E$17)='PDP8'!$D$17,'PDP8'!$F$17,CONCATENATE(IF(ISNA(MATCH(_xlfn.BITAND(V247,'PDP8'!$E$18),'PDP8'!$D$18:$D$20,0)),"",CONCATENATE(INDEX('PDP8'!$C$18:$C$20,MATCH(_xlfn.BITAND(V247,'PDP8'!$E$18),'PDP8'!$D$18:$D$20,0))," ")),IF(ISNA(MATCH(_xlfn.BITAND(V247,'PDP8'!$E$21),'PDP8'!$D$21:$D$52,0)),"",INDEX('PDP8'!$C$21:$C$52,MATCH(_xlfn.BITAND(V247,'PDP8'!$E$21),'PDP8'!$D$21:$D$52,0))))))</f>
        <v/>
      </c>
      <c r="X247" s="253" t="str">
        <f>IF(LEN(W247)=0,"",IF(B247='PDP8'!$B$17,'PDP8'!$F$17,CONCATENATE(IF(ISNA(MATCH(_xlfn.BITAND(V247,'PDP8'!$E$18),'PDP8'!$D$18:$D$20,0)),"",CONCATENATE(VLOOKUP(_xlfn.BITAND(V247,'PDP8'!$E$18),'PDP8'!$D$18:$F$20,3,0),IF(LEN(W247)&gt;4,", ",""))),IF(ISNA(MATCH(_xlfn.BITAND(V247,'PDP8'!$E$21),'PDP8'!$D$21:$D$52,0)),"",VLOOKUP(_xlfn.BITAND(V247,'PDP8'!$E$21),'PDP8'!$D$21:$F$52,3,0)))))</f>
        <v/>
      </c>
      <c r="Y247" s="253" t="str">
        <f t="shared" si="58"/>
        <v/>
      </c>
      <c r="Z247" s="253" t="str">
        <f t="shared" si="55"/>
        <v/>
      </c>
      <c r="AA247" s="253" t="str">
        <f>IF(LEN(Z247)=0,"",CONCATENATE(IF(ISNA(MATCH(_xlfn.BITAND(Z247,'PDP8'!$E$56),'PDP8'!$D$56:$D$70,0)),"",CONCATENATE(INDEX('PDP8'!$C$56:$C$70,MATCH(_xlfn.BITAND(Z247,'PDP8'!$E$56),'PDP8'!$D$56:$D$70,0))," ")),IF(ISNA(MATCH(_xlfn.BITAND(Z247,'PDP8'!$E$71),'PDP8'!$D$71:$D$73,0)),"",CONCATENATE(INDEX('PDP8'!$C$71:$C$73,MATCH(_xlfn.BITAND(Z247,'PDP8'!$E$71),'PDP8'!$D$71:$D$73,0))," ")),IF(_xlfn.BITAND(Z247,'PDP8'!$E$74),"",'PDP8'!$C$74),IF(_xlfn.BITAND(Z247,'PDP8'!$E$75),'PDP8'!$C$75,"")))</f>
        <v/>
      </c>
      <c r="AB247" s="253" t="str">
        <f>IF(LEN(AA247)=0,"",CONCATENATE(IF(ISNA(MATCH(_xlfn.BITAND(Z247,'PDP8'!$E$56),'PDP8'!$D$56:$D$70,0)),"",VLOOKUP(_xlfn.BITAND(Z247,'PDP8'!$E$56),'PDP8'!$D$56:$F$70,3,0)),IF(ISNA(MATCH(_xlfn.BITAND(Z247,'PDP8'!$E$71),'PDP8'!$D$71:$D$73,0)),"",CONCATENATE(IF(ISNA(MATCH(_xlfn.BITAND(Z247,'PDP8'!$E$56),'PDP8'!$D$56:$D$70,0)),"",", "),VLOOKUP(_xlfn.BITAND(Z247,'PDP8'!$E$71),'PDP8'!$D$71:$F$73,3,0))),IF(_xlfn.BITAND(Z247,'PDP8'!$E$75)='PDP8'!$D$75,CONCATENATE(IF(LEN(AA247)&gt;4,", ",""),'PDP8'!$F$75,""),IF(_xlfn.BITAND(Z247,'PDP8'!$E$74),"",'PDP8'!$F$74))))</f>
        <v/>
      </c>
      <c r="AC247" s="253" t="str">
        <f t="shared" si="59"/>
        <v/>
      </c>
      <c r="AD247" s="253" t="str">
        <f>IF(OR(LEFT(C247,1)="*",ISNA(MATCH(C247,'PDP8'!$B$90:$B$238,0))),"",VLOOKUP(C247,'PDP8'!$B$90:$C$238,2,0))</f>
        <v/>
      </c>
      <c r="AE247" s="253" t="str">
        <f>IF(LEN(AD247)=0,"",VLOOKUP(C247,'PDP8'!$B$79:$F$238,5,0))</f>
        <v/>
      </c>
      <c r="AF247" s="253" t="str">
        <f>IF(OR(LEFT(C247,1)="*",ISNA(MATCH(C247,'PDP8'!$J$5:$J$389,0))),"",INDEX('PDP8'!$I$5:$I$389,MATCH(C247,'PDP8'!$J$5:$J$389,0)))</f>
        <v/>
      </c>
      <c r="AG247" s="253" t="str">
        <f>IF(LEN(AF247)=0,"",CONCATENATE(VLOOKUP(C247,'PDP8'!$J$5:$M$389,2,0),": ",VLOOKUP(C247,'PDP8'!$J$5:$M$389,4,0)))</f>
        <v/>
      </c>
      <c r="AH247" s="126"/>
    </row>
    <row r="248" spans="1:34" x14ac:dyDescent="0.2">
      <c r="A248" s="126"/>
      <c r="B248" s="246" t="str">
        <f t="shared" si="45"/>
        <v/>
      </c>
      <c r="C248" s="247"/>
      <c r="D248" s="248"/>
      <c r="E248" s="177"/>
      <c r="F248" s="249"/>
      <c r="G248" s="250" t="str">
        <f>IF(LEN(C248)=0,"",IF(LEFT(C248,1)="*",B248,IF(D248="Y",C248,IF(O248&lt;6,INDEX('PDP8'!$C$6:$C$13,MATCH(P248,'PDP8'!$B$6:$B$13)),CONCATENATE(W248,AA248,AD248,AF248)))))</f>
        <v/>
      </c>
      <c r="H248" s="251" t="str">
        <f t="shared" si="46"/>
        <v/>
      </c>
      <c r="I248" s="250" t="str">
        <f t="shared" si="56"/>
        <v/>
      </c>
      <c r="J248" s="179"/>
      <c r="K248" s="188" t="str">
        <f>IF(LEFT(C248,1)="*",CONCATENATE("/Address = ",RIGHT(B248,LEN(B248)-1)),IF(LEN(O248)=0,"",IF(D248="Y",CONCATENATE("/Data initialized to ",C248),IF(O248&lt;6,CONCATENATE("/",VLOOKUP(P248,'PDP8'!$B$6:$F$13,5),IF(_xlfn.BITAND(OCT2DEC(C248),376)=264," [Auto pre-increment]","")),CONCATENATE("/",Y248,AC248,AE248,AG248)))))</f>
        <v/>
      </c>
      <c r="L248" s="252"/>
      <c r="M248" s="126"/>
      <c r="N248" s="253" t="str">
        <f t="shared" si="47"/>
        <v/>
      </c>
      <c r="O248" s="253" t="str">
        <f t="shared" si="48"/>
        <v/>
      </c>
      <c r="P248" s="253" t="str">
        <f t="shared" si="49"/>
        <v/>
      </c>
      <c r="Q248" s="253" t="str">
        <f t="shared" si="50"/>
        <v/>
      </c>
      <c r="R248" s="253" t="str">
        <f t="shared" si="51"/>
        <v>NO</v>
      </c>
      <c r="S248" s="254" t="str">
        <f t="shared" si="57"/>
        <v>7610</v>
      </c>
      <c r="T248" s="253" t="str">
        <f t="shared" si="52"/>
        <v/>
      </c>
      <c r="U248" s="253">
        <f t="shared" si="53"/>
        <v>0</v>
      </c>
      <c r="V248" s="253" t="str">
        <f t="shared" si="54"/>
        <v/>
      </c>
      <c r="W248" s="253" t="str">
        <f>IF(LEN(V248)=0,"",IF(_xlfn.BITAND(V248,'PDP8'!$E$17)='PDP8'!$D$17,'PDP8'!$F$17,CONCATENATE(IF(ISNA(MATCH(_xlfn.BITAND(V248,'PDP8'!$E$18),'PDP8'!$D$18:$D$20,0)),"",CONCATENATE(INDEX('PDP8'!$C$18:$C$20,MATCH(_xlfn.BITAND(V248,'PDP8'!$E$18),'PDP8'!$D$18:$D$20,0))," ")),IF(ISNA(MATCH(_xlfn.BITAND(V248,'PDP8'!$E$21),'PDP8'!$D$21:$D$52,0)),"",INDEX('PDP8'!$C$21:$C$52,MATCH(_xlfn.BITAND(V248,'PDP8'!$E$21),'PDP8'!$D$21:$D$52,0))))))</f>
        <v/>
      </c>
      <c r="X248" s="253" t="str">
        <f>IF(LEN(W248)=0,"",IF(B248='PDP8'!$B$17,'PDP8'!$F$17,CONCATENATE(IF(ISNA(MATCH(_xlfn.BITAND(V248,'PDP8'!$E$18),'PDP8'!$D$18:$D$20,0)),"",CONCATENATE(VLOOKUP(_xlfn.BITAND(V248,'PDP8'!$E$18),'PDP8'!$D$18:$F$20,3,0),IF(LEN(W248)&gt;4,", ",""))),IF(ISNA(MATCH(_xlfn.BITAND(V248,'PDP8'!$E$21),'PDP8'!$D$21:$D$52,0)),"",VLOOKUP(_xlfn.BITAND(V248,'PDP8'!$E$21),'PDP8'!$D$21:$F$52,3,0)))))</f>
        <v/>
      </c>
      <c r="Y248" s="253" t="str">
        <f t="shared" si="58"/>
        <v/>
      </c>
      <c r="Z248" s="253" t="str">
        <f t="shared" si="55"/>
        <v/>
      </c>
      <c r="AA248" s="253" t="str">
        <f>IF(LEN(Z248)=0,"",CONCATENATE(IF(ISNA(MATCH(_xlfn.BITAND(Z248,'PDP8'!$E$56),'PDP8'!$D$56:$D$70,0)),"",CONCATENATE(INDEX('PDP8'!$C$56:$C$70,MATCH(_xlfn.BITAND(Z248,'PDP8'!$E$56),'PDP8'!$D$56:$D$70,0))," ")),IF(ISNA(MATCH(_xlfn.BITAND(Z248,'PDP8'!$E$71),'PDP8'!$D$71:$D$73,0)),"",CONCATENATE(INDEX('PDP8'!$C$71:$C$73,MATCH(_xlfn.BITAND(Z248,'PDP8'!$E$71),'PDP8'!$D$71:$D$73,0))," ")),IF(_xlfn.BITAND(Z248,'PDP8'!$E$74),"",'PDP8'!$C$74),IF(_xlfn.BITAND(Z248,'PDP8'!$E$75),'PDP8'!$C$75,"")))</f>
        <v/>
      </c>
      <c r="AB248" s="253" t="str">
        <f>IF(LEN(AA248)=0,"",CONCATENATE(IF(ISNA(MATCH(_xlfn.BITAND(Z248,'PDP8'!$E$56),'PDP8'!$D$56:$D$70,0)),"",VLOOKUP(_xlfn.BITAND(Z248,'PDP8'!$E$56),'PDP8'!$D$56:$F$70,3,0)),IF(ISNA(MATCH(_xlfn.BITAND(Z248,'PDP8'!$E$71),'PDP8'!$D$71:$D$73,0)),"",CONCATENATE(IF(ISNA(MATCH(_xlfn.BITAND(Z248,'PDP8'!$E$56),'PDP8'!$D$56:$D$70,0)),"",", "),VLOOKUP(_xlfn.BITAND(Z248,'PDP8'!$E$71),'PDP8'!$D$71:$F$73,3,0))),IF(_xlfn.BITAND(Z248,'PDP8'!$E$75)='PDP8'!$D$75,CONCATENATE(IF(LEN(AA248)&gt;4,", ",""),'PDP8'!$F$75,""),IF(_xlfn.BITAND(Z248,'PDP8'!$E$74),"",'PDP8'!$F$74))))</f>
        <v/>
      </c>
      <c r="AC248" s="253" t="str">
        <f t="shared" si="59"/>
        <v/>
      </c>
      <c r="AD248" s="253" t="str">
        <f>IF(OR(LEFT(C248,1)="*",ISNA(MATCH(C248,'PDP8'!$B$90:$B$238,0))),"",VLOOKUP(C248,'PDP8'!$B$90:$C$238,2,0))</f>
        <v/>
      </c>
      <c r="AE248" s="253" t="str">
        <f>IF(LEN(AD248)=0,"",VLOOKUP(C248,'PDP8'!$B$79:$F$238,5,0))</f>
        <v/>
      </c>
      <c r="AF248" s="253" t="str">
        <f>IF(OR(LEFT(C248,1)="*",ISNA(MATCH(C248,'PDP8'!$J$5:$J$389,0))),"",INDEX('PDP8'!$I$5:$I$389,MATCH(C248,'PDP8'!$J$5:$J$389,0)))</f>
        <v/>
      </c>
      <c r="AG248" s="253" t="str">
        <f>IF(LEN(AF248)=0,"",CONCATENATE(VLOOKUP(C248,'PDP8'!$J$5:$M$389,2,0),": ",VLOOKUP(C248,'PDP8'!$J$5:$M$389,4,0)))</f>
        <v/>
      </c>
      <c r="AH248" s="126"/>
    </row>
    <row r="249" spans="1:34" x14ac:dyDescent="0.2">
      <c r="A249" s="126"/>
      <c r="B249" s="246" t="str">
        <f t="shared" si="45"/>
        <v/>
      </c>
      <c r="C249" s="247"/>
      <c r="D249" s="248"/>
      <c r="E249" s="177"/>
      <c r="F249" s="249"/>
      <c r="G249" s="250" t="str">
        <f>IF(LEN(C249)=0,"",IF(LEFT(C249,1)="*",B249,IF(D249="Y",C249,IF(O249&lt;6,INDEX('PDP8'!$C$6:$C$13,MATCH(P249,'PDP8'!$B$6:$B$13)),CONCATENATE(W249,AA249,AD249,AF249)))))</f>
        <v/>
      </c>
      <c r="H249" s="251" t="str">
        <f t="shared" si="46"/>
        <v/>
      </c>
      <c r="I249" s="250" t="str">
        <f t="shared" si="56"/>
        <v/>
      </c>
      <c r="J249" s="179"/>
      <c r="K249" s="188" t="str">
        <f>IF(LEFT(C249,1)="*",CONCATENATE("/Address = ",RIGHT(B249,LEN(B249)-1)),IF(LEN(O249)=0,"",IF(D249="Y",CONCATENATE("/Data initialized to ",C249),IF(O249&lt;6,CONCATENATE("/",VLOOKUP(P249,'PDP8'!$B$6:$F$13,5),IF(_xlfn.BITAND(OCT2DEC(C249),376)=264," [Auto pre-increment]","")),CONCATENATE("/",Y249,AC249,AE249,AG249)))))</f>
        <v/>
      </c>
      <c r="L249" s="252"/>
      <c r="M249" s="126"/>
      <c r="N249" s="253" t="str">
        <f t="shared" si="47"/>
        <v/>
      </c>
      <c r="O249" s="253" t="str">
        <f t="shared" si="48"/>
        <v/>
      </c>
      <c r="P249" s="253" t="str">
        <f t="shared" si="49"/>
        <v/>
      </c>
      <c r="Q249" s="253" t="str">
        <f t="shared" si="50"/>
        <v/>
      </c>
      <c r="R249" s="253" t="str">
        <f t="shared" si="51"/>
        <v>NO</v>
      </c>
      <c r="S249" s="254" t="str">
        <f t="shared" si="57"/>
        <v>7610</v>
      </c>
      <c r="T249" s="253" t="str">
        <f t="shared" si="52"/>
        <v/>
      </c>
      <c r="U249" s="253">
        <f t="shared" si="53"/>
        <v>0</v>
      </c>
      <c r="V249" s="253" t="str">
        <f t="shared" si="54"/>
        <v/>
      </c>
      <c r="W249" s="253" t="str">
        <f>IF(LEN(V249)=0,"",IF(_xlfn.BITAND(V249,'PDP8'!$E$17)='PDP8'!$D$17,'PDP8'!$F$17,CONCATENATE(IF(ISNA(MATCH(_xlfn.BITAND(V249,'PDP8'!$E$18),'PDP8'!$D$18:$D$20,0)),"",CONCATENATE(INDEX('PDP8'!$C$18:$C$20,MATCH(_xlfn.BITAND(V249,'PDP8'!$E$18),'PDP8'!$D$18:$D$20,0))," ")),IF(ISNA(MATCH(_xlfn.BITAND(V249,'PDP8'!$E$21),'PDP8'!$D$21:$D$52,0)),"",INDEX('PDP8'!$C$21:$C$52,MATCH(_xlfn.BITAND(V249,'PDP8'!$E$21),'PDP8'!$D$21:$D$52,0))))))</f>
        <v/>
      </c>
      <c r="X249" s="253" t="str">
        <f>IF(LEN(W249)=0,"",IF(B249='PDP8'!$B$17,'PDP8'!$F$17,CONCATENATE(IF(ISNA(MATCH(_xlfn.BITAND(V249,'PDP8'!$E$18),'PDP8'!$D$18:$D$20,0)),"",CONCATENATE(VLOOKUP(_xlfn.BITAND(V249,'PDP8'!$E$18),'PDP8'!$D$18:$F$20,3,0),IF(LEN(W249)&gt;4,", ",""))),IF(ISNA(MATCH(_xlfn.BITAND(V249,'PDP8'!$E$21),'PDP8'!$D$21:$D$52,0)),"",VLOOKUP(_xlfn.BITAND(V249,'PDP8'!$E$21),'PDP8'!$D$21:$F$52,3,0)))))</f>
        <v/>
      </c>
      <c r="Y249" s="253" t="str">
        <f t="shared" si="58"/>
        <v/>
      </c>
      <c r="Z249" s="253" t="str">
        <f t="shared" si="55"/>
        <v/>
      </c>
      <c r="AA249" s="253" t="str">
        <f>IF(LEN(Z249)=0,"",CONCATENATE(IF(ISNA(MATCH(_xlfn.BITAND(Z249,'PDP8'!$E$56),'PDP8'!$D$56:$D$70,0)),"",CONCATENATE(INDEX('PDP8'!$C$56:$C$70,MATCH(_xlfn.BITAND(Z249,'PDP8'!$E$56),'PDP8'!$D$56:$D$70,0))," ")),IF(ISNA(MATCH(_xlfn.BITAND(Z249,'PDP8'!$E$71),'PDP8'!$D$71:$D$73,0)),"",CONCATENATE(INDEX('PDP8'!$C$71:$C$73,MATCH(_xlfn.BITAND(Z249,'PDP8'!$E$71),'PDP8'!$D$71:$D$73,0))," ")),IF(_xlfn.BITAND(Z249,'PDP8'!$E$74),"",'PDP8'!$C$74),IF(_xlfn.BITAND(Z249,'PDP8'!$E$75),'PDP8'!$C$75,"")))</f>
        <v/>
      </c>
      <c r="AB249" s="253" t="str">
        <f>IF(LEN(AA249)=0,"",CONCATENATE(IF(ISNA(MATCH(_xlfn.BITAND(Z249,'PDP8'!$E$56),'PDP8'!$D$56:$D$70,0)),"",VLOOKUP(_xlfn.BITAND(Z249,'PDP8'!$E$56),'PDP8'!$D$56:$F$70,3,0)),IF(ISNA(MATCH(_xlfn.BITAND(Z249,'PDP8'!$E$71),'PDP8'!$D$71:$D$73,0)),"",CONCATENATE(IF(ISNA(MATCH(_xlfn.BITAND(Z249,'PDP8'!$E$56),'PDP8'!$D$56:$D$70,0)),"",", "),VLOOKUP(_xlfn.BITAND(Z249,'PDP8'!$E$71),'PDP8'!$D$71:$F$73,3,0))),IF(_xlfn.BITAND(Z249,'PDP8'!$E$75)='PDP8'!$D$75,CONCATENATE(IF(LEN(AA249)&gt;4,", ",""),'PDP8'!$F$75,""),IF(_xlfn.BITAND(Z249,'PDP8'!$E$74),"",'PDP8'!$F$74))))</f>
        <v/>
      </c>
      <c r="AC249" s="253" t="str">
        <f t="shared" si="59"/>
        <v/>
      </c>
      <c r="AD249" s="253" t="str">
        <f>IF(OR(LEFT(C249,1)="*",ISNA(MATCH(C249,'PDP8'!$B$90:$B$238,0))),"",VLOOKUP(C249,'PDP8'!$B$90:$C$238,2,0))</f>
        <v/>
      </c>
      <c r="AE249" s="253" t="str">
        <f>IF(LEN(AD249)=0,"",VLOOKUP(C249,'PDP8'!$B$79:$F$238,5,0))</f>
        <v/>
      </c>
      <c r="AF249" s="253" t="str">
        <f>IF(OR(LEFT(C249,1)="*",ISNA(MATCH(C249,'PDP8'!$J$5:$J$389,0))),"",INDEX('PDP8'!$I$5:$I$389,MATCH(C249,'PDP8'!$J$5:$J$389,0)))</f>
        <v/>
      </c>
      <c r="AG249" s="253" t="str">
        <f>IF(LEN(AF249)=0,"",CONCATENATE(VLOOKUP(C249,'PDP8'!$J$5:$M$389,2,0),": ",VLOOKUP(C249,'PDP8'!$J$5:$M$389,4,0)))</f>
        <v/>
      </c>
      <c r="AH249" s="126"/>
    </row>
    <row r="250" spans="1:34" x14ac:dyDescent="0.2">
      <c r="A250" s="126"/>
      <c r="B250" s="246" t="str">
        <f t="shared" si="45"/>
        <v/>
      </c>
      <c r="C250" s="247"/>
      <c r="D250" s="248"/>
      <c r="E250" s="177"/>
      <c r="F250" s="249"/>
      <c r="G250" s="250" t="str">
        <f>IF(LEN(C250)=0,"",IF(LEFT(C250,1)="*",B250,IF(D250="Y",C250,IF(O250&lt;6,INDEX('PDP8'!$C$6:$C$13,MATCH(P250,'PDP8'!$B$6:$B$13)),CONCATENATE(W250,AA250,AD250,AF250)))))</f>
        <v/>
      </c>
      <c r="H250" s="251" t="str">
        <f t="shared" si="46"/>
        <v/>
      </c>
      <c r="I250" s="250" t="str">
        <f t="shared" si="56"/>
        <v/>
      </c>
      <c r="J250" s="179"/>
      <c r="K250" s="188" t="str">
        <f>IF(LEFT(C250,1)="*",CONCATENATE("/Address = ",RIGHT(B250,LEN(B250)-1)),IF(LEN(O250)=0,"",IF(D250="Y",CONCATENATE("/Data initialized to ",C250),IF(O250&lt;6,CONCATENATE("/",VLOOKUP(P250,'PDP8'!$B$6:$F$13,5),IF(_xlfn.BITAND(OCT2DEC(C250),376)=264," [Auto pre-increment]","")),CONCATENATE("/",Y250,AC250,AE250,AG250)))))</f>
        <v/>
      </c>
      <c r="L250" s="252"/>
      <c r="M250" s="126"/>
      <c r="N250" s="253" t="str">
        <f t="shared" si="47"/>
        <v/>
      </c>
      <c r="O250" s="253" t="str">
        <f t="shared" si="48"/>
        <v/>
      </c>
      <c r="P250" s="253" t="str">
        <f t="shared" si="49"/>
        <v/>
      </c>
      <c r="Q250" s="253" t="str">
        <f t="shared" si="50"/>
        <v/>
      </c>
      <c r="R250" s="253" t="str">
        <f t="shared" si="51"/>
        <v>NO</v>
      </c>
      <c r="S250" s="254" t="str">
        <f t="shared" si="57"/>
        <v>7610</v>
      </c>
      <c r="T250" s="253" t="str">
        <f t="shared" si="52"/>
        <v/>
      </c>
      <c r="U250" s="253">
        <f t="shared" si="53"/>
        <v>0</v>
      </c>
      <c r="V250" s="253" t="str">
        <f t="shared" si="54"/>
        <v/>
      </c>
      <c r="W250" s="253" t="str">
        <f>IF(LEN(V250)=0,"",IF(_xlfn.BITAND(V250,'PDP8'!$E$17)='PDP8'!$D$17,'PDP8'!$F$17,CONCATENATE(IF(ISNA(MATCH(_xlfn.BITAND(V250,'PDP8'!$E$18),'PDP8'!$D$18:$D$20,0)),"",CONCATENATE(INDEX('PDP8'!$C$18:$C$20,MATCH(_xlfn.BITAND(V250,'PDP8'!$E$18),'PDP8'!$D$18:$D$20,0))," ")),IF(ISNA(MATCH(_xlfn.BITAND(V250,'PDP8'!$E$21),'PDP8'!$D$21:$D$52,0)),"",INDEX('PDP8'!$C$21:$C$52,MATCH(_xlfn.BITAND(V250,'PDP8'!$E$21),'PDP8'!$D$21:$D$52,0))))))</f>
        <v/>
      </c>
      <c r="X250" s="253" t="str">
        <f>IF(LEN(W250)=0,"",IF(B250='PDP8'!$B$17,'PDP8'!$F$17,CONCATENATE(IF(ISNA(MATCH(_xlfn.BITAND(V250,'PDP8'!$E$18),'PDP8'!$D$18:$D$20,0)),"",CONCATENATE(VLOOKUP(_xlfn.BITAND(V250,'PDP8'!$E$18),'PDP8'!$D$18:$F$20,3,0),IF(LEN(W250)&gt;4,", ",""))),IF(ISNA(MATCH(_xlfn.BITAND(V250,'PDP8'!$E$21),'PDP8'!$D$21:$D$52,0)),"",VLOOKUP(_xlfn.BITAND(V250,'PDP8'!$E$21),'PDP8'!$D$21:$F$52,3,0)))))</f>
        <v/>
      </c>
      <c r="Y250" s="253" t="str">
        <f t="shared" si="58"/>
        <v/>
      </c>
      <c r="Z250" s="253" t="str">
        <f t="shared" si="55"/>
        <v/>
      </c>
      <c r="AA250" s="253" t="str">
        <f>IF(LEN(Z250)=0,"",CONCATENATE(IF(ISNA(MATCH(_xlfn.BITAND(Z250,'PDP8'!$E$56),'PDP8'!$D$56:$D$70,0)),"",CONCATENATE(INDEX('PDP8'!$C$56:$C$70,MATCH(_xlfn.BITAND(Z250,'PDP8'!$E$56),'PDP8'!$D$56:$D$70,0))," ")),IF(ISNA(MATCH(_xlfn.BITAND(Z250,'PDP8'!$E$71),'PDP8'!$D$71:$D$73,0)),"",CONCATENATE(INDEX('PDP8'!$C$71:$C$73,MATCH(_xlfn.BITAND(Z250,'PDP8'!$E$71),'PDP8'!$D$71:$D$73,0))," ")),IF(_xlfn.BITAND(Z250,'PDP8'!$E$74),"",'PDP8'!$C$74),IF(_xlfn.BITAND(Z250,'PDP8'!$E$75),'PDP8'!$C$75,"")))</f>
        <v/>
      </c>
      <c r="AB250" s="253" t="str">
        <f>IF(LEN(AA250)=0,"",CONCATENATE(IF(ISNA(MATCH(_xlfn.BITAND(Z250,'PDP8'!$E$56),'PDP8'!$D$56:$D$70,0)),"",VLOOKUP(_xlfn.BITAND(Z250,'PDP8'!$E$56),'PDP8'!$D$56:$F$70,3,0)),IF(ISNA(MATCH(_xlfn.BITAND(Z250,'PDP8'!$E$71),'PDP8'!$D$71:$D$73,0)),"",CONCATENATE(IF(ISNA(MATCH(_xlfn.BITAND(Z250,'PDP8'!$E$56),'PDP8'!$D$56:$D$70,0)),"",", "),VLOOKUP(_xlfn.BITAND(Z250,'PDP8'!$E$71),'PDP8'!$D$71:$F$73,3,0))),IF(_xlfn.BITAND(Z250,'PDP8'!$E$75)='PDP8'!$D$75,CONCATENATE(IF(LEN(AA250)&gt;4,", ",""),'PDP8'!$F$75,""),IF(_xlfn.BITAND(Z250,'PDP8'!$E$74),"",'PDP8'!$F$74))))</f>
        <v/>
      </c>
      <c r="AC250" s="253" t="str">
        <f t="shared" si="59"/>
        <v/>
      </c>
      <c r="AD250" s="253" t="str">
        <f>IF(OR(LEFT(C250,1)="*",ISNA(MATCH(C250,'PDP8'!$B$90:$B$238,0))),"",VLOOKUP(C250,'PDP8'!$B$90:$C$238,2,0))</f>
        <v/>
      </c>
      <c r="AE250" s="253" t="str">
        <f>IF(LEN(AD250)=0,"",VLOOKUP(C250,'PDP8'!$B$79:$F$238,5,0))</f>
        <v/>
      </c>
      <c r="AF250" s="253" t="str">
        <f>IF(OR(LEFT(C250,1)="*",ISNA(MATCH(C250,'PDP8'!$J$5:$J$389,0))),"",INDEX('PDP8'!$I$5:$I$389,MATCH(C250,'PDP8'!$J$5:$J$389,0)))</f>
        <v/>
      </c>
      <c r="AG250" s="253" t="str">
        <f>IF(LEN(AF250)=0,"",CONCATENATE(VLOOKUP(C250,'PDP8'!$J$5:$M$389,2,0),": ",VLOOKUP(C250,'PDP8'!$J$5:$M$389,4,0)))</f>
        <v/>
      </c>
      <c r="AH250" s="126"/>
    </row>
    <row r="251" spans="1:34" x14ac:dyDescent="0.2">
      <c r="A251" s="126"/>
      <c r="B251" s="246" t="str">
        <f t="shared" si="45"/>
        <v/>
      </c>
      <c r="C251" s="247"/>
      <c r="D251" s="248"/>
      <c r="E251" s="177"/>
      <c r="F251" s="249"/>
      <c r="G251" s="250" t="str">
        <f>IF(LEN(C251)=0,"",IF(LEFT(C251,1)="*",B251,IF(D251="Y",C251,IF(O251&lt;6,INDEX('PDP8'!$C$6:$C$13,MATCH(P251,'PDP8'!$B$6:$B$13)),CONCATENATE(W251,AA251,AD251,AF251)))))</f>
        <v/>
      </c>
      <c r="H251" s="251" t="str">
        <f t="shared" si="46"/>
        <v/>
      </c>
      <c r="I251" s="250" t="str">
        <f t="shared" si="56"/>
        <v/>
      </c>
      <c r="J251" s="179"/>
      <c r="K251" s="188" t="str">
        <f>IF(LEFT(C251,1)="*",CONCATENATE("/Address = ",RIGHT(B251,LEN(B251)-1)),IF(LEN(O251)=0,"",IF(D251="Y",CONCATENATE("/Data initialized to ",C251),IF(O251&lt;6,CONCATENATE("/",VLOOKUP(P251,'PDP8'!$B$6:$F$13,5),IF(_xlfn.BITAND(OCT2DEC(C251),376)=264," [Auto pre-increment]","")),CONCATENATE("/",Y251,AC251,AE251,AG251)))))</f>
        <v/>
      </c>
      <c r="L251" s="252"/>
      <c r="M251" s="126"/>
      <c r="N251" s="253" t="str">
        <f t="shared" si="47"/>
        <v/>
      </c>
      <c r="O251" s="253" t="str">
        <f t="shared" si="48"/>
        <v/>
      </c>
      <c r="P251" s="253" t="str">
        <f t="shared" si="49"/>
        <v/>
      </c>
      <c r="Q251" s="253" t="str">
        <f t="shared" si="50"/>
        <v/>
      </c>
      <c r="R251" s="253" t="str">
        <f t="shared" si="51"/>
        <v>NO</v>
      </c>
      <c r="S251" s="254" t="str">
        <f t="shared" si="57"/>
        <v>7610</v>
      </c>
      <c r="T251" s="253" t="str">
        <f t="shared" si="52"/>
        <v/>
      </c>
      <c r="U251" s="253">
        <f t="shared" si="53"/>
        <v>0</v>
      </c>
      <c r="V251" s="253" t="str">
        <f t="shared" si="54"/>
        <v/>
      </c>
      <c r="W251" s="253" t="str">
        <f>IF(LEN(V251)=0,"",IF(_xlfn.BITAND(V251,'PDP8'!$E$17)='PDP8'!$D$17,'PDP8'!$F$17,CONCATENATE(IF(ISNA(MATCH(_xlfn.BITAND(V251,'PDP8'!$E$18),'PDP8'!$D$18:$D$20,0)),"",CONCATENATE(INDEX('PDP8'!$C$18:$C$20,MATCH(_xlfn.BITAND(V251,'PDP8'!$E$18),'PDP8'!$D$18:$D$20,0))," ")),IF(ISNA(MATCH(_xlfn.BITAND(V251,'PDP8'!$E$21),'PDP8'!$D$21:$D$52,0)),"",INDEX('PDP8'!$C$21:$C$52,MATCH(_xlfn.BITAND(V251,'PDP8'!$E$21),'PDP8'!$D$21:$D$52,0))))))</f>
        <v/>
      </c>
      <c r="X251" s="253" t="str">
        <f>IF(LEN(W251)=0,"",IF(B251='PDP8'!$B$17,'PDP8'!$F$17,CONCATENATE(IF(ISNA(MATCH(_xlfn.BITAND(V251,'PDP8'!$E$18),'PDP8'!$D$18:$D$20,0)),"",CONCATENATE(VLOOKUP(_xlfn.BITAND(V251,'PDP8'!$E$18),'PDP8'!$D$18:$F$20,3,0),IF(LEN(W251)&gt;4,", ",""))),IF(ISNA(MATCH(_xlfn.BITAND(V251,'PDP8'!$E$21),'PDP8'!$D$21:$D$52,0)),"",VLOOKUP(_xlfn.BITAND(V251,'PDP8'!$E$21),'PDP8'!$D$21:$F$52,3,0)))))</f>
        <v/>
      </c>
      <c r="Y251" s="253" t="str">
        <f t="shared" si="58"/>
        <v/>
      </c>
      <c r="Z251" s="253" t="str">
        <f t="shared" si="55"/>
        <v/>
      </c>
      <c r="AA251" s="253" t="str">
        <f>IF(LEN(Z251)=0,"",CONCATENATE(IF(ISNA(MATCH(_xlfn.BITAND(Z251,'PDP8'!$E$56),'PDP8'!$D$56:$D$70,0)),"",CONCATENATE(INDEX('PDP8'!$C$56:$C$70,MATCH(_xlfn.BITAND(Z251,'PDP8'!$E$56),'PDP8'!$D$56:$D$70,0))," ")),IF(ISNA(MATCH(_xlfn.BITAND(Z251,'PDP8'!$E$71),'PDP8'!$D$71:$D$73,0)),"",CONCATENATE(INDEX('PDP8'!$C$71:$C$73,MATCH(_xlfn.BITAND(Z251,'PDP8'!$E$71),'PDP8'!$D$71:$D$73,0))," ")),IF(_xlfn.BITAND(Z251,'PDP8'!$E$74),"",'PDP8'!$C$74),IF(_xlfn.BITAND(Z251,'PDP8'!$E$75),'PDP8'!$C$75,"")))</f>
        <v/>
      </c>
      <c r="AB251" s="253" t="str">
        <f>IF(LEN(AA251)=0,"",CONCATENATE(IF(ISNA(MATCH(_xlfn.BITAND(Z251,'PDP8'!$E$56),'PDP8'!$D$56:$D$70,0)),"",VLOOKUP(_xlfn.BITAND(Z251,'PDP8'!$E$56),'PDP8'!$D$56:$F$70,3,0)),IF(ISNA(MATCH(_xlfn.BITAND(Z251,'PDP8'!$E$71),'PDP8'!$D$71:$D$73,0)),"",CONCATENATE(IF(ISNA(MATCH(_xlfn.BITAND(Z251,'PDP8'!$E$56),'PDP8'!$D$56:$D$70,0)),"",", "),VLOOKUP(_xlfn.BITAND(Z251,'PDP8'!$E$71),'PDP8'!$D$71:$F$73,3,0))),IF(_xlfn.BITAND(Z251,'PDP8'!$E$75)='PDP8'!$D$75,CONCATENATE(IF(LEN(AA251)&gt;4,", ",""),'PDP8'!$F$75,""),IF(_xlfn.BITAND(Z251,'PDP8'!$E$74),"",'PDP8'!$F$74))))</f>
        <v/>
      </c>
      <c r="AC251" s="253" t="str">
        <f t="shared" si="59"/>
        <v/>
      </c>
      <c r="AD251" s="253" t="str">
        <f>IF(OR(LEFT(C251,1)="*",ISNA(MATCH(C251,'PDP8'!$B$90:$B$238,0))),"",VLOOKUP(C251,'PDP8'!$B$90:$C$238,2,0))</f>
        <v/>
      </c>
      <c r="AE251" s="253" t="str">
        <f>IF(LEN(AD251)=0,"",VLOOKUP(C251,'PDP8'!$B$79:$F$238,5,0))</f>
        <v/>
      </c>
      <c r="AF251" s="253" t="str">
        <f>IF(OR(LEFT(C251,1)="*",ISNA(MATCH(C251,'PDP8'!$J$5:$J$389,0))),"",INDEX('PDP8'!$I$5:$I$389,MATCH(C251,'PDP8'!$J$5:$J$389,0)))</f>
        <v/>
      </c>
      <c r="AG251" s="253" t="str">
        <f>IF(LEN(AF251)=0,"",CONCATENATE(VLOOKUP(C251,'PDP8'!$J$5:$M$389,2,0),": ",VLOOKUP(C251,'PDP8'!$J$5:$M$389,4,0)))</f>
        <v/>
      </c>
      <c r="AH251" s="126"/>
    </row>
    <row r="252" spans="1:34" x14ac:dyDescent="0.2">
      <c r="A252" s="126"/>
      <c r="B252" s="246" t="str">
        <f t="shared" si="45"/>
        <v/>
      </c>
      <c r="C252" s="247"/>
      <c r="D252" s="248"/>
      <c r="E252" s="177"/>
      <c r="F252" s="249"/>
      <c r="G252" s="250" t="str">
        <f>IF(LEN(C252)=0,"",IF(LEFT(C252,1)="*",B252,IF(D252="Y",C252,IF(O252&lt;6,INDEX('PDP8'!$C$6:$C$13,MATCH(P252,'PDP8'!$B$6:$B$13)),CONCATENATE(W252,AA252,AD252,AF252)))))</f>
        <v/>
      </c>
      <c r="H252" s="251" t="str">
        <f t="shared" si="46"/>
        <v/>
      </c>
      <c r="I252" s="250" t="str">
        <f t="shared" si="56"/>
        <v/>
      </c>
      <c r="J252" s="179"/>
      <c r="K252" s="188" t="str">
        <f>IF(LEFT(C252,1)="*",CONCATENATE("/Address = ",RIGHT(B252,LEN(B252)-1)),IF(LEN(O252)=0,"",IF(D252="Y",CONCATENATE("/Data initialized to ",C252),IF(O252&lt;6,CONCATENATE("/",VLOOKUP(P252,'PDP8'!$B$6:$F$13,5),IF(_xlfn.BITAND(OCT2DEC(C252),376)=264," [Auto pre-increment]","")),CONCATENATE("/",Y252,AC252,AE252,AG252)))))</f>
        <v/>
      </c>
      <c r="L252" s="252"/>
      <c r="M252" s="126"/>
      <c r="N252" s="253" t="str">
        <f t="shared" si="47"/>
        <v/>
      </c>
      <c r="O252" s="253" t="str">
        <f t="shared" si="48"/>
        <v/>
      </c>
      <c r="P252" s="253" t="str">
        <f t="shared" si="49"/>
        <v/>
      </c>
      <c r="Q252" s="253" t="str">
        <f t="shared" si="50"/>
        <v/>
      </c>
      <c r="R252" s="253" t="str">
        <f t="shared" si="51"/>
        <v>NO</v>
      </c>
      <c r="S252" s="254" t="str">
        <f t="shared" si="57"/>
        <v>7610</v>
      </c>
      <c r="T252" s="253" t="str">
        <f t="shared" si="52"/>
        <v/>
      </c>
      <c r="U252" s="253">
        <f t="shared" si="53"/>
        <v>0</v>
      </c>
      <c r="V252" s="253" t="str">
        <f t="shared" si="54"/>
        <v/>
      </c>
      <c r="W252" s="253" t="str">
        <f>IF(LEN(V252)=0,"",IF(_xlfn.BITAND(V252,'PDP8'!$E$17)='PDP8'!$D$17,'PDP8'!$F$17,CONCATENATE(IF(ISNA(MATCH(_xlfn.BITAND(V252,'PDP8'!$E$18),'PDP8'!$D$18:$D$20,0)),"",CONCATENATE(INDEX('PDP8'!$C$18:$C$20,MATCH(_xlfn.BITAND(V252,'PDP8'!$E$18),'PDP8'!$D$18:$D$20,0))," ")),IF(ISNA(MATCH(_xlfn.BITAND(V252,'PDP8'!$E$21),'PDP8'!$D$21:$D$52,0)),"",INDEX('PDP8'!$C$21:$C$52,MATCH(_xlfn.BITAND(V252,'PDP8'!$E$21),'PDP8'!$D$21:$D$52,0))))))</f>
        <v/>
      </c>
      <c r="X252" s="253" t="str">
        <f>IF(LEN(W252)=0,"",IF(B252='PDP8'!$B$17,'PDP8'!$F$17,CONCATENATE(IF(ISNA(MATCH(_xlfn.BITAND(V252,'PDP8'!$E$18),'PDP8'!$D$18:$D$20,0)),"",CONCATENATE(VLOOKUP(_xlfn.BITAND(V252,'PDP8'!$E$18),'PDP8'!$D$18:$F$20,3,0),IF(LEN(W252)&gt;4,", ",""))),IF(ISNA(MATCH(_xlfn.BITAND(V252,'PDP8'!$E$21),'PDP8'!$D$21:$D$52,0)),"",VLOOKUP(_xlfn.BITAND(V252,'PDP8'!$E$21),'PDP8'!$D$21:$F$52,3,0)))))</f>
        <v/>
      </c>
      <c r="Y252" s="253" t="str">
        <f t="shared" si="58"/>
        <v/>
      </c>
      <c r="Z252" s="253" t="str">
        <f t="shared" si="55"/>
        <v/>
      </c>
      <c r="AA252" s="253" t="str">
        <f>IF(LEN(Z252)=0,"",CONCATENATE(IF(ISNA(MATCH(_xlfn.BITAND(Z252,'PDP8'!$E$56),'PDP8'!$D$56:$D$70,0)),"",CONCATENATE(INDEX('PDP8'!$C$56:$C$70,MATCH(_xlfn.BITAND(Z252,'PDP8'!$E$56),'PDP8'!$D$56:$D$70,0))," ")),IF(ISNA(MATCH(_xlfn.BITAND(Z252,'PDP8'!$E$71),'PDP8'!$D$71:$D$73,0)),"",CONCATENATE(INDEX('PDP8'!$C$71:$C$73,MATCH(_xlfn.BITAND(Z252,'PDP8'!$E$71),'PDP8'!$D$71:$D$73,0))," ")),IF(_xlfn.BITAND(Z252,'PDP8'!$E$74),"",'PDP8'!$C$74),IF(_xlfn.BITAND(Z252,'PDP8'!$E$75),'PDP8'!$C$75,"")))</f>
        <v/>
      </c>
      <c r="AB252" s="253" t="str">
        <f>IF(LEN(AA252)=0,"",CONCATENATE(IF(ISNA(MATCH(_xlfn.BITAND(Z252,'PDP8'!$E$56),'PDP8'!$D$56:$D$70,0)),"",VLOOKUP(_xlfn.BITAND(Z252,'PDP8'!$E$56),'PDP8'!$D$56:$F$70,3,0)),IF(ISNA(MATCH(_xlfn.BITAND(Z252,'PDP8'!$E$71),'PDP8'!$D$71:$D$73,0)),"",CONCATENATE(IF(ISNA(MATCH(_xlfn.BITAND(Z252,'PDP8'!$E$56),'PDP8'!$D$56:$D$70,0)),"",", "),VLOOKUP(_xlfn.BITAND(Z252,'PDP8'!$E$71),'PDP8'!$D$71:$F$73,3,0))),IF(_xlfn.BITAND(Z252,'PDP8'!$E$75)='PDP8'!$D$75,CONCATENATE(IF(LEN(AA252)&gt;4,", ",""),'PDP8'!$F$75,""),IF(_xlfn.BITAND(Z252,'PDP8'!$E$74),"",'PDP8'!$F$74))))</f>
        <v/>
      </c>
      <c r="AC252" s="253" t="str">
        <f t="shared" si="59"/>
        <v/>
      </c>
      <c r="AD252" s="253" t="str">
        <f>IF(OR(LEFT(C252,1)="*",ISNA(MATCH(C252,'PDP8'!$B$90:$B$238,0))),"",VLOOKUP(C252,'PDP8'!$B$90:$C$238,2,0))</f>
        <v/>
      </c>
      <c r="AE252" s="253" t="str">
        <f>IF(LEN(AD252)=0,"",VLOOKUP(C252,'PDP8'!$B$79:$F$238,5,0))</f>
        <v/>
      </c>
      <c r="AF252" s="253" t="str">
        <f>IF(OR(LEFT(C252,1)="*",ISNA(MATCH(C252,'PDP8'!$J$5:$J$389,0))),"",INDEX('PDP8'!$I$5:$I$389,MATCH(C252,'PDP8'!$J$5:$J$389,0)))</f>
        <v/>
      </c>
      <c r="AG252" s="253" t="str">
        <f>IF(LEN(AF252)=0,"",CONCATENATE(VLOOKUP(C252,'PDP8'!$J$5:$M$389,2,0),": ",VLOOKUP(C252,'PDP8'!$J$5:$M$389,4,0)))</f>
        <v/>
      </c>
      <c r="AH252" s="126"/>
    </row>
    <row r="253" spans="1:34" x14ac:dyDescent="0.2">
      <c r="A253" s="126"/>
      <c r="B253" s="246" t="str">
        <f t="shared" si="45"/>
        <v/>
      </c>
      <c r="C253" s="247"/>
      <c r="D253" s="248"/>
      <c r="E253" s="177"/>
      <c r="F253" s="249"/>
      <c r="G253" s="250" t="str">
        <f>IF(LEN(C253)=0,"",IF(LEFT(C253,1)="*",B253,IF(D253="Y",C253,IF(O253&lt;6,INDEX('PDP8'!$C$6:$C$13,MATCH(P253,'PDP8'!$B$6:$B$13)),CONCATENATE(W253,AA253,AD253,AF253)))))</f>
        <v/>
      </c>
      <c r="H253" s="251" t="str">
        <f t="shared" si="46"/>
        <v/>
      </c>
      <c r="I253" s="250" t="str">
        <f t="shared" si="56"/>
        <v/>
      </c>
      <c r="J253" s="179"/>
      <c r="K253" s="188" t="str">
        <f>IF(LEFT(C253,1)="*",CONCATENATE("/Address = ",RIGHT(B253,LEN(B253)-1)),IF(LEN(O253)=0,"",IF(D253="Y",CONCATENATE("/Data initialized to ",C253),IF(O253&lt;6,CONCATENATE("/",VLOOKUP(P253,'PDP8'!$B$6:$F$13,5),IF(_xlfn.BITAND(OCT2DEC(C253),376)=264," [Auto pre-increment]","")),CONCATENATE("/",Y253,AC253,AE253,AG253)))))</f>
        <v/>
      </c>
      <c r="L253" s="252"/>
      <c r="M253" s="126"/>
      <c r="N253" s="253" t="str">
        <f t="shared" si="47"/>
        <v/>
      </c>
      <c r="O253" s="253" t="str">
        <f t="shared" si="48"/>
        <v/>
      </c>
      <c r="P253" s="253" t="str">
        <f t="shared" si="49"/>
        <v/>
      </c>
      <c r="Q253" s="253" t="str">
        <f t="shared" si="50"/>
        <v/>
      </c>
      <c r="R253" s="253" t="str">
        <f t="shared" si="51"/>
        <v>NO</v>
      </c>
      <c r="S253" s="254" t="str">
        <f t="shared" si="57"/>
        <v>7610</v>
      </c>
      <c r="T253" s="253" t="str">
        <f t="shared" si="52"/>
        <v/>
      </c>
      <c r="U253" s="253">
        <f t="shared" si="53"/>
        <v>0</v>
      </c>
      <c r="V253" s="253" t="str">
        <f t="shared" si="54"/>
        <v/>
      </c>
      <c r="W253" s="253" t="str">
        <f>IF(LEN(V253)=0,"",IF(_xlfn.BITAND(V253,'PDP8'!$E$17)='PDP8'!$D$17,'PDP8'!$F$17,CONCATENATE(IF(ISNA(MATCH(_xlfn.BITAND(V253,'PDP8'!$E$18),'PDP8'!$D$18:$D$20,0)),"",CONCATENATE(INDEX('PDP8'!$C$18:$C$20,MATCH(_xlfn.BITAND(V253,'PDP8'!$E$18),'PDP8'!$D$18:$D$20,0))," ")),IF(ISNA(MATCH(_xlfn.BITAND(V253,'PDP8'!$E$21),'PDP8'!$D$21:$D$52,0)),"",INDEX('PDP8'!$C$21:$C$52,MATCH(_xlfn.BITAND(V253,'PDP8'!$E$21),'PDP8'!$D$21:$D$52,0))))))</f>
        <v/>
      </c>
      <c r="X253" s="253" t="str">
        <f>IF(LEN(W253)=0,"",IF(B253='PDP8'!$B$17,'PDP8'!$F$17,CONCATENATE(IF(ISNA(MATCH(_xlfn.BITAND(V253,'PDP8'!$E$18),'PDP8'!$D$18:$D$20,0)),"",CONCATENATE(VLOOKUP(_xlfn.BITAND(V253,'PDP8'!$E$18),'PDP8'!$D$18:$F$20,3,0),IF(LEN(W253)&gt;4,", ",""))),IF(ISNA(MATCH(_xlfn.BITAND(V253,'PDP8'!$E$21),'PDP8'!$D$21:$D$52,0)),"",VLOOKUP(_xlfn.BITAND(V253,'PDP8'!$E$21),'PDP8'!$D$21:$F$52,3,0)))))</f>
        <v/>
      </c>
      <c r="Y253" s="253" t="str">
        <f t="shared" si="58"/>
        <v/>
      </c>
      <c r="Z253" s="253" t="str">
        <f t="shared" si="55"/>
        <v/>
      </c>
      <c r="AA253" s="253" t="str">
        <f>IF(LEN(Z253)=0,"",CONCATENATE(IF(ISNA(MATCH(_xlfn.BITAND(Z253,'PDP8'!$E$56),'PDP8'!$D$56:$D$70,0)),"",CONCATENATE(INDEX('PDP8'!$C$56:$C$70,MATCH(_xlfn.BITAND(Z253,'PDP8'!$E$56),'PDP8'!$D$56:$D$70,0))," ")),IF(ISNA(MATCH(_xlfn.BITAND(Z253,'PDP8'!$E$71),'PDP8'!$D$71:$D$73,0)),"",CONCATENATE(INDEX('PDP8'!$C$71:$C$73,MATCH(_xlfn.BITAND(Z253,'PDP8'!$E$71),'PDP8'!$D$71:$D$73,0))," ")),IF(_xlfn.BITAND(Z253,'PDP8'!$E$74),"",'PDP8'!$C$74),IF(_xlfn.BITAND(Z253,'PDP8'!$E$75),'PDP8'!$C$75,"")))</f>
        <v/>
      </c>
      <c r="AB253" s="253" t="str">
        <f>IF(LEN(AA253)=0,"",CONCATENATE(IF(ISNA(MATCH(_xlfn.BITAND(Z253,'PDP8'!$E$56),'PDP8'!$D$56:$D$70,0)),"",VLOOKUP(_xlfn.BITAND(Z253,'PDP8'!$E$56),'PDP8'!$D$56:$F$70,3,0)),IF(ISNA(MATCH(_xlfn.BITAND(Z253,'PDP8'!$E$71),'PDP8'!$D$71:$D$73,0)),"",CONCATENATE(IF(ISNA(MATCH(_xlfn.BITAND(Z253,'PDP8'!$E$56),'PDP8'!$D$56:$D$70,0)),"",", "),VLOOKUP(_xlfn.BITAND(Z253,'PDP8'!$E$71),'PDP8'!$D$71:$F$73,3,0))),IF(_xlfn.BITAND(Z253,'PDP8'!$E$75)='PDP8'!$D$75,CONCATENATE(IF(LEN(AA253)&gt;4,", ",""),'PDP8'!$F$75,""),IF(_xlfn.BITAND(Z253,'PDP8'!$E$74),"",'PDP8'!$F$74))))</f>
        <v/>
      </c>
      <c r="AC253" s="253" t="str">
        <f t="shared" si="59"/>
        <v/>
      </c>
      <c r="AD253" s="253" t="str">
        <f>IF(OR(LEFT(C253,1)="*",ISNA(MATCH(C253,'PDP8'!$B$90:$B$238,0))),"",VLOOKUP(C253,'PDP8'!$B$90:$C$238,2,0))</f>
        <v/>
      </c>
      <c r="AE253" s="253" t="str">
        <f>IF(LEN(AD253)=0,"",VLOOKUP(C253,'PDP8'!$B$79:$F$238,5,0))</f>
        <v/>
      </c>
      <c r="AF253" s="253" t="str">
        <f>IF(OR(LEFT(C253,1)="*",ISNA(MATCH(C253,'PDP8'!$J$5:$J$389,0))),"",INDEX('PDP8'!$I$5:$I$389,MATCH(C253,'PDP8'!$J$5:$J$389,0)))</f>
        <v/>
      </c>
      <c r="AG253" s="253" t="str">
        <f>IF(LEN(AF253)=0,"",CONCATENATE(VLOOKUP(C253,'PDP8'!$J$5:$M$389,2,0),": ",VLOOKUP(C253,'PDP8'!$J$5:$M$389,4,0)))</f>
        <v/>
      </c>
      <c r="AH253" s="126"/>
    </row>
    <row r="254" spans="1:34" x14ac:dyDescent="0.2">
      <c r="A254" s="126"/>
      <c r="B254" s="246" t="str">
        <f t="shared" si="45"/>
        <v/>
      </c>
      <c r="C254" s="247"/>
      <c r="D254" s="248"/>
      <c r="E254" s="177"/>
      <c r="F254" s="249"/>
      <c r="G254" s="250" t="str">
        <f>IF(LEN(C254)=0,"",IF(LEFT(C254,1)="*",B254,IF(D254="Y",C254,IF(O254&lt;6,INDEX('PDP8'!$C$6:$C$13,MATCH(P254,'PDP8'!$B$6:$B$13)),CONCATENATE(W254,AA254,AD254,AF254)))))</f>
        <v/>
      </c>
      <c r="H254" s="251" t="str">
        <f t="shared" si="46"/>
        <v/>
      </c>
      <c r="I254" s="250" t="str">
        <f t="shared" si="56"/>
        <v/>
      </c>
      <c r="J254" s="179"/>
      <c r="K254" s="188" t="str">
        <f>IF(LEFT(C254,1)="*",CONCATENATE("/Address = ",RIGHT(B254,LEN(B254)-1)),IF(LEN(O254)=0,"",IF(D254="Y",CONCATENATE("/Data initialized to ",C254),IF(O254&lt;6,CONCATENATE("/",VLOOKUP(P254,'PDP8'!$B$6:$F$13,5),IF(_xlfn.BITAND(OCT2DEC(C254),376)=264," [Auto pre-increment]","")),CONCATENATE("/",Y254,AC254,AE254,AG254)))))</f>
        <v/>
      </c>
      <c r="L254" s="252"/>
      <c r="M254" s="126"/>
      <c r="N254" s="253" t="str">
        <f t="shared" si="47"/>
        <v/>
      </c>
      <c r="O254" s="253" t="str">
        <f t="shared" si="48"/>
        <v/>
      </c>
      <c r="P254" s="253" t="str">
        <f t="shared" si="49"/>
        <v/>
      </c>
      <c r="Q254" s="253" t="str">
        <f t="shared" si="50"/>
        <v/>
      </c>
      <c r="R254" s="253" t="str">
        <f t="shared" si="51"/>
        <v>NO</v>
      </c>
      <c r="S254" s="254" t="str">
        <f t="shared" si="57"/>
        <v>7610</v>
      </c>
      <c r="T254" s="253" t="str">
        <f t="shared" si="52"/>
        <v/>
      </c>
      <c r="U254" s="253">
        <f t="shared" si="53"/>
        <v>0</v>
      </c>
      <c r="V254" s="253" t="str">
        <f t="shared" si="54"/>
        <v/>
      </c>
      <c r="W254" s="253" t="str">
        <f>IF(LEN(V254)=0,"",IF(_xlfn.BITAND(V254,'PDP8'!$E$17)='PDP8'!$D$17,'PDP8'!$F$17,CONCATENATE(IF(ISNA(MATCH(_xlfn.BITAND(V254,'PDP8'!$E$18),'PDP8'!$D$18:$D$20,0)),"",CONCATENATE(INDEX('PDP8'!$C$18:$C$20,MATCH(_xlfn.BITAND(V254,'PDP8'!$E$18),'PDP8'!$D$18:$D$20,0))," ")),IF(ISNA(MATCH(_xlfn.BITAND(V254,'PDP8'!$E$21),'PDP8'!$D$21:$D$52,0)),"",INDEX('PDP8'!$C$21:$C$52,MATCH(_xlfn.BITAND(V254,'PDP8'!$E$21),'PDP8'!$D$21:$D$52,0))))))</f>
        <v/>
      </c>
      <c r="X254" s="253" t="str">
        <f>IF(LEN(W254)=0,"",IF(B254='PDP8'!$B$17,'PDP8'!$F$17,CONCATENATE(IF(ISNA(MATCH(_xlfn.BITAND(V254,'PDP8'!$E$18),'PDP8'!$D$18:$D$20,0)),"",CONCATENATE(VLOOKUP(_xlfn.BITAND(V254,'PDP8'!$E$18),'PDP8'!$D$18:$F$20,3,0),IF(LEN(W254)&gt;4,", ",""))),IF(ISNA(MATCH(_xlfn.BITAND(V254,'PDP8'!$E$21),'PDP8'!$D$21:$D$52,0)),"",VLOOKUP(_xlfn.BITAND(V254,'PDP8'!$E$21),'PDP8'!$D$21:$F$52,3,0)))))</f>
        <v/>
      </c>
      <c r="Y254" s="253" t="str">
        <f t="shared" si="58"/>
        <v/>
      </c>
      <c r="Z254" s="253" t="str">
        <f t="shared" si="55"/>
        <v/>
      </c>
      <c r="AA254" s="253" t="str">
        <f>IF(LEN(Z254)=0,"",CONCATENATE(IF(ISNA(MATCH(_xlfn.BITAND(Z254,'PDP8'!$E$56),'PDP8'!$D$56:$D$70,0)),"",CONCATENATE(INDEX('PDP8'!$C$56:$C$70,MATCH(_xlfn.BITAND(Z254,'PDP8'!$E$56),'PDP8'!$D$56:$D$70,0))," ")),IF(ISNA(MATCH(_xlfn.BITAND(Z254,'PDP8'!$E$71),'PDP8'!$D$71:$D$73,0)),"",CONCATENATE(INDEX('PDP8'!$C$71:$C$73,MATCH(_xlfn.BITAND(Z254,'PDP8'!$E$71),'PDP8'!$D$71:$D$73,0))," ")),IF(_xlfn.BITAND(Z254,'PDP8'!$E$74),"",'PDP8'!$C$74),IF(_xlfn.BITAND(Z254,'PDP8'!$E$75),'PDP8'!$C$75,"")))</f>
        <v/>
      </c>
      <c r="AB254" s="253" t="str">
        <f>IF(LEN(AA254)=0,"",CONCATENATE(IF(ISNA(MATCH(_xlfn.BITAND(Z254,'PDP8'!$E$56),'PDP8'!$D$56:$D$70,0)),"",VLOOKUP(_xlfn.BITAND(Z254,'PDP8'!$E$56),'PDP8'!$D$56:$F$70,3,0)),IF(ISNA(MATCH(_xlfn.BITAND(Z254,'PDP8'!$E$71),'PDP8'!$D$71:$D$73,0)),"",CONCATENATE(IF(ISNA(MATCH(_xlfn.BITAND(Z254,'PDP8'!$E$56),'PDP8'!$D$56:$D$70,0)),"",", "),VLOOKUP(_xlfn.BITAND(Z254,'PDP8'!$E$71),'PDP8'!$D$71:$F$73,3,0))),IF(_xlfn.BITAND(Z254,'PDP8'!$E$75)='PDP8'!$D$75,CONCATENATE(IF(LEN(AA254)&gt;4,", ",""),'PDP8'!$F$75,""),IF(_xlfn.BITAND(Z254,'PDP8'!$E$74),"",'PDP8'!$F$74))))</f>
        <v/>
      </c>
      <c r="AC254" s="253" t="str">
        <f t="shared" si="59"/>
        <v/>
      </c>
      <c r="AD254" s="253" t="str">
        <f>IF(OR(LEFT(C254,1)="*",ISNA(MATCH(C254,'PDP8'!$B$90:$B$238,0))),"",VLOOKUP(C254,'PDP8'!$B$90:$C$238,2,0))</f>
        <v/>
      </c>
      <c r="AE254" s="253" t="str">
        <f>IF(LEN(AD254)=0,"",VLOOKUP(C254,'PDP8'!$B$79:$F$238,5,0))</f>
        <v/>
      </c>
      <c r="AF254" s="253" t="str">
        <f>IF(OR(LEFT(C254,1)="*",ISNA(MATCH(C254,'PDP8'!$J$5:$J$389,0))),"",INDEX('PDP8'!$I$5:$I$389,MATCH(C254,'PDP8'!$J$5:$J$389,0)))</f>
        <v/>
      </c>
      <c r="AG254" s="253" t="str">
        <f>IF(LEN(AF254)=0,"",CONCATENATE(VLOOKUP(C254,'PDP8'!$J$5:$M$389,2,0),": ",VLOOKUP(C254,'PDP8'!$J$5:$M$389,4,0)))</f>
        <v/>
      </c>
      <c r="AH254" s="126"/>
    </row>
    <row r="255" spans="1:34" x14ac:dyDescent="0.2">
      <c r="A255" s="126"/>
      <c r="B255" s="246" t="str">
        <f t="shared" si="45"/>
        <v/>
      </c>
      <c r="C255" s="247"/>
      <c r="D255" s="248"/>
      <c r="E255" s="177"/>
      <c r="F255" s="249"/>
      <c r="G255" s="250" t="str">
        <f>IF(LEN(C255)=0,"",IF(LEFT(C255,1)="*",B255,IF(D255="Y",C255,IF(O255&lt;6,INDEX('PDP8'!$C$6:$C$13,MATCH(P255,'PDP8'!$B$6:$B$13)),CONCATENATE(W255,AA255,AD255,AF255)))))</f>
        <v/>
      </c>
      <c r="H255" s="251" t="str">
        <f t="shared" si="46"/>
        <v/>
      </c>
      <c r="I255" s="250" t="str">
        <f t="shared" si="56"/>
        <v/>
      </c>
      <c r="J255" s="179"/>
      <c r="K255" s="188" t="str">
        <f>IF(LEFT(C255,1)="*",CONCATENATE("/Address = ",RIGHT(B255,LEN(B255)-1)),IF(LEN(O255)=0,"",IF(D255="Y",CONCATENATE("/Data initialized to ",C255),IF(O255&lt;6,CONCATENATE("/",VLOOKUP(P255,'PDP8'!$B$6:$F$13,5),IF(_xlfn.BITAND(OCT2DEC(C255),376)=264," [Auto pre-increment]","")),CONCATENATE("/",Y255,AC255,AE255,AG255)))))</f>
        <v/>
      </c>
      <c r="L255" s="252"/>
      <c r="M255" s="126"/>
      <c r="N255" s="253" t="str">
        <f t="shared" si="47"/>
        <v/>
      </c>
      <c r="O255" s="253" t="str">
        <f t="shared" si="48"/>
        <v/>
      </c>
      <c r="P255" s="253" t="str">
        <f t="shared" si="49"/>
        <v/>
      </c>
      <c r="Q255" s="253" t="str">
        <f t="shared" si="50"/>
        <v/>
      </c>
      <c r="R255" s="253" t="str">
        <f t="shared" si="51"/>
        <v>NO</v>
      </c>
      <c r="S255" s="254" t="str">
        <f t="shared" si="57"/>
        <v>7610</v>
      </c>
      <c r="T255" s="253" t="str">
        <f t="shared" si="52"/>
        <v/>
      </c>
      <c r="U255" s="253">
        <f t="shared" si="53"/>
        <v>0</v>
      </c>
      <c r="V255" s="253" t="str">
        <f t="shared" si="54"/>
        <v/>
      </c>
      <c r="W255" s="253" t="str">
        <f>IF(LEN(V255)=0,"",IF(_xlfn.BITAND(V255,'PDP8'!$E$17)='PDP8'!$D$17,'PDP8'!$F$17,CONCATENATE(IF(ISNA(MATCH(_xlfn.BITAND(V255,'PDP8'!$E$18),'PDP8'!$D$18:$D$20,0)),"",CONCATENATE(INDEX('PDP8'!$C$18:$C$20,MATCH(_xlfn.BITAND(V255,'PDP8'!$E$18),'PDP8'!$D$18:$D$20,0))," ")),IF(ISNA(MATCH(_xlfn.BITAND(V255,'PDP8'!$E$21),'PDP8'!$D$21:$D$52,0)),"",INDEX('PDP8'!$C$21:$C$52,MATCH(_xlfn.BITAND(V255,'PDP8'!$E$21),'PDP8'!$D$21:$D$52,0))))))</f>
        <v/>
      </c>
      <c r="X255" s="253" t="str">
        <f>IF(LEN(W255)=0,"",IF(B255='PDP8'!$B$17,'PDP8'!$F$17,CONCATENATE(IF(ISNA(MATCH(_xlfn.BITAND(V255,'PDP8'!$E$18),'PDP8'!$D$18:$D$20,0)),"",CONCATENATE(VLOOKUP(_xlfn.BITAND(V255,'PDP8'!$E$18),'PDP8'!$D$18:$F$20,3,0),IF(LEN(W255)&gt;4,", ",""))),IF(ISNA(MATCH(_xlfn.BITAND(V255,'PDP8'!$E$21),'PDP8'!$D$21:$D$52,0)),"",VLOOKUP(_xlfn.BITAND(V255,'PDP8'!$E$21),'PDP8'!$D$21:$F$52,3,0)))))</f>
        <v/>
      </c>
      <c r="Y255" s="253" t="str">
        <f t="shared" si="58"/>
        <v/>
      </c>
      <c r="Z255" s="253" t="str">
        <f t="shared" si="55"/>
        <v/>
      </c>
      <c r="AA255" s="253" t="str">
        <f>IF(LEN(Z255)=0,"",CONCATENATE(IF(ISNA(MATCH(_xlfn.BITAND(Z255,'PDP8'!$E$56),'PDP8'!$D$56:$D$70,0)),"",CONCATENATE(INDEX('PDP8'!$C$56:$C$70,MATCH(_xlfn.BITAND(Z255,'PDP8'!$E$56),'PDP8'!$D$56:$D$70,0))," ")),IF(ISNA(MATCH(_xlfn.BITAND(Z255,'PDP8'!$E$71),'PDP8'!$D$71:$D$73,0)),"",CONCATENATE(INDEX('PDP8'!$C$71:$C$73,MATCH(_xlfn.BITAND(Z255,'PDP8'!$E$71),'PDP8'!$D$71:$D$73,0))," ")),IF(_xlfn.BITAND(Z255,'PDP8'!$E$74),"",'PDP8'!$C$74),IF(_xlfn.BITAND(Z255,'PDP8'!$E$75),'PDP8'!$C$75,"")))</f>
        <v/>
      </c>
      <c r="AB255" s="253" t="str">
        <f>IF(LEN(AA255)=0,"",CONCATENATE(IF(ISNA(MATCH(_xlfn.BITAND(Z255,'PDP8'!$E$56),'PDP8'!$D$56:$D$70,0)),"",VLOOKUP(_xlfn.BITAND(Z255,'PDP8'!$E$56),'PDP8'!$D$56:$F$70,3,0)),IF(ISNA(MATCH(_xlfn.BITAND(Z255,'PDP8'!$E$71),'PDP8'!$D$71:$D$73,0)),"",CONCATENATE(IF(ISNA(MATCH(_xlfn.BITAND(Z255,'PDP8'!$E$56),'PDP8'!$D$56:$D$70,0)),"",", "),VLOOKUP(_xlfn.BITAND(Z255,'PDP8'!$E$71),'PDP8'!$D$71:$F$73,3,0))),IF(_xlfn.BITAND(Z255,'PDP8'!$E$75)='PDP8'!$D$75,CONCATENATE(IF(LEN(AA255)&gt;4,", ",""),'PDP8'!$F$75,""),IF(_xlfn.BITAND(Z255,'PDP8'!$E$74),"",'PDP8'!$F$74))))</f>
        <v/>
      </c>
      <c r="AC255" s="253" t="str">
        <f t="shared" si="59"/>
        <v/>
      </c>
      <c r="AD255" s="253" t="str">
        <f>IF(OR(LEFT(C255,1)="*",ISNA(MATCH(C255,'PDP8'!$B$90:$B$238,0))),"",VLOOKUP(C255,'PDP8'!$B$90:$C$238,2,0))</f>
        <v/>
      </c>
      <c r="AE255" s="253" t="str">
        <f>IF(LEN(AD255)=0,"",VLOOKUP(C255,'PDP8'!$B$79:$F$238,5,0))</f>
        <v/>
      </c>
      <c r="AF255" s="253" t="str">
        <f>IF(OR(LEFT(C255,1)="*",ISNA(MATCH(C255,'PDP8'!$J$5:$J$389,0))),"",INDEX('PDP8'!$I$5:$I$389,MATCH(C255,'PDP8'!$J$5:$J$389,0)))</f>
        <v/>
      </c>
      <c r="AG255" s="253" t="str">
        <f>IF(LEN(AF255)=0,"",CONCATENATE(VLOOKUP(C255,'PDP8'!$J$5:$M$389,2,0),": ",VLOOKUP(C255,'PDP8'!$J$5:$M$389,4,0)))</f>
        <v/>
      </c>
      <c r="AH255" s="126"/>
    </row>
    <row r="256" spans="1:34" x14ac:dyDescent="0.2">
      <c r="A256" s="126"/>
      <c r="B256" s="246" t="str">
        <f t="shared" si="45"/>
        <v/>
      </c>
      <c r="C256" s="247"/>
      <c r="D256" s="248"/>
      <c r="E256" s="177"/>
      <c r="F256" s="249"/>
      <c r="G256" s="250" t="str">
        <f>IF(LEN(C256)=0,"",IF(LEFT(C256,1)="*",B256,IF(D256="Y",C256,IF(O256&lt;6,INDEX('PDP8'!$C$6:$C$13,MATCH(P256,'PDP8'!$B$6:$B$13)),CONCATENATE(W256,AA256,AD256,AF256)))))</f>
        <v/>
      </c>
      <c r="H256" s="251" t="str">
        <f t="shared" si="46"/>
        <v/>
      </c>
      <c r="I256" s="250" t="str">
        <f t="shared" si="56"/>
        <v/>
      </c>
      <c r="J256" s="179"/>
      <c r="K256" s="188" t="str">
        <f>IF(LEFT(C256,1)="*",CONCATENATE("/Address = ",RIGHT(B256,LEN(B256)-1)),IF(LEN(O256)=0,"",IF(D256="Y",CONCATENATE("/Data initialized to ",C256),IF(O256&lt;6,CONCATENATE("/",VLOOKUP(P256,'PDP8'!$B$6:$F$13,5),IF(_xlfn.BITAND(OCT2DEC(C256),376)=264," [Auto pre-increment]","")),CONCATENATE("/",Y256,AC256,AE256,AG256)))))</f>
        <v/>
      </c>
      <c r="L256" s="252"/>
      <c r="M256" s="126"/>
      <c r="N256" s="253" t="str">
        <f t="shared" si="47"/>
        <v/>
      </c>
      <c r="O256" s="253" t="str">
        <f t="shared" si="48"/>
        <v/>
      </c>
      <c r="P256" s="253" t="str">
        <f t="shared" si="49"/>
        <v/>
      </c>
      <c r="Q256" s="253" t="str">
        <f t="shared" si="50"/>
        <v/>
      </c>
      <c r="R256" s="253" t="str">
        <f t="shared" si="51"/>
        <v>NO</v>
      </c>
      <c r="S256" s="254" t="str">
        <f t="shared" si="57"/>
        <v>7610</v>
      </c>
      <c r="T256" s="253" t="str">
        <f t="shared" si="52"/>
        <v/>
      </c>
      <c r="U256" s="253">
        <f t="shared" si="53"/>
        <v>0</v>
      </c>
      <c r="V256" s="253" t="str">
        <f t="shared" si="54"/>
        <v/>
      </c>
      <c r="W256" s="253" t="str">
        <f>IF(LEN(V256)=0,"",IF(_xlfn.BITAND(V256,'PDP8'!$E$17)='PDP8'!$D$17,'PDP8'!$F$17,CONCATENATE(IF(ISNA(MATCH(_xlfn.BITAND(V256,'PDP8'!$E$18),'PDP8'!$D$18:$D$20,0)),"",CONCATENATE(INDEX('PDP8'!$C$18:$C$20,MATCH(_xlfn.BITAND(V256,'PDP8'!$E$18),'PDP8'!$D$18:$D$20,0))," ")),IF(ISNA(MATCH(_xlfn.BITAND(V256,'PDP8'!$E$21),'PDP8'!$D$21:$D$52,0)),"",INDEX('PDP8'!$C$21:$C$52,MATCH(_xlfn.BITAND(V256,'PDP8'!$E$21),'PDP8'!$D$21:$D$52,0))))))</f>
        <v/>
      </c>
      <c r="X256" s="253" t="str">
        <f>IF(LEN(W256)=0,"",IF(B256='PDP8'!$B$17,'PDP8'!$F$17,CONCATENATE(IF(ISNA(MATCH(_xlfn.BITAND(V256,'PDP8'!$E$18),'PDP8'!$D$18:$D$20,0)),"",CONCATENATE(VLOOKUP(_xlfn.BITAND(V256,'PDP8'!$E$18),'PDP8'!$D$18:$F$20,3,0),IF(LEN(W256)&gt;4,", ",""))),IF(ISNA(MATCH(_xlfn.BITAND(V256,'PDP8'!$E$21),'PDP8'!$D$21:$D$52,0)),"",VLOOKUP(_xlfn.BITAND(V256,'PDP8'!$E$21),'PDP8'!$D$21:$F$52,3,0)))))</f>
        <v/>
      </c>
      <c r="Y256" s="253" t="str">
        <f t="shared" si="58"/>
        <v/>
      </c>
      <c r="Z256" s="253" t="str">
        <f t="shared" si="55"/>
        <v/>
      </c>
      <c r="AA256" s="253" t="str">
        <f>IF(LEN(Z256)=0,"",CONCATENATE(IF(ISNA(MATCH(_xlfn.BITAND(Z256,'PDP8'!$E$56),'PDP8'!$D$56:$D$70,0)),"",CONCATENATE(INDEX('PDP8'!$C$56:$C$70,MATCH(_xlfn.BITAND(Z256,'PDP8'!$E$56),'PDP8'!$D$56:$D$70,0))," ")),IF(ISNA(MATCH(_xlfn.BITAND(Z256,'PDP8'!$E$71),'PDP8'!$D$71:$D$73,0)),"",CONCATENATE(INDEX('PDP8'!$C$71:$C$73,MATCH(_xlfn.BITAND(Z256,'PDP8'!$E$71),'PDP8'!$D$71:$D$73,0))," ")),IF(_xlfn.BITAND(Z256,'PDP8'!$E$74),"",'PDP8'!$C$74),IF(_xlfn.BITAND(Z256,'PDP8'!$E$75),'PDP8'!$C$75,"")))</f>
        <v/>
      </c>
      <c r="AB256" s="253" t="str">
        <f>IF(LEN(AA256)=0,"",CONCATENATE(IF(ISNA(MATCH(_xlfn.BITAND(Z256,'PDP8'!$E$56),'PDP8'!$D$56:$D$70,0)),"",VLOOKUP(_xlfn.BITAND(Z256,'PDP8'!$E$56),'PDP8'!$D$56:$F$70,3,0)),IF(ISNA(MATCH(_xlfn.BITAND(Z256,'PDP8'!$E$71),'PDP8'!$D$71:$D$73,0)),"",CONCATENATE(IF(ISNA(MATCH(_xlfn.BITAND(Z256,'PDP8'!$E$56),'PDP8'!$D$56:$D$70,0)),"",", "),VLOOKUP(_xlfn.BITAND(Z256,'PDP8'!$E$71),'PDP8'!$D$71:$F$73,3,0))),IF(_xlfn.BITAND(Z256,'PDP8'!$E$75)='PDP8'!$D$75,CONCATENATE(IF(LEN(AA256)&gt;4,", ",""),'PDP8'!$F$75,""),IF(_xlfn.BITAND(Z256,'PDP8'!$E$74),"",'PDP8'!$F$74))))</f>
        <v/>
      </c>
      <c r="AC256" s="253" t="str">
        <f t="shared" si="59"/>
        <v/>
      </c>
      <c r="AD256" s="253" t="str">
        <f>IF(OR(LEFT(C256,1)="*",ISNA(MATCH(C256,'PDP8'!$B$90:$B$238,0))),"",VLOOKUP(C256,'PDP8'!$B$90:$C$238,2,0))</f>
        <v/>
      </c>
      <c r="AE256" s="253" t="str">
        <f>IF(LEN(AD256)=0,"",VLOOKUP(C256,'PDP8'!$B$79:$F$238,5,0))</f>
        <v/>
      </c>
      <c r="AF256" s="253" t="str">
        <f>IF(OR(LEFT(C256,1)="*",ISNA(MATCH(C256,'PDP8'!$J$5:$J$389,0))),"",INDEX('PDP8'!$I$5:$I$389,MATCH(C256,'PDP8'!$J$5:$J$389,0)))</f>
        <v/>
      </c>
      <c r="AG256" s="253" t="str">
        <f>IF(LEN(AF256)=0,"",CONCATENATE(VLOOKUP(C256,'PDP8'!$J$5:$M$389,2,0),": ",VLOOKUP(C256,'PDP8'!$J$5:$M$389,4,0)))</f>
        <v/>
      </c>
      <c r="AH256" s="126"/>
    </row>
    <row r="257" spans="1:34" x14ac:dyDescent="0.2">
      <c r="A257" s="126"/>
      <c r="B257" s="246" t="str">
        <f t="shared" si="45"/>
        <v/>
      </c>
      <c r="C257" s="247"/>
      <c r="D257" s="248"/>
      <c r="E257" s="177"/>
      <c r="F257" s="249"/>
      <c r="G257" s="250" t="str">
        <f>IF(LEN(C257)=0,"",IF(LEFT(C257,1)="*",B257,IF(D257="Y",C257,IF(O257&lt;6,INDEX('PDP8'!$C$6:$C$13,MATCH(P257,'PDP8'!$B$6:$B$13)),CONCATENATE(W257,AA257,AD257,AF257)))))</f>
        <v/>
      </c>
      <c r="H257" s="251" t="str">
        <f t="shared" si="46"/>
        <v/>
      </c>
      <c r="I257" s="250" t="str">
        <f t="shared" si="56"/>
        <v/>
      </c>
      <c r="J257" s="179"/>
      <c r="K257" s="188" t="str">
        <f>IF(LEFT(C257,1)="*",CONCATENATE("/Address = ",RIGHT(B257,LEN(B257)-1)),IF(LEN(O257)=0,"",IF(D257="Y",CONCATENATE("/Data initialized to ",C257),IF(O257&lt;6,CONCATENATE("/",VLOOKUP(P257,'PDP8'!$B$6:$F$13,5),IF(_xlfn.BITAND(OCT2DEC(C257),376)=264," [Auto pre-increment]","")),CONCATENATE("/",Y257,AC257,AE257,AG257)))))</f>
        <v/>
      </c>
      <c r="L257" s="252"/>
      <c r="M257" s="126"/>
      <c r="N257" s="253" t="str">
        <f t="shared" si="47"/>
        <v/>
      </c>
      <c r="O257" s="253" t="str">
        <f t="shared" si="48"/>
        <v/>
      </c>
      <c r="P257" s="253" t="str">
        <f t="shared" si="49"/>
        <v/>
      </c>
      <c r="Q257" s="253" t="str">
        <f t="shared" si="50"/>
        <v/>
      </c>
      <c r="R257" s="253" t="str">
        <f t="shared" si="51"/>
        <v>NO</v>
      </c>
      <c r="S257" s="254" t="str">
        <f t="shared" si="57"/>
        <v>7610</v>
      </c>
      <c r="T257" s="253" t="str">
        <f t="shared" si="52"/>
        <v/>
      </c>
      <c r="U257" s="253">
        <f t="shared" si="53"/>
        <v>0</v>
      </c>
      <c r="V257" s="253" t="str">
        <f t="shared" si="54"/>
        <v/>
      </c>
      <c r="W257" s="253" t="str">
        <f>IF(LEN(V257)=0,"",IF(_xlfn.BITAND(V257,'PDP8'!$E$17)='PDP8'!$D$17,'PDP8'!$F$17,CONCATENATE(IF(ISNA(MATCH(_xlfn.BITAND(V257,'PDP8'!$E$18),'PDP8'!$D$18:$D$20,0)),"",CONCATENATE(INDEX('PDP8'!$C$18:$C$20,MATCH(_xlfn.BITAND(V257,'PDP8'!$E$18),'PDP8'!$D$18:$D$20,0))," ")),IF(ISNA(MATCH(_xlfn.BITAND(V257,'PDP8'!$E$21),'PDP8'!$D$21:$D$52,0)),"",INDEX('PDP8'!$C$21:$C$52,MATCH(_xlfn.BITAND(V257,'PDP8'!$E$21),'PDP8'!$D$21:$D$52,0))))))</f>
        <v/>
      </c>
      <c r="X257" s="253" t="str">
        <f>IF(LEN(W257)=0,"",IF(B257='PDP8'!$B$17,'PDP8'!$F$17,CONCATENATE(IF(ISNA(MATCH(_xlfn.BITAND(V257,'PDP8'!$E$18),'PDP8'!$D$18:$D$20,0)),"",CONCATENATE(VLOOKUP(_xlfn.BITAND(V257,'PDP8'!$E$18),'PDP8'!$D$18:$F$20,3,0),IF(LEN(W257)&gt;4,", ",""))),IF(ISNA(MATCH(_xlfn.BITAND(V257,'PDP8'!$E$21),'PDP8'!$D$21:$D$52,0)),"",VLOOKUP(_xlfn.BITAND(V257,'PDP8'!$E$21),'PDP8'!$D$21:$F$52,3,0)))))</f>
        <v/>
      </c>
      <c r="Y257" s="253" t="str">
        <f t="shared" si="58"/>
        <v/>
      </c>
      <c r="Z257" s="253" t="str">
        <f t="shared" si="55"/>
        <v/>
      </c>
      <c r="AA257" s="253" t="str">
        <f>IF(LEN(Z257)=0,"",CONCATENATE(IF(ISNA(MATCH(_xlfn.BITAND(Z257,'PDP8'!$E$56),'PDP8'!$D$56:$D$70,0)),"",CONCATENATE(INDEX('PDP8'!$C$56:$C$70,MATCH(_xlfn.BITAND(Z257,'PDP8'!$E$56),'PDP8'!$D$56:$D$70,0))," ")),IF(ISNA(MATCH(_xlfn.BITAND(Z257,'PDP8'!$E$71),'PDP8'!$D$71:$D$73,0)),"",CONCATENATE(INDEX('PDP8'!$C$71:$C$73,MATCH(_xlfn.BITAND(Z257,'PDP8'!$E$71),'PDP8'!$D$71:$D$73,0))," ")),IF(_xlfn.BITAND(Z257,'PDP8'!$E$74),"",'PDP8'!$C$74),IF(_xlfn.BITAND(Z257,'PDP8'!$E$75),'PDP8'!$C$75,"")))</f>
        <v/>
      </c>
      <c r="AB257" s="253" t="str">
        <f>IF(LEN(AA257)=0,"",CONCATENATE(IF(ISNA(MATCH(_xlfn.BITAND(Z257,'PDP8'!$E$56),'PDP8'!$D$56:$D$70,0)),"",VLOOKUP(_xlfn.BITAND(Z257,'PDP8'!$E$56),'PDP8'!$D$56:$F$70,3,0)),IF(ISNA(MATCH(_xlfn.BITAND(Z257,'PDP8'!$E$71),'PDP8'!$D$71:$D$73,0)),"",CONCATENATE(IF(ISNA(MATCH(_xlfn.BITAND(Z257,'PDP8'!$E$56),'PDP8'!$D$56:$D$70,0)),"",", "),VLOOKUP(_xlfn.BITAND(Z257,'PDP8'!$E$71),'PDP8'!$D$71:$F$73,3,0))),IF(_xlfn.BITAND(Z257,'PDP8'!$E$75)='PDP8'!$D$75,CONCATENATE(IF(LEN(AA257)&gt;4,", ",""),'PDP8'!$F$75,""),IF(_xlfn.BITAND(Z257,'PDP8'!$E$74),"",'PDP8'!$F$74))))</f>
        <v/>
      </c>
      <c r="AC257" s="253" t="str">
        <f t="shared" si="59"/>
        <v/>
      </c>
      <c r="AD257" s="253" t="str">
        <f>IF(OR(LEFT(C257,1)="*",ISNA(MATCH(C257,'PDP8'!$B$90:$B$238,0))),"",VLOOKUP(C257,'PDP8'!$B$90:$C$238,2,0))</f>
        <v/>
      </c>
      <c r="AE257" s="253" t="str">
        <f>IF(LEN(AD257)=0,"",VLOOKUP(C257,'PDP8'!$B$79:$F$238,5,0))</f>
        <v/>
      </c>
      <c r="AF257" s="253" t="str">
        <f>IF(OR(LEFT(C257,1)="*",ISNA(MATCH(C257,'PDP8'!$J$5:$J$389,0))),"",INDEX('PDP8'!$I$5:$I$389,MATCH(C257,'PDP8'!$J$5:$J$389,0)))</f>
        <v/>
      </c>
      <c r="AG257" s="253" t="str">
        <f>IF(LEN(AF257)=0,"",CONCATENATE(VLOOKUP(C257,'PDP8'!$J$5:$M$389,2,0),": ",VLOOKUP(C257,'PDP8'!$J$5:$M$389,4,0)))</f>
        <v/>
      </c>
      <c r="AH257" s="126"/>
    </row>
    <row r="258" spans="1:34" x14ac:dyDescent="0.2">
      <c r="A258" s="126"/>
      <c r="B258" s="246" t="str">
        <f t="shared" si="45"/>
        <v/>
      </c>
      <c r="C258" s="247"/>
      <c r="D258" s="248"/>
      <c r="E258" s="177"/>
      <c r="F258" s="249"/>
      <c r="G258" s="250" t="str">
        <f>IF(LEN(C258)=0,"",IF(LEFT(C258,1)="*",B258,IF(D258="Y",C258,IF(O258&lt;6,INDEX('PDP8'!$C$6:$C$13,MATCH(P258,'PDP8'!$B$6:$B$13)),CONCATENATE(W258,AA258,AD258,AF258)))))</f>
        <v/>
      </c>
      <c r="H258" s="251" t="str">
        <f t="shared" si="46"/>
        <v/>
      </c>
      <c r="I258" s="250" t="str">
        <f t="shared" si="56"/>
        <v/>
      </c>
      <c r="J258" s="179"/>
      <c r="K258" s="188" t="str">
        <f>IF(LEFT(C258,1)="*",CONCATENATE("/Address = ",RIGHT(B258,LEN(B258)-1)),IF(LEN(O258)=0,"",IF(D258="Y",CONCATENATE("/Data initialized to ",C258),IF(O258&lt;6,CONCATENATE("/",VLOOKUP(P258,'PDP8'!$B$6:$F$13,5),IF(_xlfn.BITAND(OCT2DEC(C258),376)=264," [Auto pre-increment]","")),CONCATENATE("/",Y258,AC258,AE258,AG258)))))</f>
        <v/>
      </c>
      <c r="L258" s="252"/>
      <c r="M258" s="126"/>
      <c r="N258" s="253" t="str">
        <f t="shared" si="47"/>
        <v/>
      </c>
      <c r="O258" s="253" t="str">
        <f t="shared" si="48"/>
        <v/>
      </c>
      <c r="P258" s="253" t="str">
        <f t="shared" si="49"/>
        <v/>
      </c>
      <c r="Q258" s="253" t="str">
        <f t="shared" si="50"/>
        <v/>
      </c>
      <c r="R258" s="253" t="str">
        <f t="shared" si="51"/>
        <v>NO</v>
      </c>
      <c r="S258" s="254" t="str">
        <f t="shared" si="57"/>
        <v>7610</v>
      </c>
      <c r="T258" s="253" t="str">
        <f t="shared" si="52"/>
        <v/>
      </c>
      <c r="U258" s="253">
        <f t="shared" si="53"/>
        <v>0</v>
      </c>
      <c r="V258" s="253" t="str">
        <f t="shared" si="54"/>
        <v/>
      </c>
      <c r="W258" s="253" t="str">
        <f>IF(LEN(V258)=0,"",IF(_xlfn.BITAND(V258,'PDP8'!$E$17)='PDP8'!$D$17,'PDP8'!$F$17,CONCATENATE(IF(ISNA(MATCH(_xlfn.BITAND(V258,'PDP8'!$E$18),'PDP8'!$D$18:$D$20,0)),"",CONCATENATE(INDEX('PDP8'!$C$18:$C$20,MATCH(_xlfn.BITAND(V258,'PDP8'!$E$18),'PDP8'!$D$18:$D$20,0))," ")),IF(ISNA(MATCH(_xlfn.BITAND(V258,'PDP8'!$E$21),'PDP8'!$D$21:$D$52,0)),"",INDEX('PDP8'!$C$21:$C$52,MATCH(_xlfn.BITAND(V258,'PDP8'!$E$21),'PDP8'!$D$21:$D$52,0))))))</f>
        <v/>
      </c>
      <c r="X258" s="253" t="str">
        <f>IF(LEN(W258)=0,"",IF(B258='PDP8'!$B$17,'PDP8'!$F$17,CONCATENATE(IF(ISNA(MATCH(_xlfn.BITAND(V258,'PDP8'!$E$18),'PDP8'!$D$18:$D$20,0)),"",CONCATENATE(VLOOKUP(_xlfn.BITAND(V258,'PDP8'!$E$18),'PDP8'!$D$18:$F$20,3,0),IF(LEN(W258)&gt;4,", ",""))),IF(ISNA(MATCH(_xlfn.BITAND(V258,'PDP8'!$E$21),'PDP8'!$D$21:$D$52,0)),"",VLOOKUP(_xlfn.BITAND(V258,'PDP8'!$E$21),'PDP8'!$D$21:$F$52,3,0)))))</f>
        <v/>
      </c>
      <c r="Y258" s="253" t="str">
        <f t="shared" si="58"/>
        <v/>
      </c>
      <c r="Z258" s="253" t="str">
        <f t="shared" si="55"/>
        <v/>
      </c>
      <c r="AA258" s="253" t="str">
        <f>IF(LEN(Z258)=0,"",CONCATENATE(IF(ISNA(MATCH(_xlfn.BITAND(Z258,'PDP8'!$E$56),'PDP8'!$D$56:$D$70,0)),"",CONCATENATE(INDEX('PDP8'!$C$56:$C$70,MATCH(_xlfn.BITAND(Z258,'PDP8'!$E$56),'PDP8'!$D$56:$D$70,0))," ")),IF(ISNA(MATCH(_xlfn.BITAND(Z258,'PDP8'!$E$71),'PDP8'!$D$71:$D$73,0)),"",CONCATENATE(INDEX('PDP8'!$C$71:$C$73,MATCH(_xlfn.BITAND(Z258,'PDP8'!$E$71),'PDP8'!$D$71:$D$73,0))," ")),IF(_xlfn.BITAND(Z258,'PDP8'!$E$74),"",'PDP8'!$C$74),IF(_xlfn.BITAND(Z258,'PDP8'!$E$75),'PDP8'!$C$75,"")))</f>
        <v/>
      </c>
      <c r="AB258" s="253" t="str">
        <f>IF(LEN(AA258)=0,"",CONCATENATE(IF(ISNA(MATCH(_xlfn.BITAND(Z258,'PDP8'!$E$56),'PDP8'!$D$56:$D$70,0)),"",VLOOKUP(_xlfn.BITAND(Z258,'PDP8'!$E$56),'PDP8'!$D$56:$F$70,3,0)),IF(ISNA(MATCH(_xlfn.BITAND(Z258,'PDP8'!$E$71),'PDP8'!$D$71:$D$73,0)),"",CONCATENATE(IF(ISNA(MATCH(_xlfn.BITAND(Z258,'PDP8'!$E$56),'PDP8'!$D$56:$D$70,0)),"",", "),VLOOKUP(_xlfn.BITAND(Z258,'PDP8'!$E$71),'PDP8'!$D$71:$F$73,3,0))),IF(_xlfn.BITAND(Z258,'PDP8'!$E$75)='PDP8'!$D$75,CONCATENATE(IF(LEN(AA258)&gt;4,", ",""),'PDP8'!$F$75,""),IF(_xlfn.BITAND(Z258,'PDP8'!$E$74),"",'PDP8'!$F$74))))</f>
        <v/>
      </c>
      <c r="AC258" s="253" t="str">
        <f t="shared" si="59"/>
        <v/>
      </c>
      <c r="AD258" s="253" t="str">
        <f>IF(OR(LEFT(C258,1)="*",ISNA(MATCH(C258,'PDP8'!$B$90:$B$238,0))),"",VLOOKUP(C258,'PDP8'!$B$90:$C$238,2,0))</f>
        <v/>
      </c>
      <c r="AE258" s="253" t="str">
        <f>IF(LEN(AD258)=0,"",VLOOKUP(C258,'PDP8'!$B$79:$F$238,5,0))</f>
        <v/>
      </c>
      <c r="AF258" s="253" t="str">
        <f>IF(OR(LEFT(C258,1)="*",ISNA(MATCH(C258,'PDP8'!$J$5:$J$389,0))),"",INDEX('PDP8'!$I$5:$I$389,MATCH(C258,'PDP8'!$J$5:$J$389,0)))</f>
        <v/>
      </c>
      <c r="AG258" s="253" t="str">
        <f>IF(LEN(AF258)=0,"",CONCATENATE(VLOOKUP(C258,'PDP8'!$J$5:$M$389,2,0),": ",VLOOKUP(C258,'PDP8'!$J$5:$M$389,4,0)))</f>
        <v/>
      </c>
      <c r="AH258" s="126"/>
    </row>
    <row r="259" spans="1:34" x14ac:dyDescent="0.2">
      <c r="A259" s="126"/>
      <c r="B259" s="246" t="str">
        <f t="shared" si="45"/>
        <v/>
      </c>
      <c r="C259" s="247"/>
      <c r="D259" s="248"/>
      <c r="E259" s="177"/>
      <c r="F259" s="249"/>
      <c r="G259" s="250" t="str">
        <f>IF(LEN(C259)=0,"",IF(LEFT(C259,1)="*",B259,IF(D259="Y",C259,IF(O259&lt;6,INDEX('PDP8'!$C$6:$C$13,MATCH(P259,'PDP8'!$B$6:$B$13)),CONCATENATE(W259,AA259,AD259,AF259)))))</f>
        <v/>
      </c>
      <c r="H259" s="251" t="str">
        <f t="shared" si="46"/>
        <v/>
      </c>
      <c r="I259" s="250" t="str">
        <f t="shared" si="56"/>
        <v/>
      </c>
      <c r="J259" s="179"/>
      <c r="K259" s="188" t="str">
        <f>IF(LEFT(C259,1)="*",CONCATENATE("/Address = ",RIGHT(B259,LEN(B259)-1)),IF(LEN(O259)=0,"",IF(D259="Y",CONCATENATE("/Data initialized to ",C259),IF(O259&lt;6,CONCATENATE("/",VLOOKUP(P259,'PDP8'!$B$6:$F$13,5),IF(_xlfn.BITAND(OCT2DEC(C259),376)=264," [Auto pre-increment]","")),CONCATENATE("/",Y259,AC259,AE259,AG259)))))</f>
        <v/>
      </c>
      <c r="L259" s="252"/>
      <c r="M259" s="126"/>
      <c r="N259" s="253" t="str">
        <f t="shared" si="47"/>
        <v/>
      </c>
      <c r="O259" s="253" t="str">
        <f t="shared" si="48"/>
        <v/>
      </c>
      <c r="P259" s="253" t="str">
        <f t="shared" si="49"/>
        <v/>
      </c>
      <c r="Q259" s="253" t="str">
        <f t="shared" si="50"/>
        <v/>
      </c>
      <c r="R259" s="253" t="str">
        <f t="shared" si="51"/>
        <v>NO</v>
      </c>
      <c r="S259" s="254" t="str">
        <f t="shared" si="57"/>
        <v>7610</v>
      </c>
      <c r="T259" s="253" t="str">
        <f t="shared" si="52"/>
        <v/>
      </c>
      <c r="U259" s="253">
        <f t="shared" si="53"/>
        <v>0</v>
      </c>
      <c r="V259" s="253" t="str">
        <f t="shared" si="54"/>
        <v/>
      </c>
      <c r="W259" s="253" t="str">
        <f>IF(LEN(V259)=0,"",IF(_xlfn.BITAND(V259,'PDP8'!$E$17)='PDP8'!$D$17,'PDP8'!$F$17,CONCATENATE(IF(ISNA(MATCH(_xlfn.BITAND(V259,'PDP8'!$E$18),'PDP8'!$D$18:$D$20,0)),"",CONCATENATE(INDEX('PDP8'!$C$18:$C$20,MATCH(_xlfn.BITAND(V259,'PDP8'!$E$18),'PDP8'!$D$18:$D$20,0))," ")),IF(ISNA(MATCH(_xlfn.BITAND(V259,'PDP8'!$E$21),'PDP8'!$D$21:$D$52,0)),"",INDEX('PDP8'!$C$21:$C$52,MATCH(_xlfn.BITAND(V259,'PDP8'!$E$21),'PDP8'!$D$21:$D$52,0))))))</f>
        <v/>
      </c>
      <c r="X259" s="253" t="str">
        <f>IF(LEN(W259)=0,"",IF(B259='PDP8'!$B$17,'PDP8'!$F$17,CONCATENATE(IF(ISNA(MATCH(_xlfn.BITAND(V259,'PDP8'!$E$18),'PDP8'!$D$18:$D$20,0)),"",CONCATENATE(VLOOKUP(_xlfn.BITAND(V259,'PDP8'!$E$18),'PDP8'!$D$18:$F$20,3,0),IF(LEN(W259)&gt;4,", ",""))),IF(ISNA(MATCH(_xlfn.BITAND(V259,'PDP8'!$E$21),'PDP8'!$D$21:$D$52,0)),"",VLOOKUP(_xlfn.BITAND(V259,'PDP8'!$E$21),'PDP8'!$D$21:$F$52,3,0)))))</f>
        <v/>
      </c>
      <c r="Y259" s="253" t="str">
        <f t="shared" si="58"/>
        <v/>
      </c>
      <c r="Z259" s="253" t="str">
        <f t="shared" si="55"/>
        <v/>
      </c>
      <c r="AA259" s="253" t="str">
        <f>IF(LEN(Z259)=0,"",CONCATENATE(IF(ISNA(MATCH(_xlfn.BITAND(Z259,'PDP8'!$E$56),'PDP8'!$D$56:$D$70,0)),"",CONCATENATE(INDEX('PDP8'!$C$56:$C$70,MATCH(_xlfn.BITAND(Z259,'PDP8'!$E$56),'PDP8'!$D$56:$D$70,0))," ")),IF(ISNA(MATCH(_xlfn.BITAND(Z259,'PDP8'!$E$71),'PDP8'!$D$71:$D$73,0)),"",CONCATENATE(INDEX('PDP8'!$C$71:$C$73,MATCH(_xlfn.BITAND(Z259,'PDP8'!$E$71),'PDP8'!$D$71:$D$73,0))," ")),IF(_xlfn.BITAND(Z259,'PDP8'!$E$74),"",'PDP8'!$C$74),IF(_xlfn.BITAND(Z259,'PDP8'!$E$75),'PDP8'!$C$75,"")))</f>
        <v/>
      </c>
      <c r="AB259" s="253" t="str">
        <f>IF(LEN(AA259)=0,"",CONCATENATE(IF(ISNA(MATCH(_xlfn.BITAND(Z259,'PDP8'!$E$56),'PDP8'!$D$56:$D$70,0)),"",VLOOKUP(_xlfn.BITAND(Z259,'PDP8'!$E$56),'PDP8'!$D$56:$F$70,3,0)),IF(ISNA(MATCH(_xlfn.BITAND(Z259,'PDP8'!$E$71),'PDP8'!$D$71:$D$73,0)),"",CONCATENATE(IF(ISNA(MATCH(_xlfn.BITAND(Z259,'PDP8'!$E$56),'PDP8'!$D$56:$D$70,0)),"",", "),VLOOKUP(_xlfn.BITAND(Z259,'PDP8'!$E$71),'PDP8'!$D$71:$F$73,3,0))),IF(_xlfn.BITAND(Z259,'PDP8'!$E$75)='PDP8'!$D$75,CONCATENATE(IF(LEN(AA259)&gt;4,", ",""),'PDP8'!$F$75,""),IF(_xlfn.BITAND(Z259,'PDP8'!$E$74),"",'PDP8'!$F$74))))</f>
        <v/>
      </c>
      <c r="AC259" s="253" t="str">
        <f t="shared" si="59"/>
        <v/>
      </c>
      <c r="AD259" s="253" t="str">
        <f>IF(OR(LEFT(C259,1)="*",ISNA(MATCH(C259,'PDP8'!$B$90:$B$238,0))),"",VLOOKUP(C259,'PDP8'!$B$90:$C$238,2,0))</f>
        <v/>
      </c>
      <c r="AE259" s="253" t="str">
        <f>IF(LEN(AD259)=0,"",VLOOKUP(C259,'PDP8'!$B$79:$F$238,5,0))</f>
        <v/>
      </c>
      <c r="AF259" s="253" t="str">
        <f>IF(OR(LEFT(C259,1)="*",ISNA(MATCH(C259,'PDP8'!$J$5:$J$389,0))),"",INDEX('PDP8'!$I$5:$I$389,MATCH(C259,'PDP8'!$J$5:$J$389,0)))</f>
        <v/>
      </c>
      <c r="AG259" s="253" t="str">
        <f>IF(LEN(AF259)=0,"",CONCATENATE(VLOOKUP(C259,'PDP8'!$J$5:$M$389,2,0),": ",VLOOKUP(C259,'PDP8'!$J$5:$M$389,4,0)))</f>
        <v/>
      </c>
      <c r="AH259" s="126"/>
    </row>
    <row r="260" spans="1:34" x14ac:dyDescent="0.2">
      <c r="A260" s="126"/>
      <c r="B260" s="246" t="str">
        <f t="shared" si="45"/>
        <v/>
      </c>
      <c r="C260" s="247"/>
      <c r="D260" s="248"/>
      <c r="E260" s="177"/>
      <c r="F260" s="249"/>
      <c r="G260" s="250" t="str">
        <f>IF(LEN(C260)=0,"",IF(LEFT(C260,1)="*",B260,IF(D260="Y",C260,IF(O260&lt;6,INDEX('PDP8'!$C$6:$C$13,MATCH(P260,'PDP8'!$B$6:$B$13)),CONCATENATE(W260,AA260,AD260,AF260)))))</f>
        <v/>
      </c>
      <c r="H260" s="251" t="str">
        <f t="shared" si="46"/>
        <v/>
      </c>
      <c r="I260" s="250" t="str">
        <f t="shared" si="56"/>
        <v/>
      </c>
      <c r="J260" s="179"/>
      <c r="K260" s="188" t="str">
        <f>IF(LEFT(C260,1)="*",CONCATENATE("/Address = ",RIGHT(B260,LEN(B260)-1)),IF(LEN(O260)=0,"",IF(D260="Y",CONCATENATE("/Data initialized to ",C260),IF(O260&lt;6,CONCATENATE("/",VLOOKUP(P260,'PDP8'!$B$6:$F$13,5),IF(_xlfn.BITAND(OCT2DEC(C260),376)=264," [Auto pre-increment]","")),CONCATENATE("/",Y260,AC260,AE260,AG260)))))</f>
        <v/>
      </c>
      <c r="L260" s="252"/>
      <c r="M260" s="126"/>
      <c r="N260" s="253" t="str">
        <f t="shared" si="47"/>
        <v/>
      </c>
      <c r="O260" s="253" t="str">
        <f t="shared" si="48"/>
        <v/>
      </c>
      <c r="P260" s="253" t="str">
        <f t="shared" si="49"/>
        <v/>
      </c>
      <c r="Q260" s="253" t="str">
        <f t="shared" si="50"/>
        <v/>
      </c>
      <c r="R260" s="253" t="str">
        <f t="shared" si="51"/>
        <v>NO</v>
      </c>
      <c r="S260" s="254" t="str">
        <f t="shared" si="57"/>
        <v>7610</v>
      </c>
      <c r="T260" s="253" t="str">
        <f t="shared" si="52"/>
        <v/>
      </c>
      <c r="U260" s="253">
        <f t="shared" si="53"/>
        <v>0</v>
      </c>
      <c r="V260" s="253" t="str">
        <f t="shared" si="54"/>
        <v/>
      </c>
      <c r="W260" s="253" t="str">
        <f>IF(LEN(V260)=0,"",IF(_xlfn.BITAND(V260,'PDP8'!$E$17)='PDP8'!$D$17,'PDP8'!$F$17,CONCATENATE(IF(ISNA(MATCH(_xlfn.BITAND(V260,'PDP8'!$E$18),'PDP8'!$D$18:$D$20,0)),"",CONCATENATE(INDEX('PDP8'!$C$18:$C$20,MATCH(_xlfn.BITAND(V260,'PDP8'!$E$18),'PDP8'!$D$18:$D$20,0))," ")),IF(ISNA(MATCH(_xlfn.BITAND(V260,'PDP8'!$E$21),'PDP8'!$D$21:$D$52,0)),"",INDEX('PDP8'!$C$21:$C$52,MATCH(_xlfn.BITAND(V260,'PDP8'!$E$21),'PDP8'!$D$21:$D$52,0))))))</f>
        <v/>
      </c>
      <c r="X260" s="253" t="str">
        <f>IF(LEN(W260)=0,"",IF(B260='PDP8'!$B$17,'PDP8'!$F$17,CONCATENATE(IF(ISNA(MATCH(_xlfn.BITAND(V260,'PDP8'!$E$18),'PDP8'!$D$18:$D$20,0)),"",CONCATENATE(VLOOKUP(_xlfn.BITAND(V260,'PDP8'!$E$18),'PDP8'!$D$18:$F$20,3,0),IF(LEN(W260)&gt;4,", ",""))),IF(ISNA(MATCH(_xlfn.BITAND(V260,'PDP8'!$E$21),'PDP8'!$D$21:$D$52,0)),"",VLOOKUP(_xlfn.BITAND(V260,'PDP8'!$E$21),'PDP8'!$D$21:$F$52,3,0)))))</f>
        <v/>
      </c>
      <c r="Y260" s="253" t="str">
        <f t="shared" si="58"/>
        <v/>
      </c>
      <c r="Z260" s="253" t="str">
        <f t="shared" si="55"/>
        <v/>
      </c>
      <c r="AA260" s="253" t="str">
        <f>IF(LEN(Z260)=0,"",CONCATENATE(IF(ISNA(MATCH(_xlfn.BITAND(Z260,'PDP8'!$E$56),'PDP8'!$D$56:$D$70,0)),"",CONCATENATE(INDEX('PDP8'!$C$56:$C$70,MATCH(_xlfn.BITAND(Z260,'PDP8'!$E$56),'PDP8'!$D$56:$D$70,0))," ")),IF(ISNA(MATCH(_xlfn.BITAND(Z260,'PDP8'!$E$71),'PDP8'!$D$71:$D$73,0)),"",CONCATENATE(INDEX('PDP8'!$C$71:$C$73,MATCH(_xlfn.BITAND(Z260,'PDP8'!$E$71),'PDP8'!$D$71:$D$73,0))," ")),IF(_xlfn.BITAND(Z260,'PDP8'!$E$74),"",'PDP8'!$C$74),IF(_xlfn.BITAND(Z260,'PDP8'!$E$75),'PDP8'!$C$75,"")))</f>
        <v/>
      </c>
      <c r="AB260" s="253" t="str">
        <f>IF(LEN(AA260)=0,"",CONCATENATE(IF(ISNA(MATCH(_xlfn.BITAND(Z260,'PDP8'!$E$56),'PDP8'!$D$56:$D$70,0)),"",VLOOKUP(_xlfn.BITAND(Z260,'PDP8'!$E$56),'PDP8'!$D$56:$F$70,3,0)),IF(ISNA(MATCH(_xlfn.BITAND(Z260,'PDP8'!$E$71),'PDP8'!$D$71:$D$73,0)),"",CONCATENATE(IF(ISNA(MATCH(_xlfn.BITAND(Z260,'PDP8'!$E$56),'PDP8'!$D$56:$D$70,0)),"",", "),VLOOKUP(_xlfn.BITAND(Z260,'PDP8'!$E$71),'PDP8'!$D$71:$F$73,3,0))),IF(_xlfn.BITAND(Z260,'PDP8'!$E$75)='PDP8'!$D$75,CONCATENATE(IF(LEN(AA260)&gt;4,", ",""),'PDP8'!$F$75,""),IF(_xlfn.BITAND(Z260,'PDP8'!$E$74),"",'PDP8'!$F$74))))</f>
        <v/>
      </c>
      <c r="AC260" s="253" t="str">
        <f t="shared" si="59"/>
        <v/>
      </c>
      <c r="AD260" s="253" t="str">
        <f>IF(OR(LEFT(C260,1)="*",ISNA(MATCH(C260,'PDP8'!$B$90:$B$238,0))),"",VLOOKUP(C260,'PDP8'!$B$90:$C$238,2,0))</f>
        <v/>
      </c>
      <c r="AE260" s="253" t="str">
        <f>IF(LEN(AD260)=0,"",VLOOKUP(C260,'PDP8'!$B$79:$F$238,5,0))</f>
        <v/>
      </c>
      <c r="AF260" s="253" t="str">
        <f>IF(OR(LEFT(C260,1)="*",ISNA(MATCH(C260,'PDP8'!$J$5:$J$389,0))),"",INDEX('PDP8'!$I$5:$I$389,MATCH(C260,'PDP8'!$J$5:$J$389,0)))</f>
        <v/>
      </c>
      <c r="AG260" s="253" t="str">
        <f>IF(LEN(AF260)=0,"",CONCATENATE(VLOOKUP(C260,'PDP8'!$J$5:$M$389,2,0),": ",VLOOKUP(C260,'PDP8'!$J$5:$M$389,4,0)))</f>
        <v/>
      </c>
      <c r="AH260" s="126"/>
    </row>
    <row r="261" spans="1:34" x14ac:dyDescent="0.2">
      <c r="A261" s="126"/>
      <c r="B261" s="246" t="str">
        <f t="shared" si="45"/>
        <v/>
      </c>
      <c r="C261" s="247"/>
      <c r="D261" s="248"/>
      <c r="E261" s="177"/>
      <c r="F261" s="249"/>
      <c r="G261" s="250" t="str">
        <f>IF(LEN(C261)=0,"",IF(LEFT(C261,1)="*",B261,IF(D261="Y",C261,IF(O261&lt;6,INDEX('PDP8'!$C$6:$C$13,MATCH(P261,'PDP8'!$B$6:$B$13)),CONCATENATE(W261,AA261,AD261,AF261)))))</f>
        <v/>
      </c>
      <c r="H261" s="251" t="str">
        <f t="shared" si="46"/>
        <v/>
      </c>
      <c r="I261" s="250" t="str">
        <f t="shared" si="56"/>
        <v/>
      </c>
      <c r="J261" s="179"/>
      <c r="K261" s="188" t="str">
        <f>IF(LEFT(C261,1)="*",CONCATENATE("/Address = ",RIGHT(B261,LEN(B261)-1)),IF(LEN(O261)=0,"",IF(D261="Y",CONCATENATE("/Data initialized to ",C261),IF(O261&lt;6,CONCATENATE("/",VLOOKUP(P261,'PDP8'!$B$6:$F$13,5),IF(_xlfn.BITAND(OCT2DEC(C261),376)=264," [Auto pre-increment]","")),CONCATENATE("/",Y261,AC261,AE261,AG261)))))</f>
        <v/>
      </c>
      <c r="L261" s="252"/>
      <c r="M261" s="126"/>
      <c r="N261" s="253" t="str">
        <f t="shared" si="47"/>
        <v/>
      </c>
      <c r="O261" s="253" t="str">
        <f t="shared" si="48"/>
        <v/>
      </c>
      <c r="P261" s="253" t="str">
        <f t="shared" si="49"/>
        <v/>
      </c>
      <c r="Q261" s="253" t="str">
        <f t="shared" si="50"/>
        <v/>
      </c>
      <c r="R261" s="253" t="str">
        <f t="shared" si="51"/>
        <v>NO</v>
      </c>
      <c r="S261" s="254" t="str">
        <f t="shared" si="57"/>
        <v>7610</v>
      </c>
      <c r="T261" s="253" t="str">
        <f t="shared" si="52"/>
        <v/>
      </c>
      <c r="U261" s="253">
        <f t="shared" si="53"/>
        <v>0</v>
      </c>
      <c r="V261" s="253" t="str">
        <f t="shared" si="54"/>
        <v/>
      </c>
      <c r="W261" s="253" t="str">
        <f>IF(LEN(V261)=0,"",IF(_xlfn.BITAND(V261,'PDP8'!$E$17)='PDP8'!$D$17,'PDP8'!$F$17,CONCATENATE(IF(ISNA(MATCH(_xlfn.BITAND(V261,'PDP8'!$E$18),'PDP8'!$D$18:$D$20,0)),"",CONCATENATE(INDEX('PDP8'!$C$18:$C$20,MATCH(_xlfn.BITAND(V261,'PDP8'!$E$18),'PDP8'!$D$18:$D$20,0))," ")),IF(ISNA(MATCH(_xlfn.BITAND(V261,'PDP8'!$E$21),'PDP8'!$D$21:$D$52,0)),"",INDEX('PDP8'!$C$21:$C$52,MATCH(_xlfn.BITAND(V261,'PDP8'!$E$21),'PDP8'!$D$21:$D$52,0))))))</f>
        <v/>
      </c>
      <c r="X261" s="253" t="str">
        <f>IF(LEN(W261)=0,"",IF(B261='PDP8'!$B$17,'PDP8'!$F$17,CONCATENATE(IF(ISNA(MATCH(_xlfn.BITAND(V261,'PDP8'!$E$18),'PDP8'!$D$18:$D$20,0)),"",CONCATENATE(VLOOKUP(_xlfn.BITAND(V261,'PDP8'!$E$18),'PDP8'!$D$18:$F$20,3,0),IF(LEN(W261)&gt;4,", ",""))),IF(ISNA(MATCH(_xlfn.BITAND(V261,'PDP8'!$E$21),'PDP8'!$D$21:$D$52,0)),"",VLOOKUP(_xlfn.BITAND(V261,'PDP8'!$E$21),'PDP8'!$D$21:$F$52,3,0)))))</f>
        <v/>
      </c>
      <c r="Y261" s="253" t="str">
        <f t="shared" si="58"/>
        <v/>
      </c>
      <c r="Z261" s="253" t="str">
        <f t="shared" si="55"/>
        <v/>
      </c>
      <c r="AA261" s="253" t="str">
        <f>IF(LEN(Z261)=0,"",CONCATENATE(IF(ISNA(MATCH(_xlfn.BITAND(Z261,'PDP8'!$E$56),'PDP8'!$D$56:$D$70,0)),"",CONCATENATE(INDEX('PDP8'!$C$56:$C$70,MATCH(_xlfn.BITAND(Z261,'PDP8'!$E$56),'PDP8'!$D$56:$D$70,0))," ")),IF(ISNA(MATCH(_xlfn.BITAND(Z261,'PDP8'!$E$71),'PDP8'!$D$71:$D$73,0)),"",CONCATENATE(INDEX('PDP8'!$C$71:$C$73,MATCH(_xlfn.BITAND(Z261,'PDP8'!$E$71),'PDP8'!$D$71:$D$73,0))," ")),IF(_xlfn.BITAND(Z261,'PDP8'!$E$74),"",'PDP8'!$C$74),IF(_xlfn.BITAND(Z261,'PDP8'!$E$75),'PDP8'!$C$75,"")))</f>
        <v/>
      </c>
      <c r="AB261" s="253" t="str">
        <f>IF(LEN(AA261)=0,"",CONCATENATE(IF(ISNA(MATCH(_xlfn.BITAND(Z261,'PDP8'!$E$56),'PDP8'!$D$56:$D$70,0)),"",VLOOKUP(_xlfn.BITAND(Z261,'PDP8'!$E$56),'PDP8'!$D$56:$F$70,3,0)),IF(ISNA(MATCH(_xlfn.BITAND(Z261,'PDP8'!$E$71),'PDP8'!$D$71:$D$73,0)),"",CONCATENATE(IF(ISNA(MATCH(_xlfn.BITAND(Z261,'PDP8'!$E$56),'PDP8'!$D$56:$D$70,0)),"",", "),VLOOKUP(_xlfn.BITAND(Z261,'PDP8'!$E$71),'PDP8'!$D$71:$F$73,3,0))),IF(_xlfn.BITAND(Z261,'PDP8'!$E$75)='PDP8'!$D$75,CONCATENATE(IF(LEN(AA261)&gt;4,", ",""),'PDP8'!$F$75,""),IF(_xlfn.BITAND(Z261,'PDP8'!$E$74),"",'PDP8'!$F$74))))</f>
        <v/>
      </c>
      <c r="AC261" s="253" t="str">
        <f t="shared" si="59"/>
        <v/>
      </c>
      <c r="AD261" s="253" t="str">
        <f>IF(OR(LEFT(C261,1)="*",ISNA(MATCH(C261,'PDP8'!$B$90:$B$238,0))),"",VLOOKUP(C261,'PDP8'!$B$90:$C$238,2,0))</f>
        <v/>
      </c>
      <c r="AE261" s="253" t="str">
        <f>IF(LEN(AD261)=0,"",VLOOKUP(C261,'PDP8'!$B$79:$F$238,5,0))</f>
        <v/>
      </c>
      <c r="AF261" s="253" t="str">
        <f>IF(OR(LEFT(C261,1)="*",ISNA(MATCH(C261,'PDP8'!$J$5:$J$389,0))),"",INDEX('PDP8'!$I$5:$I$389,MATCH(C261,'PDP8'!$J$5:$J$389,0)))</f>
        <v/>
      </c>
      <c r="AG261" s="253" t="str">
        <f>IF(LEN(AF261)=0,"",CONCATENATE(VLOOKUP(C261,'PDP8'!$J$5:$M$389,2,0),": ",VLOOKUP(C261,'PDP8'!$J$5:$M$389,4,0)))</f>
        <v/>
      </c>
      <c r="AH261" s="126"/>
    </row>
    <row r="262" spans="1:34" x14ac:dyDescent="0.2">
      <c r="A262" s="126"/>
      <c r="B262" s="246" t="str">
        <f t="shared" si="45"/>
        <v/>
      </c>
      <c r="C262" s="247"/>
      <c r="D262" s="248"/>
      <c r="E262" s="177"/>
      <c r="F262" s="249"/>
      <c r="G262" s="250" t="str">
        <f>IF(LEN(C262)=0,"",IF(LEFT(C262,1)="*",B262,IF(D262="Y",C262,IF(O262&lt;6,INDEX('PDP8'!$C$6:$C$13,MATCH(P262,'PDP8'!$B$6:$B$13)),CONCATENATE(W262,AA262,AD262,AF262)))))</f>
        <v/>
      </c>
      <c r="H262" s="251" t="str">
        <f t="shared" si="46"/>
        <v/>
      </c>
      <c r="I262" s="250" t="str">
        <f t="shared" si="56"/>
        <v/>
      </c>
      <c r="J262" s="179"/>
      <c r="K262" s="188" t="str">
        <f>IF(LEFT(C262,1)="*",CONCATENATE("/Address = ",RIGHT(B262,LEN(B262)-1)),IF(LEN(O262)=0,"",IF(D262="Y",CONCATENATE("/Data initialized to ",C262),IF(O262&lt;6,CONCATENATE("/",VLOOKUP(P262,'PDP8'!$B$6:$F$13,5),IF(_xlfn.BITAND(OCT2DEC(C262),376)=264," [Auto pre-increment]","")),CONCATENATE("/",Y262,AC262,AE262,AG262)))))</f>
        <v/>
      </c>
      <c r="L262" s="252"/>
      <c r="M262" s="126"/>
      <c r="N262" s="253" t="str">
        <f t="shared" si="47"/>
        <v/>
      </c>
      <c r="O262" s="253" t="str">
        <f t="shared" si="48"/>
        <v/>
      </c>
      <c r="P262" s="253" t="str">
        <f t="shared" si="49"/>
        <v/>
      </c>
      <c r="Q262" s="253" t="str">
        <f t="shared" si="50"/>
        <v/>
      </c>
      <c r="R262" s="253" t="str">
        <f t="shared" si="51"/>
        <v>NO</v>
      </c>
      <c r="S262" s="254" t="str">
        <f t="shared" si="57"/>
        <v>7610</v>
      </c>
      <c r="T262" s="253" t="str">
        <f t="shared" si="52"/>
        <v/>
      </c>
      <c r="U262" s="253">
        <f t="shared" si="53"/>
        <v>0</v>
      </c>
      <c r="V262" s="253" t="str">
        <f t="shared" si="54"/>
        <v/>
      </c>
      <c r="W262" s="253" t="str">
        <f>IF(LEN(V262)=0,"",IF(_xlfn.BITAND(V262,'PDP8'!$E$17)='PDP8'!$D$17,'PDP8'!$F$17,CONCATENATE(IF(ISNA(MATCH(_xlfn.BITAND(V262,'PDP8'!$E$18),'PDP8'!$D$18:$D$20,0)),"",CONCATENATE(INDEX('PDP8'!$C$18:$C$20,MATCH(_xlfn.BITAND(V262,'PDP8'!$E$18),'PDP8'!$D$18:$D$20,0))," ")),IF(ISNA(MATCH(_xlfn.BITAND(V262,'PDP8'!$E$21),'PDP8'!$D$21:$D$52,0)),"",INDEX('PDP8'!$C$21:$C$52,MATCH(_xlfn.BITAND(V262,'PDP8'!$E$21),'PDP8'!$D$21:$D$52,0))))))</f>
        <v/>
      </c>
      <c r="X262" s="253" t="str">
        <f>IF(LEN(W262)=0,"",IF(B262='PDP8'!$B$17,'PDP8'!$F$17,CONCATENATE(IF(ISNA(MATCH(_xlfn.BITAND(V262,'PDP8'!$E$18),'PDP8'!$D$18:$D$20,0)),"",CONCATENATE(VLOOKUP(_xlfn.BITAND(V262,'PDP8'!$E$18),'PDP8'!$D$18:$F$20,3,0),IF(LEN(W262)&gt;4,", ",""))),IF(ISNA(MATCH(_xlfn.BITAND(V262,'PDP8'!$E$21),'PDP8'!$D$21:$D$52,0)),"",VLOOKUP(_xlfn.BITAND(V262,'PDP8'!$E$21),'PDP8'!$D$21:$F$52,3,0)))))</f>
        <v/>
      </c>
      <c r="Y262" s="253" t="str">
        <f t="shared" si="58"/>
        <v/>
      </c>
      <c r="Z262" s="253" t="str">
        <f t="shared" si="55"/>
        <v/>
      </c>
      <c r="AA262" s="253" t="str">
        <f>IF(LEN(Z262)=0,"",CONCATENATE(IF(ISNA(MATCH(_xlfn.BITAND(Z262,'PDP8'!$E$56),'PDP8'!$D$56:$D$70,0)),"",CONCATENATE(INDEX('PDP8'!$C$56:$C$70,MATCH(_xlfn.BITAND(Z262,'PDP8'!$E$56),'PDP8'!$D$56:$D$70,0))," ")),IF(ISNA(MATCH(_xlfn.BITAND(Z262,'PDP8'!$E$71),'PDP8'!$D$71:$D$73,0)),"",CONCATENATE(INDEX('PDP8'!$C$71:$C$73,MATCH(_xlfn.BITAND(Z262,'PDP8'!$E$71),'PDP8'!$D$71:$D$73,0))," ")),IF(_xlfn.BITAND(Z262,'PDP8'!$E$74),"",'PDP8'!$C$74),IF(_xlfn.BITAND(Z262,'PDP8'!$E$75),'PDP8'!$C$75,"")))</f>
        <v/>
      </c>
      <c r="AB262" s="253" t="str">
        <f>IF(LEN(AA262)=0,"",CONCATENATE(IF(ISNA(MATCH(_xlfn.BITAND(Z262,'PDP8'!$E$56),'PDP8'!$D$56:$D$70,0)),"",VLOOKUP(_xlfn.BITAND(Z262,'PDP8'!$E$56),'PDP8'!$D$56:$F$70,3,0)),IF(ISNA(MATCH(_xlfn.BITAND(Z262,'PDP8'!$E$71),'PDP8'!$D$71:$D$73,0)),"",CONCATENATE(IF(ISNA(MATCH(_xlfn.BITAND(Z262,'PDP8'!$E$56),'PDP8'!$D$56:$D$70,0)),"",", "),VLOOKUP(_xlfn.BITAND(Z262,'PDP8'!$E$71),'PDP8'!$D$71:$F$73,3,0))),IF(_xlfn.BITAND(Z262,'PDP8'!$E$75)='PDP8'!$D$75,CONCATENATE(IF(LEN(AA262)&gt;4,", ",""),'PDP8'!$F$75,""),IF(_xlfn.BITAND(Z262,'PDP8'!$E$74),"",'PDP8'!$F$74))))</f>
        <v/>
      </c>
      <c r="AC262" s="253" t="str">
        <f t="shared" si="59"/>
        <v/>
      </c>
      <c r="AD262" s="253" t="str">
        <f>IF(OR(LEFT(C262,1)="*",ISNA(MATCH(C262,'PDP8'!$B$90:$B$238,0))),"",VLOOKUP(C262,'PDP8'!$B$90:$C$238,2,0))</f>
        <v/>
      </c>
      <c r="AE262" s="253" t="str">
        <f>IF(LEN(AD262)=0,"",VLOOKUP(C262,'PDP8'!$B$79:$F$238,5,0))</f>
        <v/>
      </c>
      <c r="AF262" s="253" t="str">
        <f>IF(OR(LEFT(C262,1)="*",ISNA(MATCH(C262,'PDP8'!$J$5:$J$389,0))),"",INDEX('PDP8'!$I$5:$I$389,MATCH(C262,'PDP8'!$J$5:$J$389,0)))</f>
        <v/>
      </c>
      <c r="AG262" s="253" t="str">
        <f>IF(LEN(AF262)=0,"",CONCATENATE(VLOOKUP(C262,'PDP8'!$J$5:$M$389,2,0),": ",VLOOKUP(C262,'PDP8'!$J$5:$M$389,4,0)))</f>
        <v/>
      </c>
      <c r="AH262" s="126"/>
    </row>
    <row r="263" spans="1:34" x14ac:dyDescent="0.2">
      <c r="A263" s="126"/>
      <c r="B263" s="246" t="str">
        <f t="shared" si="45"/>
        <v/>
      </c>
      <c r="C263" s="247"/>
      <c r="D263" s="248"/>
      <c r="E263" s="177"/>
      <c r="F263" s="249"/>
      <c r="G263" s="250" t="str">
        <f>IF(LEN(C263)=0,"",IF(LEFT(C263,1)="*",B263,IF(D263="Y",C263,IF(O263&lt;6,INDEX('PDP8'!$C$6:$C$13,MATCH(P263,'PDP8'!$B$6:$B$13)),CONCATENATE(W263,AA263,AD263,AF263)))))</f>
        <v/>
      </c>
      <c r="H263" s="251" t="str">
        <f t="shared" si="46"/>
        <v/>
      </c>
      <c r="I263" s="250" t="str">
        <f t="shared" si="56"/>
        <v/>
      </c>
      <c r="J263" s="179"/>
      <c r="K263" s="188" t="str">
        <f>IF(LEFT(C263,1)="*",CONCATENATE("/Address = ",RIGHT(B263,LEN(B263)-1)),IF(LEN(O263)=0,"",IF(D263="Y",CONCATENATE("/Data initialized to ",C263),IF(O263&lt;6,CONCATENATE("/",VLOOKUP(P263,'PDP8'!$B$6:$F$13,5),IF(_xlfn.BITAND(OCT2DEC(C263),376)=264," [Auto pre-increment]","")),CONCATENATE("/",Y263,AC263,AE263,AG263)))))</f>
        <v/>
      </c>
      <c r="L263" s="252"/>
      <c r="M263" s="126"/>
      <c r="N263" s="253" t="str">
        <f t="shared" si="47"/>
        <v/>
      </c>
      <c r="O263" s="253" t="str">
        <f t="shared" si="48"/>
        <v/>
      </c>
      <c r="P263" s="253" t="str">
        <f t="shared" si="49"/>
        <v/>
      </c>
      <c r="Q263" s="253" t="str">
        <f t="shared" si="50"/>
        <v/>
      </c>
      <c r="R263" s="253" t="str">
        <f t="shared" si="51"/>
        <v>NO</v>
      </c>
      <c r="S263" s="254" t="str">
        <f t="shared" si="57"/>
        <v>7610</v>
      </c>
      <c r="T263" s="253" t="str">
        <f t="shared" si="52"/>
        <v/>
      </c>
      <c r="U263" s="253">
        <f t="shared" si="53"/>
        <v>0</v>
      </c>
      <c r="V263" s="253" t="str">
        <f t="shared" si="54"/>
        <v/>
      </c>
      <c r="W263" s="253" t="str">
        <f>IF(LEN(V263)=0,"",IF(_xlfn.BITAND(V263,'PDP8'!$E$17)='PDP8'!$D$17,'PDP8'!$F$17,CONCATENATE(IF(ISNA(MATCH(_xlfn.BITAND(V263,'PDP8'!$E$18),'PDP8'!$D$18:$D$20,0)),"",CONCATENATE(INDEX('PDP8'!$C$18:$C$20,MATCH(_xlfn.BITAND(V263,'PDP8'!$E$18),'PDP8'!$D$18:$D$20,0))," ")),IF(ISNA(MATCH(_xlfn.BITAND(V263,'PDP8'!$E$21),'PDP8'!$D$21:$D$52,0)),"",INDEX('PDP8'!$C$21:$C$52,MATCH(_xlfn.BITAND(V263,'PDP8'!$E$21),'PDP8'!$D$21:$D$52,0))))))</f>
        <v/>
      </c>
      <c r="X263" s="253" t="str">
        <f>IF(LEN(W263)=0,"",IF(B263='PDP8'!$B$17,'PDP8'!$F$17,CONCATENATE(IF(ISNA(MATCH(_xlfn.BITAND(V263,'PDP8'!$E$18),'PDP8'!$D$18:$D$20,0)),"",CONCATENATE(VLOOKUP(_xlfn.BITAND(V263,'PDP8'!$E$18),'PDP8'!$D$18:$F$20,3,0),IF(LEN(W263)&gt;4,", ",""))),IF(ISNA(MATCH(_xlfn.BITAND(V263,'PDP8'!$E$21),'PDP8'!$D$21:$D$52,0)),"",VLOOKUP(_xlfn.BITAND(V263,'PDP8'!$E$21),'PDP8'!$D$21:$F$52,3,0)))))</f>
        <v/>
      </c>
      <c r="Y263" s="253" t="str">
        <f t="shared" si="58"/>
        <v/>
      </c>
      <c r="Z263" s="253" t="str">
        <f t="shared" si="55"/>
        <v/>
      </c>
      <c r="AA263" s="253" t="str">
        <f>IF(LEN(Z263)=0,"",CONCATENATE(IF(ISNA(MATCH(_xlfn.BITAND(Z263,'PDP8'!$E$56),'PDP8'!$D$56:$D$70,0)),"",CONCATENATE(INDEX('PDP8'!$C$56:$C$70,MATCH(_xlfn.BITAND(Z263,'PDP8'!$E$56),'PDP8'!$D$56:$D$70,0))," ")),IF(ISNA(MATCH(_xlfn.BITAND(Z263,'PDP8'!$E$71),'PDP8'!$D$71:$D$73,0)),"",CONCATENATE(INDEX('PDP8'!$C$71:$C$73,MATCH(_xlfn.BITAND(Z263,'PDP8'!$E$71),'PDP8'!$D$71:$D$73,0))," ")),IF(_xlfn.BITAND(Z263,'PDP8'!$E$74),"",'PDP8'!$C$74),IF(_xlfn.BITAND(Z263,'PDP8'!$E$75),'PDP8'!$C$75,"")))</f>
        <v/>
      </c>
      <c r="AB263" s="253" t="str">
        <f>IF(LEN(AA263)=0,"",CONCATENATE(IF(ISNA(MATCH(_xlfn.BITAND(Z263,'PDP8'!$E$56),'PDP8'!$D$56:$D$70,0)),"",VLOOKUP(_xlfn.BITAND(Z263,'PDP8'!$E$56),'PDP8'!$D$56:$F$70,3,0)),IF(ISNA(MATCH(_xlfn.BITAND(Z263,'PDP8'!$E$71),'PDP8'!$D$71:$D$73,0)),"",CONCATENATE(IF(ISNA(MATCH(_xlfn.BITAND(Z263,'PDP8'!$E$56),'PDP8'!$D$56:$D$70,0)),"",", "),VLOOKUP(_xlfn.BITAND(Z263,'PDP8'!$E$71),'PDP8'!$D$71:$F$73,3,0))),IF(_xlfn.BITAND(Z263,'PDP8'!$E$75)='PDP8'!$D$75,CONCATENATE(IF(LEN(AA263)&gt;4,", ",""),'PDP8'!$F$75,""),IF(_xlfn.BITAND(Z263,'PDP8'!$E$74),"",'PDP8'!$F$74))))</f>
        <v/>
      </c>
      <c r="AC263" s="253" t="str">
        <f t="shared" si="59"/>
        <v/>
      </c>
      <c r="AD263" s="253" t="str">
        <f>IF(OR(LEFT(C263,1)="*",ISNA(MATCH(C263,'PDP8'!$B$90:$B$238,0))),"",VLOOKUP(C263,'PDP8'!$B$90:$C$238,2,0))</f>
        <v/>
      </c>
      <c r="AE263" s="253" t="str">
        <f>IF(LEN(AD263)=0,"",VLOOKUP(C263,'PDP8'!$B$79:$F$238,5,0))</f>
        <v/>
      </c>
      <c r="AF263" s="253" t="str">
        <f>IF(OR(LEFT(C263,1)="*",ISNA(MATCH(C263,'PDP8'!$J$5:$J$389,0))),"",INDEX('PDP8'!$I$5:$I$389,MATCH(C263,'PDP8'!$J$5:$J$389,0)))</f>
        <v/>
      </c>
      <c r="AG263" s="253" t="str">
        <f>IF(LEN(AF263)=0,"",CONCATENATE(VLOOKUP(C263,'PDP8'!$J$5:$M$389,2,0),": ",VLOOKUP(C263,'PDP8'!$J$5:$M$389,4,0)))</f>
        <v/>
      </c>
      <c r="AH263" s="126"/>
    </row>
    <row r="264" spans="1:34" x14ac:dyDescent="0.2">
      <c r="A264" s="126"/>
      <c r="B264" s="246" t="str">
        <f t="shared" si="45"/>
        <v/>
      </c>
      <c r="C264" s="247"/>
      <c r="D264" s="248"/>
      <c r="E264" s="177"/>
      <c r="F264" s="249"/>
      <c r="G264" s="250" t="str">
        <f>IF(LEN(C264)=0,"",IF(LEFT(C264,1)="*",B264,IF(D264="Y",C264,IF(O264&lt;6,INDEX('PDP8'!$C$6:$C$13,MATCH(P264,'PDP8'!$B$6:$B$13)),CONCATENATE(W264,AA264,AD264,AF264)))))</f>
        <v/>
      </c>
      <c r="H264" s="251" t="str">
        <f t="shared" si="46"/>
        <v/>
      </c>
      <c r="I264" s="250" t="str">
        <f t="shared" si="56"/>
        <v/>
      </c>
      <c r="J264" s="179"/>
      <c r="K264" s="188" t="str">
        <f>IF(LEFT(C264,1)="*",CONCATENATE("/Address = ",RIGHT(B264,LEN(B264)-1)),IF(LEN(O264)=0,"",IF(D264="Y",CONCATENATE("/Data initialized to ",C264),IF(O264&lt;6,CONCATENATE("/",VLOOKUP(P264,'PDP8'!$B$6:$F$13,5),IF(_xlfn.BITAND(OCT2DEC(C264),376)=264," [Auto pre-increment]","")),CONCATENATE("/",Y264,AC264,AE264,AG264)))))</f>
        <v/>
      </c>
      <c r="L264" s="252"/>
      <c r="M264" s="126"/>
      <c r="N264" s="253" t="str">
        <f t="shared" si="47"/>
        <v/>
      </c>
      <c r="O264" s="253" t="str">
        <f t="shared" si="48"/>
        <v/>
      </c>
      <c r="P264" s="253" t="str">
        <f t="shared" si="49"/>
        <v/>
      </c>
      <c r="Q264" s="253" t="str">
        <f t="shared" si="50"/>
        <v/>
      </c>
      <c r="R264" s="253" t="str">
        <f t="shared" si="51"/>
        <v>NO</v>
      </c>
      <c r="S264" s="254" t="str">
        <f t="shared" si="57"/>
        <v>7610</v>
      </c>
      <c r="T264" s="253" t="str">
        <f t="shared" si="52"/>
        <v/>
      </c>
      <c r="U264" s="253">
        <f t="shared" si="53"/>
        <v>0</v>
      </c>
      <c r="V264" s="253" t="str">
        <f t="shared" si="54"/>
        <v/>
      </c>
      <c r="W264" s="253" t="str">
        <f>IF(LEN(V264)=0,"",IF(_xlfn.BITAND(V264,'PDP8'!$E$17)='PDP8'!$D$17,'PDP8'!$F$17,CONCATENATE(IF(ISNA(MATCH(_xlfn.BITAND(V264,'PDP8'!$E$18),'PDP8'!$D$18:$D$20,0)),"",CONCATENATE(INDEX('PDP8'!$C$18:$C$20,MATCH(_xlfn.BITAND(V264,'PDP8'!$E$18),'PDP8'!$D$18:$D$20,0))," ")),IF(ISNA(MATCH(_xlfn.BITAND(V264,'PDP8'!$E$21),'PDP8'!$D$21:$D$52,0)),"",INDEX('PDP8'!$C$21:$C$52,MATCH(_xlfn.BITAND(V264,'PDP8'!$E$21),'PDP8'!$D$21:$D$52,0))))))</f>
        <v/>
      </c>
      <c r="X264" s="253" t="str">
        <f>IF(LEN(W264)=0,"",IF(B264='PDP8'!$B$17,'PDP8'!$F$17,CONCATENATE(IF(ISNA(MATCH(_xlfn.BITAND(V264,'PDP8'!$E$18),'PDP8'!$D$18:$D$20,0)),"",CONCATENATE(VLOOKUP(_xlfn.BITAND(V264,'PDP8'!$E$18),'PDP8'!$D$18:$F$20,3,0),IF(LEN(W264)&gt;4,", ",""))),IF(ISNA(MATCH(_xlfn.BITAND(V264,'PDP8'!$E$21),'PDP8'!$D$21:$D$52,0)),"",VLOOKUP(_xlfn.BITAND(V264,'PDP8'!$E$21),'PDP8'!$D$21:$F$52,3,0)))))</f>
        <v/>
      </c>
      <c r="Y264" s="253" t="str">
        <f t="shared" si="58"/>
        <v/>
      </c>
      <c r="Z264" s="253" t="str">
        <f t="shared" si="55"/>
        <v/>
      </c>
      <c r="AA264" s="253" t="str">
        <f>IF(LEN(Z264)=0,"",CONCATENATE(IF(ISNA(MATCH(_xlfn.BITAND(Z264,'PDP8'!$E$56),'PDP8'!$D$56:$D$70,0)),"",CONCATENATE(INDEX('PDP8'!$C$56:$C$70,MATCH(_xlfn.BITAND(Z264,'PDP8'!$E$56),'PDP8'!$D$56:$D$70,0))," ")),IF(ISNA(MATCH(_xlfn.BITAND(Z264,'PDP8'!$E$71),'PDP8'!$D$71:$D$73,0)),"",CONCATENATE(INDEX('PDP8'!$C$71:$C$73,MATCH(_xlfn.BITAND(Z264,'PDP8'!$E$71),'PDP8'!$D$71:$D$73,0))," ")),IF(_xlfn.BITAND(Z264,'PDP8'!$E$74),"",'PDP8'!$C$74),IF(_xlfn.BITAND(Z264,'PDP8'!$E$75),'PDP8'!$C$75,"")))</f>
        <v/>
      </c>
      <c r="AB264" s="253" t="str">
        <f>IF(LEN(AA264)=0,"",CONCATENATE(IF(ISNA(MATCH(_xlfn.BITAND(Z264,'PDP8'!$E$56),'PDP8'!$D$56:$D$70,0)),"",VLOOKUP(_xlfn.BITAND(Z264,'PDP8'!$E$56),'PDP8'!$D$56:$F$70,3,0)),IF(ISNA(MATCH(_xlfn.BITAND(Z264,'PDP8'!$E$71),'PDP8'!$D$71:$D$73,0)),"",CONCATENATE(IF(ISNA(MATCH(_xlfn.BITAND(Z264,'PDP8'!$E$56),'PDP8'!$D$56:$D$70,0)),"",", "),VLOOKUP(_xlfn.BITAND(Z264,'PDP8'!$E$71),'PDP8'!$D$71:$F$73,3,0))),IF(_xlfn.BITAND(Z264,'PDP8'!$E$75)='PDP8'!$D$75,CONCATENATE(IF(LEN(AA264)&gt;4,", ",""),'PDP8'!$F$75,""),IF(_xlfn.BITAND(Z264,'PDP8'!$E$74),"",'PDP8'!$F$74))))</f>
        <v/>
      </c>
      <c r="AC264" s="253" t="str">
        <f t="shared" si="59"/>
        <v/>
      </c>
      <c r="AD264" s="253" t="str">
        <f>IF(OR(LEFT(C264,1)="*",ISNA(MATCH(C264,'PDP8'!$B$90:$B$238,0))),"",VLOOKUP(C264,'PDP8'!$B$90:$C$238,2,0))</f>
        <v/>
      </c>
      <c r="AE264" s="253" t="str">
        <f>IF(LEN(AD264)=0,"",VLOOKUP(C264,'PDP8'!$B$79:$F$238,5,0))</f>
        <v/>
      </c>
      <c r="AF264" s="253" t="str">
        <f>IF(OR(LEFT(C264,1)="*",ISNA(MATCH(C264,'PDP8'!$J$5:$J$389,0))),"",INDEX('PDP8'!$I$5:$I$389,MATCH(C264,'PDP8'!$J$5:$J$389,0)))</f>
        <v/>
      </c>
      <c r="AG264" s="253" t="str">
        <f>IF(LEN(AF264)=0,"",CONCATENATE(VLOOKUP(C264,'PDP8'!$J$5:$M$389,2,0),": ",VLOOKUP(C264,'PDP8'!$J$5:$M$389,4,0)))</f>
        <v/>
      </c>
      <c r="AH264" s="126"/>
    </row>
    <row r="265" spans="1:34" x14ac:dyDescent="0.2">
      <c r="A265" s="126"/>
      <c r="B265" s="246" t="str">
        <f t="shared" si="45"/>
        <v/>
      </c>
      <c r="C265" s="247"/>
      <c r="D265" s="248"/>
      <c r="E265" s="177"/>
      <c r="F265" s="249"/>
      <c r="G265" s="250" t="str">
        <f>IF(LEN(C265)=0,"",IF(LEFT(C265,1)="*",B265,IF(D265="Y",C265,IF(O265&lt;6,INDEX('PDP8'!$C$6:$C$13,MATCH(P265,'PDP8'!$B$6:$B$13)),CONCATENATE(W265,AA265,AD265,AF265)))))</f>
        <v/>
      </c>
      <c r="H265" s="251" t="str">
        <f t="shared" si="46"/>
        <v/>
      </c>
      <c r="I265" s="250" t="str">
        <f t="shared" si="56"/>
        <v/>
      </c>
      <c r="J265" s="179"/>
      <c r="K265" s="188" t="str">
        <f>IF(LEFT(C265,1)="*",CONCATENATE("/Address = ",RIGHT(B265,LEN(B265)-1)),IF(LEN(O265)=0,"",IF(D265="Y",CONCATENATE("/Data initialized to ",C265),IF(O265&lt;6,CONCATENATE("/",VLOOKUP(P265,'PDP8'!$B$6:$F$13,5),IF(_xlfn.BITAND(OCT2DEC(C265),376)=264," [Auto pre-increment]","")),CONCATENATE("/",Y265,AC265,AE265,AG265)))))</f>
        <v/>
      </c>
      <c r="L265" s="252"/>
      <c r="M265" s="126"/>
      <c r="N265" s="253" t="str">
        <f t="shared" si="47"/>
        <v/>
      </c>
      <c r="O265" s="253" t="str">
        <f t="shared" si="48"/>
        <v/>
      </c>
      <c r="P265" s="253" t="str">
        <f t="shared" si="49"/>
        <v/>
      </c>
      <c r="Q265" s="253" t="str">
        <f t="shared" si="50"/>
        <v/>
      </c>
      <c r="R265" s="253" t="str">
        <f t="shared" si="51"/>
        <v>NO</v>
      </c>
      <c r="S265" s="254" t="str">
        <f t="shared" si="57"/>
        <v>7610</v>
      </c>
      <c r="T265" s="253" t="str">
        <f t="shared" si="52"/>
        <v/>
      </c>
      <c r="U265" s="253">
        <f t="shared" si="53"/>
        <v>0</v>
      </c>
      <c r="V265" s="253" t="str">
        <f t="shared" si="54"/>
        <v/>
      </c>
      <c r="W265" s="253" t="str">
        <f>IF(LEN(V265)=0,"",IF(_xlfn.BITAND(V265,'PDP8'!$E$17)='PDP8'!$D$17,'PDP8'!$F$17,CONCATENATE(IF(ISNA(MATCH(_xlfn.BITAND(V265,'PDP8'!$E$18),'PDP8'!$D$18:$D$20,0)),"",CONCATENATE(INDEX('PDP8'!$C$18:$C$20,MATCH(_xlfn.BITAND(V265,'PDP8'!$E$18),'PDP8'!$D$18:$D$20,0))," ")),IF(ISNA(MATCH(_xlfn.BITAND(V265,'PDP8'!$E$21),'PDP8'!$D$21:$D$52,0)),"",INDEX('PDP8'!$C$21:$C$52,MATCH(_xlfn.BITAND(V265,'PDP8'!$E$21),'PDP8'!$D$21:$D$52,0))))))</f>
        <v/>
      </c>
      <c r="X265" s="253" t="str">
        <f>IF(LEN(W265)=0,"",IF(B265='PDP8'!$B$17,'PDP8'!$F$17,CONCATENATE(IF(ISNA(MATCH(_xlfn.BITAND(V265,'PDP8'!$E$18),'PDP8'!$D$18:$D$20,0)),"",CONCATENATE(VLOOKUP(_xlfn.BITAND(V265,'PDP8'!$E$18),'PDP8'!$D$18:$F$20,3,0),IF(LEN(W265)&gt;4,", ",""))),IF(ISNA(MATCH(_xlfn.BITAND(V265,'PDP8'!$E$21),'PDP8'!$D$21:$D$52,0)),"",VLOOKUP(_xlfn.BITAND(V265,'PDP8'!$E$21),'PDP8'!$D$21:$F$52,3,0)))))</f>
        <v/>
      </c>
      <c r="Y265" s="253" t="str">
        <f t="shared" si="58"/>
        <v/>
      </c>
      <c r="Z265" s="253" t="str">
        <f t="shared" si="55"/>
        <v/>
      </c>
      <c r="AA265" s="253" t="str">
        <f>IF(LEN(Z265)=0,"",CONCATENATE(IF(ISNA(MATCH(_xlfn.BITAND(Z265,'PDP8'!$E$56),'PDP8'!$D$56:$D$70,0)),"",CONCATENATE(INDEX('PDP8'!$C$56:$C$70,MATCH(_xlfn.BITAND(Z265,'PDP8'!$E$56),'PDP8'!$D$56:$D$70,0))," ")),IF(ISNA(MATCH(_xlfn.BITAND(Z265,'PDP8'!$E$71),'PDP8'!$D$71:$D$73,0)),"",CONCATENATE(INDEX('PDP8'!$C$71:$C$73,MATCH(_xlfn.BITAND(Z265,'PDP8'!$E$71),'PDP8'!$D$71:$D$73,0))," ")),IF(_xlfn.BITAND(Z265,'PDP8'!$E$74),"",'PDP8'!$C$74),IF(_xlfn.BITAND(Z265,'PDP8'!$E$75),'PDP8'!$C$75,"")))</f>
        <v/>
      </c>
      <c r="AB265" s="253" t="str">
        <f>IF(LEN(AA265)=0,"",CONCATENATE(IF(ISNA(MATCH(_xlfn.BITAND(Z265,'PDP8'!$E$56),'PDP8'!$D$56:$D$70,0)),"",VLOOKUP(_xlfn.BITAND(Z265,'PDP8'!$E$56),'PDP8'!$D$56:$F$70,3,0)),IF(ISNA(MATCH(_xlfn.BITAND(Z265,'PDP8'!$E$71),'PDP8'!$D$71:$D$73,0)),"",CONCATENATE(IF(ISNA(MATCH(_xlfn.BITAND(Z265,'PDP8'!$E$56),'PDP8'!$D$56:$D$70,0)),"",", "),VLOOKUP(_xlfn.BITAND(Z265,'PDP8'!$E$71),'PDP8'!$D$71:$F$73,3,0))),IF(_xlfn.BITAND(Z265,'PDP8'!$E$75)='PDP8'!$D$75,CONCATENATE(IF(LEN(AA265)&gt;4,", ",""),'PDP8'!$F$75,""),IF(_xlfn.BITAND(Z265,'PDP8'!$E$74),"",'PDP8'!$F$74))))</f>
        <v/>
      </c>
      <c r="AC265" s="253" t="str">
        <f t="shared" si="59"/>
        <v/>
      </c>
      <c r="AD265" s="253" t="str">
        <f>IF(OR(LEFT(C265,1)="*",ISNA(MATCH(C265,'PDP8'!$B$90:$B$238,0))),"",VLOOKUP(C265,'PDP8'!$B$90:$C$238,2,0))</f>
        <v/>
      </c>
      <c r="AE265" s="253" t="str">
        <f>IF(LEN(AD265)=0,"",VLOOKUP(C265,'PDP8'!$B$79:$F$238,5,0))</f>
        <v/>
      </c>
      <c r="AF265" s="253" t="str">
        <f>IF(OR(LEFT(C265,1)="*",ISNA(MATCH(C265,'PDP8'!$J$5:$J$389,0))),"",INDEX('PDP8'!$I$5:$I$389,MATCH(C265,'PDP8'!$J$5:$J$389,0)))</f>
        <v/>
      </c>
      <c r="AG265" s="253" t="str">
        <f>IF(LEN(AF265)=0,"",CONCATENATE(VLOOKUP(C265,'PDP8'!$J$5:$M$389,2,0),": ",VLOOKUP(C265,'PDP8'!$J$5:$M$389,4,0)))</f>
        <v/>
      </c>
      <c r="AH265" s="126"/>
    </row>
    <row r="266" spans="1:34" x14ac:dyDescent="0.2">
      <c r="A266" s="126"/>
      <c r="B266" s="246" t="str">
        <f t="shared" ref="B266:B329" si="60">IF(LEN(C266)=0,"",IF(LEFT(C266,1)="*",C266,S266))</f>
        <v/>
      </c>
      <c r="C266" s="247"/>
      <c r="D266" s="248"/>
      <c r="E266" s="177"/>
      <c r="F266" s="249"/>
      <c r="G266" s="250" t="str">
        <f>IF(LEN(C266)=0,"",IF(LEFT(C266,1)="*",B266,IF(D266="Y",C266,IF(O266&lt;6,INDEX('PDP8'!$C$6:$C$13,MATCH(P266,'PDP8'!$B$6:$B$13)),CONCATENATE(W266,AA266,AD266,AF266)))))</f>
        <v/>
      </c>
      <c r="H266" s="251" t="str">
        <f t="shared" ref="H266:H329" si="61">IF(OR(LEN(O266)=0,O266&gt;5,D266="Y"),"",IF(_xlfn.BITAND(OCT2DEC(C266),256),"I",""))</f>
        <v/>
      </c>
      <c r="I266" s="250" t="str">
        <f t="shared" si="56"/>
        <v/>
      </c>
      <c r="J266" s="179"/>
      <c r="K266" s="188" t="str">
        <f>IF(LEFT(C266,1)="*",CONCATENATE("/Address = ",RIGHT(B266,LEN(B266)-1)),IF(LEN(O266)=0,"",IF(D266="Y",CONCATENATE("/Data initialized to ",C266),IF(O266&lt;6,CONCATENATE("/",VLOOKUP(P266,'PDP8'!$B$6:$F$13,5),IF(_xlfn.BITAND(OCT2DEC(C266),376)=264," [Auto pre-increment]","")),CONCATENATE("/",Y266,AC266,AE266,AG266)))))</f>
        <v/>
      </c>
      <c r="L266" s="252"/>
      <c r="M266" s="126"/>
      <c r="N266" s="253" t="str">
        <f t="shared" ref="N266:N329" si="62">IF(OR(LEN(O266)=0,O266&gt;5,D266="Y"),"",_xlfn.BITAND(OCT2DEC(C266),128)/128)</f>
        <v/>
      </c>
      <c r="O266" s="253" t="str">
        <f t="shared" ref="O266:O329" si="63">IF(LEN(C266)=0,"",IF(LEFT(C266,1)="*","",VALUE(LEFT(C266,1))))</f>
        <v/>
      </c>
      <c r="P266" s="253" t="str">
        <f t="shared" ref="P266:P329" si="64">IF(LEN(C266)=0,"",IF(LEFT(C266,1)="*","",CONCATENATE(O266,"000")))</f>
        <v/>
      </c>
      <c r="Q266" s="253" t="str">
        <f t="shared" ref="Q266:Q329" si="65">IF(LEN(F266)=0,"",IF(RIGHT(F266,1)=",",LEFT(F266,LEN(F266)-1),F266))</f>
        <v/>
      </c>
      <c r="R266" s="253" t="str">
        <f t="shared" ref="R266:R329" si="66">IF(OR(LEN(C266)=0,LEFT(C266,1)="*",ISNA(MATCH(S266,$T$10:$T$522,0))),"NO","YES")</f>
        <v>NO</v>
      </c>
      <c r="S266" s="254" t="str">
        <f t="shared" si="57"/>
        <v>7610</v>
      </c>
      <c r="T266" s="253" t="str">
        <f t="shared" ref="T266:T329" si="67">IF(OR(LEN(O266)=0,O266&gt;5),"",DEC2OCT(_xlfn.BITAND(OCT2DEC(C266),127)+IF(N266=1,_xlfn.BITAND(OCT2DEC(B266),3968),0),4))</f>
        <v/>
      </c>
      <c r="U266" s="253">
        <f t="shared" ref="U266:U329" si="68">IF(LEN(O266)=0,0,IF(O266=7,INT((LEN(G266)+1)/4),0))</f>
        <v>0</v>
      </c>
      <c r="V266" s="253" t="str">
        <f t="shared" ref="V266:V329" si="69">IF(O266=7,IF(_xlfn.BITAND(OCT2DEC(C266),256)=0,_xlfn.BITAND(OCT2DEC(C266),255),""),"")</f>
        <v/>
      </c>
      <c r="W266" s="253" t="str">
        <f>IF(LEN(V266)=0,"",IF(_xlfn.BITAND(V266,'PDP8'!$E$17)='PDP8'!$D$17,'PDP8'!$F$17,CONCATENATE(IF(ISNA(MATCH(_xlfn.BITAND(V266,'PDP8'!$E$18),'PDP8'!$D$18:$D$20,0)),"",CONCATENATE(INDEX('PDP8'!$C$18:$C$20,MATCH(_xlfn.BITAND(V266,'PDP8'!$E$18),'PDP8'!$D$18:$D$20,0))," ")),IF(ISNA(MATCH(_xlfn.BITAND(V266,'PDP8'!$E$21),'PDP8'!$D$21:$D$52,0)),"",INDEX('PDP8'!$C$21:$C$52,MATCH(_xlfn.BITAND(V266,'PDP8'!$E$21),'PDP8'!$D$21:$D$52,0))))))</f>
        <v/>
      </c>
      <c r="X266" s="253" t="str">
        <f>IF(LEN(W266)=0,"",IF(B266='PDP8'!$B$17,'PDP8'!$F$17,CONCATENATE(IF(ISNA(MATCH(_xlfn.BITAND(V266,'PDP8'!$E$18),'PDP8'!$D$18:$D$20,0)),"",CONCATENATE(VLOOKUP(_xlfn.BITAND(V266,'PDP8'!$E$18),'PDP8'!$D$18:$F$20,3,0),IF(LEN(W266)&gt;4,", ",""))),IF(ISNA(MATCH(_xlfn.BITAND(V266,'PDP8'!$E$21),'PDP8'!$D$21:$D$52,0)),"",VLOOKUP(_xlfn.BITAND(V266,'PDP8'!$E$21),'PDP8'!$D$21:$F$52,3,0)))))</f>
        <v/>
      </c>
      <c r="Y266" s="253" t="str">
        <f t="shared" si="58"/>
        <v/>
      </c>
      <c r="Z266" s="253" t="str">
        <f t="shared" ref="Z266:Z329" si="70">IF(O266=7,IF(_xlfn.BITAND(OCT2DEC(C266),257)=256,_xlfn.BITAND(OCT2DEC(C266),254),""),"")</f>
        <v/>
      </c>
      <c r="AA266" s="253" t="str">
        <f>IF(LEN(Z266)=0,"",CONCATENATE(IF(ISNA(MATCH(_xlfn.BITAND(Z266,'PDP8'!$E$56),'PDP8'!$D$56:$D$70,0)),"",CONCATENATE(INDEX('PDP8'!$C$56:$C$70,MATCH(_xlfn.BITAND(Z266,'PDP8'!$E$56),'PDP8'!$D$56:$D$70,0))," ")),IF(ISNA(MATCH(_xlfn.BITAND(Z266,'PDP8'!$E$71),'PDP8'!$D$71:$D$73,0)),"",CONCATENATE(INDEX('PDP8'!$C$71:$C$73,MATCH(_xlfn.BITAND(Z266,'PDP8'!$E$71),'PDP8'!$D$71:$D$73,0))," ")),IF(_xlfn.BITAND(Z266,'PDP8'!$E$74),"",'PDP8'!$C$74),IF(_xlfn.BITAND(Z266,'PDP8'!$E$75),'PDP8'!$C$75,"")))</f>
        <v/>
      </c>
      <c r="AB266" s="253" t="str">
        <f>IF(LEN(AA266)=0,"",CONCATENATE(IF(ISNA(MATCH(_xlfn.BITAND(Z266,'PDP8'!$E$56),'PDP8'!$D$56:$D$70,0)),"",VLOOKUP(_xlfn.BITAND(Z266,'PDP8'!$E$56),'PDP8'!$D$56:$F$70,3,0)),IF(ISNA(MATCH(_xlfn.BITAND(Z266,'PDP8'!$E$71),'PDP8'!$D$71:$D$73,0)),"",CONCATENATE(IF(ISNA(MATCH(_xlfn.BITAND(Z266,'PDP8'!$E$56),'PDP8'!$D$56:$D$70,0)),"",", "),VLOOKUP(_xlfn.BITAND(Z266,'PDP8'!$E$71),'PDP8'!$D$71:$F$73,3,0))),IF(_xlfn.BITAND(Z266,'PDP8'!$E$75)='PDP8'!$D$75,CONCATENATE(IF(LEN(AA266)&gt;4,", ",""),'PDP8'!$F$75,""),IF(_xlfn.BITAND(Z266,'PDP8'!$E$74),"",'PDP8'!$F$74))))</f>
        <v/>
      </c>
      <c r="AC266" s="253" t="str">
        <f t="shared" si="59"/>
        <v/>
      </c>
      <c r="AD266" s="253" t="str">
        <f>IF(OR(LEFT(C266,1)="*",ISNA(MATCH(C266,'PDP8'!$B$90:$B$238,0))),"",VLOOKUP(C266,'PDP8'!$B$90:$C$238,2,0))</f>
        <v/>
      </c>
      <c r="AE266" s="253" t="str">
        <f>IF(LEN(AD266)=0,"",VLOOKUP(C266,'PDP8'!$B$79:$F$238,5,0))</f>
        <v/>
      </c>
      <c r="AF266" s="253" t="str">
        <f>IF(OR(LEFT(C266,1)="*",ISNA(MATCH(C266,'PDP8'!$J$5:$J$389,0))),"",INDEX('PDP8'!$I$5:$I$389,MATCH(C266,'PDP8'!$J$5:$J$389,0)))</f>
        <v/>
      </c>
      <c r="AG266" s="253" t="str">
        <f>IF(LEN(AF266)=0,"",CONCATENATE(VLOOKUP(C266,'PDP8'!$J$5:$M$389,2,0),": ",VLOOKUP(C266,'PDP8'!$J$5:$M$389,4,0)))</f>
        <v/>
      </c>
      <c r="AH266" s="126"/>
    </row>
    <row r="267" spans="1:34" x14ac:dyDescent="0.2">
      <c r="A267" s="126"/>
      <c r="B267" s="246" t="str">
        <f t="shared" si="60"/>
        <v/>
      </c>
      <c r="C267" s="247"/>
      <c r="D267" s="248"/>
      <c r="E267" s="177"/>
      <c r="F267" s="249"/>
      <c r="G267" s="250" t="str">
        <f>IF(LEN(C267)=0,"",IF(LEFT(C267,1)="*",B267,IF(D267="Y",C267,IF(O267&lt;6,INDEX('PDP8'!$C$6:$C$13,MATCH(P267,'PDP8'!$B$6:$B$13)),CONCATENATE(W267,AA267,AD267,AF267)))))</f>
        <v/>
      </c>
      <c r="H267" s="251" t="str">
        <f t="shared" si="61"/>
        <v/>
      </c>
      <c r="I267" s="250" t="str">
        <f t="shared" ref="I267:I330" si="71">IF(OR(LEN(T267)=0,D267="Y"),"",IF(ISNA(MATCH(T267,$B$10:$B$522,0)),T267,IF(LEN(VLOOKUP(T267,$B$10:$Q$522,16,0))=0,T267,VLOOKUP(T267,$B$10:$Q$522,16,0))))</f>
        <v/>
      </c>
      <c r="J267" s="179"/>
      <c r="K267" s="188" t="str">
        <f>IF(LEFT(C267,1)="*",CONCATENATE("/Address = ",RIGHT(B267,LEN(B267)-1)),IF(LEN(O267)=0,"",IF(D267="Y",CONCATENATE("/Data initialized to ",C267),IF(O267&lt;6,CONCATENATE("/",VLOOKUP(P267,'PDP8'!$B$6:$F$13,5),IF(_xlfn.BITAND(OCT2DEC(C267),376)=264," [Auto pre-increment]","")),CONCATENATE("/",Y267,AC267,AE267,AG267)))))</f>
        <v/>
      </c>
      <c r="L267" s="252"/>
      <c r="M267" s="126"/>
      <c r="N267" s="253" t="str">
        <f t="shared" si="62"/>
        <v/>
      </c>
      <c r="O267" s="253" t="str">
        <f t="shared" si="63"/>
        <v/>
      </c>
      <c r="P267" s="253" t="str">
        <f t="shared" si="64"/>
        <v/>
      </c>
      <c r="Q267" s="253" t="str">
        <f t="shared" si="65"/>
        <v/>
      </c>
      <c r="R267" s="253" t="str">
        <f t="shared" si="66"/>
        <v>NO</v>
      </c>
      <c r="S267" s="254" t="str">
        <f t="shared" ref="S267:S330" si="72">IF(LEN(C267)=0,S266,IF(LEFT(C267,1)="*",DEC2OCT(OCT2DEC(RIGHT(C267,LEN(C267)-1))-1,4),DEC2OCT(IF(S266="7777",0,OCT2DEC(S266)+1),4)))</f>
        <v>7610</v>
      </c>
      <c r="T267" s="253" t="str">
        <f t="shared" si="67"/>
        <v/>
      </c>
      <c r="U267" s="253">
        <f t="shared" si="68"/>
        <v>0</v>
      </c>
      <c r="V267" s="253" t="str">
        <f t="shared" si="69"/>
        <v/>
      </c>
      <c r="W267" s="253" t="str">
        <f>IF(LEN(V267)=0,"",IF(_xlfn.BITAND(V267,'PDP8'!$E$17)='PDP8'!$D$17,'PDP8'!$F$17,CONCATENATE(IF(ISNA(MATCH(_xlfn.BITAND(V267,'PDP8'!$E$18),'PDP8'!$D$18:$D$20,0)),"",CONCATENATE(INDEX('PDP8'!$C$18:$C$20,MATCH(_xlfn.BITAND(V267,'PDP8'!$E$18),'PDP8'!$D$18:$D$20,0))," ")),IF(ISNA(MATCH(_xlfn.BITAND(V267,'PDP8'!$E$21),'PDP8'!$D$21:$D$52,0)),"",INDEX('PDP8'!$C$21:$C$52,MATCH(_xlfn.BITAND(V267,'PDP8'!$E$21),'PDP8'!$D$21:$D$52,0))))))</f>
        <v/>
      </c>
      <c r="X267" s="253" t="str">
        <f>IF(LEN(W267)=0,"",IF(B267='PDP8'!$B$17,'PDP8'!$F$17,CONCATENATE(IF(ISNA(MATCH(_xlfn.BITAND(V267,'PDP8'!$E$18),'PDP8'!$D$18:$D$20,0)),"",CONCATENATE(VLOOKUP(_xlfn.BITAND(V267,'PDP8'!$E$18),'PDP8'!$D$18:$F$20,3,0),IF(LEN(W267)&gt;4,", ",""))),IF(ISNA(MATCH(_xlfn.BITAND(V267,'PDP8'!$E$21),'PDP8'!$D$21:$D$52,0)),"",VLOOKUP(_xlfn.BITAND(V267,'PDP8'!$E$21),'PDP8'!$D$21:$F$52,3,0)))))</f>
        <v/>
      </c>
      <c r="Y267" s="253" t="str">
        <f t="shared" ref="Y267:Y330" si="73">IF(RIGHT(X267)=" ",LEFT(X267,LEN(X267)-1),X267)</f>
        <v/>
      </c>
      <c r="Z267" s="253" t="str">
        <f t="shared" si="70"/>
        <v/>
      </c>
      <c r="AA267" s="253" t="str">
        <f>IF(LEN(Z267)=0,"",CONCATENATE(IF(ISNA(MATCH(_xlfn.BITAND(Z267,'PDP8'!$E$56),'PDP8'!$D$56:$D$70,0)),"",CONCATENATE(INDEX('PDP8'!$C$56:$C$70,MATCH(_xlfn.BITAND(Z267,'PDP8'!$E$56),'PDP8'!$D$56:$D$70,0))," ")),IF(ISNA(MATCH(_xlfn.BITAND(Z267,'PDP8'!$E$71),'PDP8'!$D$71:$D$73,0)),"",CONCATENATE(INDEX('PDP8'!$C$71:$C$73,MATCH(_xlfn.BITAND(Z267,'PDP8'!$E$71),'PDP8'!$D$71:$D$73,0))," ")),IF(_xlfn.BITAND(Z267,'PDP8'!$E$74),"",'PDP8'!$C$74),IF(_xlfn.BITAND(Z267,'PDP8'!$E$75),'PDP8'!$C$75,"")))</f>
        <v/>
      </c>
      <c r="AB267" s="253" t="str">
        <f>IF(LEN(AA267)=0,"",CONCATENATE(IF(ISNA(MATCH(_xlfn.BITAND(Z267,'PDP8'!$E$56),'PDP8'!$D$56:$D$70,0)),"",VLOOKUP(_xlfn.BITAND(Z267,'PDP8'!$E$56),'PDP8'!$D$56:$F$70,3,0)),IF(ISNA(MATCH(_xlfn.BITAND(Z267,'PDP8'!$E$71),'PDP8'!$D$71:$D$73,0)),"",CONCATENATE(IF(ISNA(MATCH(_xlfn.BITAND(Z267,'PDP8'!$E$56),'PDP8'!$D$56:$D$70,0)),"",", "),VLOOKUP(_xlfn.BITAND(Z267,'PDP8'!$E$71),'PDP8'!$D$71:$F$73,3,0))),IF(_xlfn.BITAND(Z267,'PDP8'!$E$75)='PDP8'!$D$75,CONCATENATE(IF(LEN(AA267)&gt;4,", ",""),'PDP8'!$F$75,""),IF(_xlfn.BITAND(Z267,'PDP8'!$E$74),"",'PDP8'!$F$74))))</f>
        <v/>
      </c>
      <c r="AC267" s="253" t="str">
        <f t="shared" ref="AC267:AC330" si="74">IF(RIGHT(AB267)=" ",LEFT(AB267,LEN(AB267)-1),AB267)</f>
        <v/>
      </c>
      <c r="AD267" s="253" t="str">
        <f>IF(OR(LEFT(C267,1)="*",ISNA(MATCH(C267,'PDP8'!$B$90:$B$238,0))),"",VLOOKUP(C267,'PDP8'!$B$90:$C$238,2,0))</f>
        <v/>
      </c>
      <c r="AE267" s="253" t="str">
        <f>IF(LEN(AD267)=0,"",VLOOKUP(C267,'PDP8'!$B$79:$F$238,5,0))</f>
        <v/>
      </c>
      <c r="AF267" s="253" t="str">
        <f>IF(OR(LEFT(C267,1)="*",ISNA(MATCH(C267,'PDP8'!$J$5:$J$389,0))),"",INDEX('PDP8'!$I$5:$I$389,MATCH(C267,'PDP8'!$J$5:$J$389,0)))</f>
        <v/>
      </c>
      <c r="AG267" s="253" t="str">
        <f>IF(LEN(AF267)=0,"",CONCATENATE(VLOOKUP(C267,'PDP8'!$J$5:$M$389,2,0),": ",VLOOKUP(C267,'PDP8'!$J$5:$M$389,4,0)))</f>
        <v/>
      </c>
      <c r="AH267" s="126"/>
    </row>
    <row r="268" spans="1:34" x14ac:dyDescent="0.2">
      <c r="A268" s="126"/>
      <c r="B268" s="246" t="str">
        <f t="shared" si="60"/>
        <v/>
      </c>
      <c r="C268" s="247"/>
      <c r="D268" s="248"/>
      <c r="E268" s="177"/>
      <c r="F268" s="249"/>
      <c r="G268" s="250" t="str">
        <f>IF(LEN(C268)=0,"",IF(LEFT(C268,1)="*",B268,IF(D268="Y",C268,IF(O268&lt;6,INDEX('PDP8'!$C$6:$C$13,MATCH(P268,'PDP8'!$B$6:$B$13)),CONCATENATE(W268,AA268,AD268,AF268)))))</f>
        <v/>
      </c>
      <c r="H268" s="251" t="str">
        <f t="shared" si="61"/>
        <v/>
      </c>
      <c r="I268" s="250" t="str">
        <f t="shared" si="71"/>
        <v/>
      </c>
      <c r="J268" s="179"/>
      <c r="K268" s="188" t="str">
        <f>IF(LEFT(C268,1)="*",CONCATENATE("/Address = ",RIGHT(B268,LEN(B268)-1)),IF(LEN(O268)=0,"",IF(D268="Y",CONCATENATE("/Data initialized to ",C268),IF(O268&lt;6,CONCATENATE("/",VLOOKUP(P268,'PDP8'!$B$6:$F$13,5),IF(_xlfn.BITAND(OCT2DEC(C268),376)=264," [Auto pre-increment]","")),CONCATENATE("/",Y268,AC268,AE268,AG268)))))</f>
        <v/>
      </c>
      <c r="L268" s="252"/>
      <c r="M268" s="126"/>
      <c r="N268" s="253" t="str">
        <f t="shared" si="62"/>
        <v/>
      </c>
      <c r="O268" s="253" t="str">
        <f t="shared" si="63"/>
        <v/>
      </c>
      <c r="P268" s="253" t="str">
        <f t="shared" si="64"/>
        <v/>
      </c>
      <c r="Q268" s="253" t="str">
        <f t="shared" si="65"/>
        <v/>
      </c>
      <c r="R268" s="253" t="str">
        <f t="shared" si="66"/>
        <v>NO</v>
      </c>
      <c r="S268" s="254" t="str">
        <f t="shared" si="72"/>
        <v>7610</v>
      </c>
      <c r="T268" s="253" t="str">
        <f t="shared" si="67"/>
        <v/>
      </c>
      <c r="U268" s="253">
        <f t="shared" si="68"/>
        <v>0</v>
      </c>
      <c r="V268" s="253" t="str">
        <f t="shared" si="69"/>
        <v/>
      </c>
      <c r="W268" s="253" t="str">
        <f>IF(LEN(V268)=0,"",IF(_xlfn.BITAND(V268,'PDP8'!$E$17)='PDP8'!$D$17,'PDP8'!$F$17,CONCATENATE(IF(ISNA(MATCH(_xlfn.BITAND(V268,'PDP8'!$E$18),'PDP8'!$D$18:$D$20,0)),"",CONCATENATE(INDEX('PDP8'!$C$18:$C$20,MATCH(_xlfn.BITAND(V268,'PDP8'!$E$18),'PDP8'!$D$18:$D$20,0))," ")),IF(ISNA(MATCH(_xlfn.BITAND(V268,'PDP8'!$E$21),'PDP8'!$D$21:$D$52,0)),"",INDEX('PDP8'!$C$21:$C$52,MATCH(_xlfn.BITAND(V268,'PDP8'!$E$21),'PDP8'!$D$21:$D$52,0))))))</f>
        <v/>
      </c>
      <c r="X268" s="253" t="str">
        <f>IF(LEN(W268)=0,"",IF(B268='PDP8'!$B$17,'PDP8'!$F$17,CONCATENATE(IF(ISNA(MATCH(_xlfn.BITAND(V268,'PDP8'!$E$18),'PDP8'!$D$18:$D$20,0)),"",CONCATENATE(VLOOKUP(_xlfn.BITAND(V268,'PDP8'!$E$18),'PDP8'!$D$18:$F$20,3,0),IF(LEN(W268)&gt;4,", ",""))),IF(ISNA(MATCH(_xlfn.BITAND(V268,'PDP8'!$E$21),'PDP8'!$D$21:$D$52,0)),"",VLOOKUP(_xlfn.BITAND(V268,'PDP8'!$E$21),'PDP8'!$D$21:$F$52,3,0)))))</f>
        <v/>
      </c>
      <c r="Y268" s="253" t="str">
        <f t="shared" si="73"/>
        <v/>
      </c>
      <c r="Z268" s="253" t="str">
        <f t="shared" si="70"/>
        <v/>
      </c>
      <c r="AA268" s="253" t="str">
        <f>IF(LEN(Z268)=0,"",CONCATENATE(IF(ISNA(MATCH(_xlfn.BITAND(Z268,'PDP8'!$E$56),'PDP8'!$D$56:$D$70,0)),"",CONCATENATE(INDEX('PDP8'!$C$56:$C$70,MATCH(_xlfn.BITAND(Z268,'PDP8'!$E$56),'PDP8'!$D$56:$D$70,0))," ")),IF(ISNA(MATCH(_xlfn.BITAND(Z268,'PDP8'!$E$71),'PDP8'!$D$71:$D$73,0)),"",CONCATENATE(INDEX('PDP8'!$C$71:$C$73,MATCH(_xlfn.BITAND(Z268,'PDP8'!$E$71),'PDP8'!$D$71:$D$73,0))," ")),IF(_xlfn.BITAND(Z268,'PDP8'!$E$74),"",'PDP8'!$C$74),IF(_xlfn.BITAND(Z268,'PDP8'!$E$75),'PDP8'!$C$75,"")))</f>
        <v/>
      </c>
      <c r="AB268" s="253" t="str">
        <f>IF(LEN(AA268)=0,"",CONCATENATE(IF(ISNA(MATCH(_xlfn.BITAND(Z268,'PDP8'!$E$56),'PDP8'!$D$56:$D$70,0)),"",VLOOKUP(_xlfn.BITAND(Z268,'PDP8'!$E$56),'PDP8'!$D$56:$F$70,3,0)),IF(ISNA(MATCH(_xlfn.BITAND(Z268,'PDP8'!$E$71),'PDP8'!$D$71:$D$73,0)),"",CONCATENATE(IF(ISNA(MATCH(_xlfn.BITAND(Z268,'PDP8'!$E$56),'PDP8'!$D$56:$D$70,0)),"",", "),VLOOKUP(_xlfn.BITAND(Z268,'PDP8'!$E$71),'PDP8'!$D$71:$F$73,3,0))),IF(_xlfn.BITAND(Z268,'PDP8'!$E$75)='PDP8'!$D$75,CONCATENATE(IF(LEN(AA268)&gt;4,", ",""),'PDP8'!$F$75,""),IF(_xlfn.BITAND(Z268,'PDP8'!$E$74),"",'PDP8'!$F$74))))</f>
        <v/>
      </c>
      <c r="AC268" s="253" t="str">
        <f t="shared" si="74"/>
        <v/>
      </c>
      <c r="AD268" s="253" t="str">
        <f>IF(OR(LEFT(C268,1)="*",ISNA(MATCH(C268,'PDP8'!$B$90:$B$238,0))),"",VLOOKUP(C268,'PDP8'!$B$90:$C$238,2,0))</f>
        <v/>
      </c>
      <c r="AE268" s="253" t="str">
        <f>IF(LEN(AD268)=0,"",VLOOKUP(C268,'PDP8'!$B$79:$F$238,5,0))</f>
        <v/>
      </c>
      <c r="AF268" s="253" t="str">
        <f>IF(OR(LEFT(C268,1)="*",ISNA(MATCH(C268,'PDP8'!$J$5:$J$389,0))),"",INDEX('PDP8'!$I$5:$I$389,MATCH(C268,'PDP8'!$J$5:$J$389,0)))</f>
        <v/>
      </c>
      <c r="AG268" s="253" t="str">
        <f>IF(LEN(AF268)=0,"",CONCATENATE(VLOOKUP(C268,'PDP8'!$J$5:$M$389,2,0),": ",VLOOKUP(C268,'PDP8'!$J$5:$M$389,4,0)))</f>
        <v/>
      </c>
      <c r="AH268" s="126"/>
    </row>
    <row r="269" spans="1:34" x14ac:dyDescent="0.2">
      <c r="A269" s="126"/>
      <c r="B269" s="246" t="str">
        <f t="shared" si="60"/>
        <v/>
      </c>
      <c r="C269" s="247"/>
      <c r="D269" s="248"/>
      <c r="E269" s="177"/>
      <c r="F269" s="249"/>
      <c r="G269" s="250" t="str">
        <f>IF(LEN(C269)=0,"",IF(LEFT(C269,1)="*",B269,IF(D269="Y",C269,IF(O269&lt;6,INDEX('PDP8'!$C$6:$C$13,MATCH(P269,'PDP8'!$B$6:$B$13)),CONCATENATE(W269,AA269,AD269,AF269)))))</f>
        <v/>
      </c>
      <c r="H269" s="251" t="str">
        <f t="shared" si="61"/>
        <v/>
      </c>
      <c r="I269" s="250" t="str">
        <f t="shared" si="71"/>
        <v/>
      </c>
      <c r="J269" s="179"/>
      <c r="K269" s="188" t="str">
        <f>IF(LEFT(C269,1)="*",CONCATENATE("/Address = ",RIGHT(B269,LEN(B269)-1)),IF(LEN(O269)=0,"",IF(D269="Y",CONCATENATE("/Data initialized to ",C269),IF(O269&lt;6,CONCATENATE("/",VLOOKUP(P269,'PDP8'!$B$6:$F$13,5),IF(_xlfn.BITAND(OCT2DEC(C269),376)=264," [Auto pre-increment]","")),CONCATENATE("/",Y269,AC269,AE269,AG269)))))</f>
        <v/>
      </c>
      <c r="L269" s="252"/>
      <c r="M269" s="126"/>
      <c r="N269" s="253" t="str">
        <f t="shared" si="62"/>
        <v/>
      </c>
      <c r="O269" s="253" t="str">
        <f t="shared" si="63"/>
        <v/>
      </c>
      <c r="P269" s="253" t="str">
        <f t="shared" si="64"/>
        <v/>
      </c>
      <c r="Q269" s="253" t="str">
        <f t="shared" si="65"/>
        <v/>
      </c>
      <c r="R269" s="253" t="str">
        <f t="shared" si="66"/>
        <v>NO</v>
      </c>
      <c r="S269" s="254" t="str">
        <f t="shared" si="72"/>
        <v>7610</v>
      </c>
      <c r="T269" s="253" t="str">
        <f t="shared" si="67"/>
        <v/>
      </c>
      <c r="U269" s="253">
        <f t="shared" si="68"/>
        <v>0</v>
      </c>
      <c r="V269" s="253" t="str">
        <f t="shared" si="69"/>
        <v/>
      </c>
      <c r="W269" s="253" t="str">
        <f>IF(LEN(V269)=0,"",IF(_xlfn.BITAND(V269,'PDP8'!$E$17)='PDP8'!$D$17,'PDP8'!$F$17,CONCATENATE(IF(ISNA(MATCH(_xlfn.BITAND(V269,'PDP8'!$E$18),'PDP8'!$D$18:$D$20,0)),"",CONCATENATE(INDEX('PDP8'!$C$18:$C$20,MATCH(_xlfn.BITAND(V269,'PDP8'!$E$18),'PDP8'!$D$18:$D$20,0))," ")),IF(ISNA(MATCH(_xlfn.BITAND(V269,'PDP8'!$E$21),'PDP8'!$D$21:$D$52,0)),"",INDEX('PDP8'!$C$21:$C$52,MATCH(_xlfn.BITAND(V269,'PDP8'!$E$21),'PDP8'!$D$21:$D$52,0))))))</f>
        <v/>
      </c>
      <c r="X269" s="253" t="str">
        <f>IF(LEN(W269)=0,"",IF(B269='PDP8'!$B$17,'PDP8'!$F$17,CONCATENATE(IF(ISNA(MATCH(_xlfn.BITAND(V269,'PDP8'!$E$18),'PDP8'!$D$18:$D$20,0)),"",CONCATENATE(VLOOKUP(_xlfn.BITAND(V269,'PDP8'!$E$18),'PDP8'!$D$18:$F$20,3,0),IF(LEN(W269)&gt;4,", ",""))),IF(ISNA(MATCH(_xlfn.BITAND(V269,'PDP8'!$E$21),'PDP8'!$D$21:$D$52,0)),"",VLOOKUP(_xlfn.BITAND(V269,'PDP8'!$E$21),'PDP8'!$D$21:$F$52,3,0)))))</f>
        <v/>
      </c>
      <c r="Y269" s="253" t="str">
        <f t="shared" si="73"/>
        <v/>
      </c>
      <c r="Z269" s="253" t="str">
        <f t="shared" si="70"/>
        <v/>
      </c>
      <c r="AA269" s="253" t="str">
        <f>IF(LEN(Z269)=0,"",CONCATENATE(IF(ISNA(MATCH(_xlfn.BITAND(Z269,'PDP8'!$E$56),'PDP8'!$D$56:$D$70,0)),"",CONCATENATE(INDEX('PDP8'!$C$56:$C$70,MATCH(_xlfn.BITAND(Z269,'PDP8'!$E$56),'PDP8'!$D$56:$D$70,0))," ")),IF(ISNA(MATCH(_xlfn.BITAND(Z269,'PDP8'!$E$71),'PDP8'!$D$71:$D$73,0)),"",CONCATENATE(INDEX('PDP8'!$C$71:$C$73,MATCH(_xlfn.BITAND(Z269,'PDP8'!$E$71),'PDP8'!$D$71:$D$73,0))," ")),IF(_xlfn.BITAND(Z269,'PDP8'!$E$74),"",'PDP8'!$C$74),IF(_xlfn.BITAND(Z269,'PDP8'!$E$75),'PDP8'!$C$75,"")))</f>
        <v/>
      </c>
      <c r="AB269" s="253" t="str">
        <f>IF(LEN(AA269)=0,"",CONCATENATE(IF(ISNA(MATCH(_xlfn.BITAND(Z269,'PDP8'!$E$56),'PDP8'!$D$56:$D$70,0)),"",VLOOKUP(_xlfn.BITAND(Z269,'PDP8'!$E$56),'PDP8'!$D$56:$F$70,3,0)),IF(ISNA(MATCH(_xlfn.BITAND(Z269,'PDP8'!$E$71),'PDP8'!$D$71:$D$73,0)),"",CONCATENATE(IF(ISNA(MATCH(_xlfn.BITAND(Z269,'PDP8'!$E$56),'PDP8'!$D$56:$D$70,0)),"",", "),VLOOKUP(_xlfn.BITAND(Z269,'PDP8'!$E$71),'PDP8'!$D$71:$F$73,3,0))),IF(_xlfn.BITAND(Z269,'PDP8'!$E$75)='PDP8'!$D$75,CONCATENATE(IF(LEN(AA269)&gt;4,", ",""),'PDP8'!$F$75,""),IF(_xlfn.BITAND(Z269,'PDP8'!$E$74),"",'PDP8'!$F$74))))</f>
        <v/>
      </c>
      <c r="AC269" s="253" t="str">
        <f t="shared" si="74"/>
        <v/>
      </c>
      <c r="AD269" s="253" t="str">
        <f>IF(OR(LEFT(C269,1)="*",ISNA(MATCH(C269,'PDP8'!$B$90:$B$238,0))),"",VLOOKUP(C269,'PDP8'!$B$90:$C$238,2,0))</f>
        <v/>
      </c>
      <c r="AE269" s="253" t="str">
        <f>IF(LEN(AD269)=0,"",VLOOKUP(C269,'PDP8'!$B$79:$F$238,5,0))</f>
        <v/>
      </c>
      <c r="AF269" s="253" t="str">
        <f>IF(OR(LEFT(C269,1)="*",ISNA(MATCH(C269,'PDP8'!$J$5:$J$389,0))),"",INDEX('PDP8'!$I$5:$I$389,MATCH(C269,'PDP8'!$J$5:$J$389,0)))</f>
        <v/>
      </c>
      <c r="AG269" s="253" t="str">
        <f>IF(LEN(AF269)=0,"",CONCATENATE(VLOOKUP(C269,'PDP8'!$J$5:$M$389,2,0),": ",VLOOKUP(C269,'PDP8'!$J$5:$M$389,4,0)))</f>
        <v/>
      </c>
      <c r="AH269" s="126"/>
    </row>
    <row r="270" spans="1:34" x14ac:dyDescent="0.2">
      <c r="A270" s="126"/>
      <c r="B270" s="246" t="str">
        <f t="shared" si="60"/>
        <v/>
      </c>
      <c r="C270" s="247"/>
      <c r="D270" s="248"/>
      <c r="E270" s="177"/>
      <c r="F270" s="249"/>
      <c r="G270" s="250" t="str">
        <f>IF(LEN(C270)=0,"",IF(LEFT(C270,1)="*",B270,IF(D270="Y",C270,IF(O270&lt;6,INDEX('PDP8'!$C$6:$C$13,MATCH(P270,'PDP8'!$B$6:$B$13)),CONCATENATE(W270,AA270,AD270,AF270)))))</f>
        <v/>
      </c>
      <c r="H270" s="251" t="str">
        <f t="shared" si="61"/>
        <v/>
      </c>
      <c r="I270" s="250" t="str">
        <f t="shared" si="71"/>
        <v/>
      </c>
      <c r="J270" s="179"/>
      <c r="K270" s="188" t="str">
        <f>IF(LEFT(C270,1)="*",CONCATENATE("/Address = ",RIGHT(B270,LEN(B270)-1)),IF(LEN(O270)=0,"",IF(D270="Y",CONCATENATE("/Data initialized to ",C270),IF(O270&lt;6,CONCATENATE("/",VLOOKUP(P270,'PDP8'!$B$6:$F$13,5),IF(_xlfn.BITAND(OCT2DEC(C270),376)=264," [Auto pre-increment]","")),CONCATENATE("/",Y270,AC270,AE270,AG270)))))</f>
        <v/>
      </c>
      <c r="L270" s="252"/>
      <c r="M270" s="126"/>
      <c r="N270" s="253" t="str">
        <f t="shared" si="62"/>
        <v/>
      </c>
      <c r="O270" s="253" t="str">
        <f t="shared" si="63"/>
        <v/>
      </c>
      <c r="P270" s="253" t="str">
        <f t="shared" si="64"/>
        <v/>
      </c>
      <c r="Q270" s="253" t="str">
        <f t="shared" si="65"/>
        <v/>
      </c>
      <c r="R270" s="253" t="str">
        <f t="shared" si="66"/>
        <v>NO</v>
      </c>
      <c r="S270" s="254" t="str">
        <f t="shared" si="72"/>
        <v>7610</v>
      </c>
      <c r="T270" s="253" t="str">
        <f t="shared" si="67"/>
        <v/>
      </c>
      <c r="U270" s="253">
        <f t="shared" si="68"/>
        <v>0</v>
      </c>
      <c r="V270" s="253" t="str">
        <f t="shared" si="69"/>
        <v/>
      </c>
      <c r="W270" s="253" t="str">
        <f>IF(LEN(V270)=0,"",IF(_xlfn.BITAND(V270,'PDP8'!$E$17)='PDP8'!$D$17,'PDP8'!$F$17,CONCATENATE(IF(ISNA(MATCH(_xlfn.BITAND(V270,'PDP8'!$E$18),'PDP8'!$D$18:$D$20,0)),"",CONCATENATE(INDEX('PDP8'!$C$18:$C$20,MATCH(_xlfn.BITAND(V270,'PDP8'!$E$18),'PDP8'!$D$18:$D$20,0))," ")),IF(ISNA(MATCH(_xlfn.BITAND(V270,'PDP8'!$E$21),'PDP8'!$D$21:$D$52,0)),"",INDEX('PDP8'!$C$21:$C$52,MATCH(_xlfn.BITAND(V270,'PDP8'!$E$21),'PDP8'!$D$21:$D$52,0))))))</f>
        <v/>
      </c>
      <c r="X270" s="253" t="str">
        <f>IF(LEN(W270)=0,"",IF(B270='PDP8'!$B$17,'PDP8'!$F$17,CONCATENATE(IF(ISNA(MATCH(_xlfn.BITAND(V270,'PDP8'!$E$18),'PDP8'!$D$18:$D$20,0)),"",CONCATENATE(VLOOKUP(_xlfn.BITAND(V270,'PDP8'!$E$18),'PDP8'!$D$18:$F$20,3,0),IF(LEN(W270)&gt;4,", ",""))),IF(ISNA(MATCH(_xlfn.BITAND(V270,'PDP8'!$E$21),'PDP8'!$D$21:$D$52,0)),"",VLOOKUP(_xlfn.BITAND(V270,'PDP8'!$E$21),'PDP8'!$D$21:$F$52,3,0)))))</f>
        <v/>
      </c>
      <c r="Y270" s="253" t="str">
        <f t="shared" si="73"/>
        <v/>
      </c>
      <c r="Z270" s="253" t="str">
        <f t="shared" si="70"/>
        <v/>
      </c>
      <c r="AA270" s="253" t="str">
        <f>IF(LEN(Z270)=0,"",CONCATENATE(IF(ISNA(MATCH(_xlfn.BITAND(Z270,'PDP8'!$E$56),'PDP8'!$D$56:$D$70,0)),"",CONCATENATE(INDEX('PDP8'!$C$56:$C$70,MATCH(_xlfn.BITAND(Z270,'PDP8'!$E$56),'PDP8'!$D$56:$D$70,0))," ")),IF(ISNA(MATCH(_xlfn.BITAND(Z270,'PDP8'!$E$71),'PDP8'!$D$71:$D$73,0)),"",CONCATENATE(INDEX('PDP8'!$C$71:$C$73,MATCH(_xlfn.BITAND(Z270,'PDP8'!$E$71),'PDP8'!$D$71:$D$73,0))," ")),IF(_xlfn.BITAND(Z270,'PDP8'!$E$74),"",'PDP8'!$C$74),IF(_xlfn.BITAND(Z270,'PDP8'!$E$75),'PDP8'!$C$75,"")))</f>
        <v/>
      </c>
      <c r="AB270" s="253" t="str">
        <f>IF(LEN(AA270)=0,"",CONCATENATE(IF(ISNA(MATCH(_xlfn.BITAND(Z270,'PDP8'!$E$56),'PDP8'!$D$56:$D$70,0)),"",VLOOKUP(_xlfn.BITAND(Z270,'PDP8'!$E$56),'PDP8'!$D$56:$F$70,3,0)),IF(ISNA(MATCH(_xlfn.BITAND(Z270,'PDP8'!$E$71),'PDP8'!$D$71:$D$73,0)),"",CONCATENATE(IF(ISNA(MATCH(_xlfn.BITAND(Z270,'PDP8'!$E$56),'PDP8'!$D$56:$D$70,0)),"",", "),VLOOKUP(_xlfn.BITAND(Z270,'PDP8'!$E$71),'PDP8'!$D$71:$F$73,3,0))),IF(_xlfn.BITAND(Z270,'PDP8'!$E$75)='PDP8'!$D$75,CONCATENATE(IF(LEN(AA270)&gt;4,", ",""),'PDP8'!$F$75,""),IF(_xlfn.BITAND(Z270,'PDP8'!$E$74),"",'PDP8'!$F$74))))</f>
        <v/>
      </c>
      <c r="AC270" s="253" t="str">
        <f t="shared" si="74"/>
        <v/>
      </c>
      <c r="AD270" s="253" t="str">
        <f>IF(OR(LEFT(C270,1)="*",ISNA(MATCH(C270,'PDP8'!$B$90:$B$238,0))),"",VLOOKUP(C270,'PDP8'!$B$90:$C$238,2,0))</f>
        <v/>
      </c>
      <c r="AE270" s="253" t="str">
        <f>IF(LEN(AD270)=0,"",VLOOKUP(C270,'PDP8'!$B$79:$F$238,5,0))</f>
        <v/>
      </c>
      <c r="AF270" s="253" t="str">
        <f>IF(OR(LEFT(C270,1)="*",ISNA(MATCH(C270,'PDP8'!$J$5:$J$389,0))),"",INDEX('PDP8'!$I$5:$I$389,MATCH(C270,'PDP8'!$J$5:$J$389,0)))</f>
        <v/>
      </c>
      <c r="AG270" s="253" t="str">
        <f>IF(LEN(AF270)=0,"",CONCATENATE(VLOOKUP(C270,'PDP8'!$J$5:$M$389,2,0),": ",VLOOKUP(C270,'PDP8'!$J$5:$M$389,4,0)))</f>
        <v/>
      </c>
      <c r="AH270" s="126"/>
    </row>
    <row r="271" spans="1:34" x14ac:dyDescent="0.2">
      <c r="A271" s="126"/>
      <c r="B271" s="246" t="str">
        <f t="shared" si="60"/>
        <v/>
      </c>
      <c r="C271" s="247"/>
      <c r="D271" s="248"/>
      <c r="E271" s="177"/>
      <c r="F271" s="249"/>
      <c r="G271" s="250" t="str">
        <f>IF(LEN(C271)=0,"",IF(LEFT(C271,1)="*",B271,IF(D271="Y",C271,IF(O271&lt;6,INDEX('PDP8'!$C$6:$C$13,MATCH(P271,'PDP8'!$B$6:$B$13)),CONCATENATE(W271,AA271,AD271,AF271)))))</f>
        <v/>
      </c>
      <c r="H271" s="251" t="str">
        <f t="shared" si="61"/>
        <v/>
      </c>
      <c r="I271" s="250" t="str">
        <f t="shared" si="71"/>
        <v/>
      </c>
      <c r="J271" s="179"/>
      <c r="K271" s="188" t="str">
        <f>IF(LEFT(C271,1)="*",CONCATENATE("/Address = ",RIGHT(B271,LEN(B271)-1)),IF(LEN(O271)=0,"",IF(D271="Y",CONCATENATE("/Data initialized to ",C271),IF(O271&lt;6,CONCATENATE("/",VLOOKUP(P271,'PDP8'!$B$6:$F$13,5),IF(_xlfn.BITAND(OCT2DEC(C271),376)=264," [Auto pre-increment]","")),CONCATENATE("/",Y271,AC271,AE271,AG271)))))</f>
        <v/>
      </c>
      <c r="L271" s="252"/>
      <c r="M271" s="126"/>
      <c r="N271" s="253" t="str">
        <f t="shared" si="62"/>
        <v/>
      </c>
      <c r="O271" s="253" t="str">
        <f t="shared" si="63"/>
        <v/>
      </c>
      <c r="P271" s="253" t="str">
        <f t="shared" si="64"/>
        <v/>
      </c>
      <c r="Q271" s="253" t="str">
        <f t="shared" si="65"/>
        <v/>
      </c>
      <c r="R271" s="253" t="str">
        <f t="shared" si="66"/>
        <v>NO</v>
      </c>
      <c r="S271" s="254" t="str">
        <f t="shared" si="72"/>
        <v>7610</v>
      </c>
      <c r="T271" s="253" t="str">
        <f t="shared" si="67"/>
        <v/>
      </c>
      <c r="U271" s="253">
        <f t="shared" si="68"/>
        <v>0</v>
      </c>
      <c r="V271" s="253" t="str">
        <f t="shared" si="69"/>
        <v/>
      </c>
      <c r="W271" s="253" t="str">
        <f>IF(LEN(V271)=0,"",IF(_xlfn.BITAND(V271,'PDP8'!$E$17)='PDP8'!$D$17,'PDP8'!$F$17,CONCATENATE(IF(ISNA(MATCH(_xlfn.BITAND(V271,'PDP8'!$E$18),'PDP8'!$D$18:$D$20,0)),"",CONCATENATE(INDEX('PDP8'!$C$18:$C$20,MATCH(_xlfn.BITAND(V271,'PDP8'!$E$18),'PDP8'!$D$18:$D$20,0))," ")),IF(ISNA(MATCH(_xlfn.BITAND(V271,'PDP8'!$E$21),'PDP8'!$D$21:$D$52,0)),"",INDEX('PDP8'!$C$21:$C$52,MATCH(_xlfn.BITAND(V271,'PDP8'!$E$21),'PDP8'!$D$21:$D$52,0))))))</f>
        <v/>
      </c>
      <c r="X271" s="253" t="str">
        <f>IF(LEN(W271)=0,"",IF(B271='PDP8'!$B$17,'PDP8'!$F$17,CONCATENATE(IF(ISNA(MATCH(_xlfn.BITAND(V271,'PDP8'!$E$18),'PDP8'!$D$18:$D$20,0)),"",CONCATENATE(VLOOKUP(_xlfn.BITAND(V271,'PDP8'!$E$18),'PDP8'!$D$18:$F$20,3,0),IF(LEN(W271)&gt;4,", ",""))),IF(ISNA(MATCH(_xlfn.BITAND(V271,'PDP8'!$E$21),'PDP8'!$D$21:$D$52,0)),"",VLOOKUP(_xlfn.BITAND(V271,'PDP8'!$E$21),'PDP8'!$D$21:$F$52,3,0)))))</f>
        <v/>
      </c>
      <c r="Y271" s="253" t="str">
        <f t="shared" si="73"/>
        <v/>
      </c>
      <c r="Z271" s="253" t="str">
        <f t="shared" si="70"/>
        <v/>
      </c>
      <c r="AA271" s="253" t="str">
        <f>IF(LEN(Z271)=0,"",CONCATENATE(IF(ISNA(MATCH(_xlfn.BITAND(Z271,'PDP8'!$E$56),'PDP8'!$D$56:$D$70,0)),"",CONCATENATE(INDEX('PDP8'!$C$56:$C$70,MATCH(_xlfn.BITAND(Z271,'PDP8'!$E$56),'PDP8'!$D$56:$D$70,0))," ")),IF(ISNA(MATCH(_xlfn.BITAND(Z271,'PDP8'!$E$71),'PDP8'!$D$71:$D$73,0)),"",CONCATENATE(INDEX('PDP8'!$C$71:$C$73,MATCH(_xlfn.BITAND(Z271,'PDP8'!$E$71),'PDP8'!$D$71:$D$73,0))," ")),IF(_xlfn.BITAND(Z271,'PDP8'!$E$74),"",'PDP8'!$C$74),IF(_xlfn.BITAND(Z271,'PDP8'!$E$75),'PDP8'!$C$75,"")))</f>
        <v/>
      </c>
      <c r="AB271" s="253" t="str">
        <f>IF(LEN(AA271)=0,"",CONCATENATE(IF(ISNA(MATCH(_xlfn.BITAND(Z271,'PDP8'!$E$56),'PDP8'!$D$56:$D$70,0)),"",VLOOKUP(_xlfn.BITAND(Z271,'PDP8'!$E$56),'PDP8'!$D$56:$F$70,3,0)),IF(ISNA(MATCH(_xlfn.BITAND(Z271,'PDP8'!$E$71),'PDP8'!$D$71:$D$73,0)),"",CONCATENATE(IF(ISNA(MATCH(_xlfn.BITAND(Z271,'PDP8'!$E$56),'PDP8'!$D$56:$D$70,0)),"",", "),VLOOKUP(_xlfn.BITAND(Z271,'PDP8'!$E$71),'PDP8'!$D$71:$F$73,3,0))),IF(_xlfn.BITAND(Z271,'PDP8'!$E$75)='PDP8'!$D$75,CONCATENATE(IF(LEN(AA271)&gt;4,", ",""),'PDP8'!$F$75,""),IF(_xlfn.BITAND(Z271,'PDP8'!$E$74),"",'PDP8'!$F$74))))</f>
        <v/>
      </c>
      <c r="AC271" s="253" t="str">
        <f t="shared" si="74"/>
        <v/>
      </c>
      <c r="AD271" s="253" t="str">
        <f>IF(OR(LEFT(C271,1)="*",ISNA(MATCH(C271,'PDP8'!$B$90:$B$238,0))),"",VLOOKUP(C271,'PDP8'!$B$90:$C$238,2,0))</f>
        <v/>
      </c>
      <c r="AE271" s="253" t="str">
        <f>IF(LEN(AD271)=0,"",VLOOKUP(C271,'PDP8'!$B$79:$F$238,5,0))</f>
        <v/>
      </c>
      <c r="AF271" s="253" t="str">
        <f>IF(OR(LEFT(C271,1)="*",ISNA(MATCH(C271,'PDP8'!$J$5:$J$389,0))),"",INDEX('PDP8'!$I$5:$I$389,MATCH(C271,'PDP8'!$J$5:$J$389,0)))</f>
        <v/>
      </c>
      <c r="AG271" s="253" t="str">
        <f>IF(LEN(AF271)=0,"",CONCATENATE(VLOOKUP(C271,'PDP8'!$J$5:$M$389,2,0),": ",VLOOKUP(C271,'PDP8'!$J$5:$M$389,4,0)))</f>
        <v/>
      </c>
      <c r="AH271" s="126"/>
    </row>
    <row r="272" spans="1:34" x14ac:dyDescent="0.2">
      <c r="A272" s="126"/>
      <c r="B272" s="246" t="str">
        <f t="shared" si="60"/>
        <v/>
      </c>
      <c r="C272" s="247"/>
      <c r="D272" s="248"/>
      <c r="E272" s="177"/>
      <c r="F272" s="249"/>
      <c r="G272" s="250" t="str">
        <f>IF(LEN(C272)=0,"",IF(LEFT(C272,1)="*",B272,IF(D272="Y",C272,IF(O272&lt;6,INDEX('PDP8'!$C$6:$C$13,MATCH(P272,'PDP8'!$B$6:$B$13)),CONCATENATE(W272,AA272,AD272,AF272)))))</f>
        <v/>
      </c>
      <c r="H272" s="251" t="str">
        <f t="shared" si="61"/>
        <v/>
      </c>
      <c r="I272" s="250" t="str">
        <f t="shared" si="71"/>
        <v/>
      </c>
      <c r="J272" s="179"/>
      <c r="K272" s="188" t="str">
        <f>IF(LEFT(C272,1)="*",CONCATENATE("/Address = ",RIGHT(B272,LEN(B272)-1)),IF(LEN(O272)=0,"",IF(D272="Y",CONCATENATE("/Data initialized to ",C272),IF(O272&lt;6,CONCATENATE("/",VLOOKUP(P272,'PDP8'!$B$6:$F$13,5),IF(_xlfn.BITAND(OCT2DEC(C272),376)=264," [Auto pre-increment]","")),CONCATENATE("/",Y272,AC272,AE272,AG272)))))</f>
        <v/>
      </c>
      <c r="L272" s="252"/>
      <c r="M272" s="126"/>
      <c r="N272" s="253" t="str">
        <f t="shared" si="62"/>
        <v/>
      </c>
      <c r="O272" s="253" t="str">
        <f t="shared" si="63"/>
        <v/>
      </c>
      <c r="P272" s="253" t="str">
        <f t="shared" si="64"/>
        <v/>
      </c>
      <c r="Q272" s="253" t="str">
        <f t="shared" si="65"/>
        <v/>
      </c>
      <c r="R272" s="253" t="str">
        <f t="shared" si="66"/>
        <v>NO</v>
      </c>
      <c r="S272" s="254" t="str">
        <f t="shared" si="72"/>
        <v>7610</v>
      </c>
      <c r="T272" s="253" t="str">
        <f t="shared" si="67"/>
        <v/>
      </c>
      <c r="U272" s="253">
        <f t="shared" si="68"/>
        <v>0</v>
      </c>
      <c r="V272" s="253" t="str">
        <f t="shared" si="69"/>
        <v/>
      </c>
      <c r="W272" s="253" t="str">
        <f>IF(LEN(V272)=0,"",IF(_xlfn.BITAND(V272,'PDP8'!$E$17)='PDP8'!$D$17,'PDP8'!$F$17,CONCATENATE(IF(ISNA(MATCH(_xlfn.BITAND(V272,'PDP8'!$E$18),'PDP8'!$D$18:$D$20,0)),"",CONCATENATE(INDEX('PDP8'!$C$18:$C$20,MATCH(_xlfn.BITAND(V272,'PDP8'!$E$18),'PDP8'!$D$18:$D$20,0))," ")),IF(ISNA(MATCH(_xlfn.BITAND(V272,'PDP8'!$E$21),'PDP8'!$D$21:$D$52,0)),"",INDEX('PDP8'!$C$21:$C$52,MATCH(_xlfn.BITAND(V272,'PDP8'!$E$21),'PDP8'!$D$21:$D$52,0))))))</f>
        <v/>
      </c>
      <c r="X272" s="253" t="str">
        <f>IF(LEN(W272)=0,"",IF(B272='PDP8'!$B$17,'PDP8'!$F$17,CONCATENATE(IF(ISNA(MATCH(_xlfn.BITAND(V272,'PDP8'!$E$18),'PDP8'!$D$18:$D$20,0)),"",CONCATENATE(VLOOKUP(_xlfn.BITAND(V272,'PDP8'!$E$18),'PDP8'!$D$18:$F$20,3,0),IF(LEN(W272)&gt;4,", ",""))),IF(ISNA(MATCH(_xlfn.BITAND(V272,'PDP8'!$E$21),'PDP8'!$D$21:$D$52,0)),"",VLOOKUP(_xlfn.BITAND(V272,'PDP8'!$E$21),'PDP8'!$D$21:$F$52,3,0)))))</f>
        <v/>
      </c>
      <c r="Y272" s="253" t="str">
        <f t="shared" si="73"/>
        <v/>
      </c>
      <c r="Z272" s="253" t="str">
        <f t="shared" si="70"/>
        <v/>
      </c>
      <c r="AA272" s="253" t="str">
        <f>IF(LEN(Z272)=0,"",CONCATENATE(IF(ISNA(MATCH(_xlfn.BITAND(Z272,'PDP8'!$E$56),'PDP8'!$D$56:$D$70,0)),"",CONCATENATE(INDEX('PDP8'!$C$56:$C$70,MATCH(_xlfn.BITAND(Z272,'PDP8'!$E$56),'PDP8'!$D$56:$D$70,0))," ")),IF(ISNA(MATCH(_xlfn.BITAND(Z272,'PDP8'!$E$71),'PDP8'!$D$71:$D$73,0)),"",CONCATENATE(INDEX('PDP8'!$C$71:$C$73,MATCH(_xlfn.BITAND(Z272,'PDP8'!$E$71),'PDP8'!$D$71:$D$73,0))," ")),IF(_xlfn.BITAND(Z272,'PDP8'!$E$74),"",'PDP8'!$C$74),IF(_xlfn.BITAND(Z272,'PDP8'!$E$75),'PDP8'!$C$75,"")))</f>
        <v/>
      </c>
      <c r="AB272" s="253" t="str">
        <f>IF(LEN(AA272)=0,"",CONCATENATE(IF(ISNA(MATCH(_xlfn.BITAND(Z272,'PDP8'!$E$56),'PDP8'!$D$56:$D$70,0)),"",VLOOKUP(_xlfn.BITAND(Z272,'PDP8'!$E$56),'PDP8'!$D$56:$F$70,3,0)),IF(ISNA(MATCH(_xlfn.BITAND(Z272,'PDP8'!$E$71),'PDP8'!$D$71:$D$73,0)),"",CONCATENATE(IF(ISNA(MATCH(_xlfn.BITAND(Z272,'PDP8'!$E$56),'PDP8'!$D$56:$D$70,0)),"",", "),VLOOKUP(_xlfn.BITAND(Z272,'PDP8'!$E$71),'PDP8'!$D$71:$F$73,3,0))),IF(_xlfn.BITAND(Z272,'PDP8'!$E$75)='PDP8'!$D$75,CONCATENATE(IF(LEN(AA272)&gt;4,", ",""),'PDP8'!$F$75,""),IF(_xlfn.BITAND(Z272,'PDP8'!$E$74),"",'PDP8'!$F$74))))</f>
        <v/>
      </c>
      <c r="AC272" s="253" t="str">
        <f t="shared" si="74"/>
        <v/>
      </c>
      <c r="AD272" s="253" t="str">
        <f>IF(OR(LEFT(C272,1)="*",ISNA(MATCH(C272,'PDP8'!$B$90:$B$238,0))),"",VLOOKUP(C272,'PDP8'!$B$90:$C$238,2,0))</f>
        <v/>
      </c>
      <c r="AE272" s="253" t="str">
        <f>IF(LEN(AD272)=0,"",VLOOKUP(C272,'PDP8'!$B$79:$F$238,5,0))</f>
        <v/>
      </c>
      <c r="AF272" s="253" t="str">
        <f>IF(OR(LEFT(C272,1)="*",ISNA(MATCH(C272,'PDP8'!$J$5:$J$389,0))),"",INDEX('PDP8'!$I$5:$I$389,MATCH(C272,'PDP8'!$J$5:$J$389,0)))</f>
        <v/>
      </c>
      <c r="AG272" s="253" t="str">
        <f>IF(LEN(AF272)=0,"",CONCATENATE(VLOOKUP(C272,'PDP8'!$J$5:$M$389,2,0),": ",VLOOKUP(C272,'PDP8'!$J$5:$M$389,4,0)))</f>
        <v/>
      </c>
      <c r="AH272" s="126"/>
    </row>
    <row r="273" spans="1:34" x14ac:dyDescent="0.2">
      <c r="A273" s="126"/>
      <c r="B273" s="246" t="str">
        <f t="shared" si="60"/>
        <v/>
      </c>
      <c r="C273" s="247"/>
      <c r="D273" s="248"/>
      <c r="E273" s="177"/>
      <c r="F273" s="249"/>
      <c r="G273" s="250" t="str">
        <f>IF(LEN(C273)=0,"",IF(LEFT(C273,1)="*",B273,IF(D273="Y",C273,IF(O273&lt;6,INDEX('PDP8'!$C$6:$C$13,MATCH(P273,'PDP8'!$B$6:$B$13)),CONCATENATE(W273,AA273,AD273,AF273)))))</f>
        <v/>
      </c>
      <c r="H273" s="251" t="str">
        <f t="shared" si="61"/>
        <v/>
      </c>
      <c r="I273" s="250" t="str">
        <f t="shared" si="71"/>
        <v/>
      </c>
      <c r="J273" s="179"/>
      <c r="K273" s="188" t="str">
        <f>IF(LEFT(C273,1)="*",CONCATENATE("/Address = ",RIGHT(B273,LEN(B273)-1)),IF(LEN(O273)=0,"",IF(D273="Y",CONCATENATE("/Data initialized to ",C273),IF(O273&lt;6,CONCATENATE("/",VLOOKUP(P273,'PDP8'!$B$6:$F$13,5),IF(_xlfn.BITAND(OCT2DEC(C273),376)=264," [Auto pre-increment]","")),CONCATENATE("/",Y273,AC273,AE273,AG273)))))</f>
        <v/>
      </c>
      <c r="L273" s="252"/>
      <c r="M273" s="126"/>
      <c r="N273" s="253" t="str">
        <f t="shared" si="62"/>
        <v/>
      </c>
      <c r="O273" s="253" t="str">
        <f t="shared" si="63"/>
        <v/>
      </c>
      <c r="P273" s="253" t="str">
        <f t="shared" si="64"/>
        <v/>
      </c>
      <c r="Q273" s="253" t="str">
        <f t="shared" si="65"/>
        <v/>
      </c>
      <c r="R273" s="253" t="str">
        <f t="shared" si="66"/>
        <v>NO</v>
      </c>
      <c r="S273" s="254" t="str">
        <f t="shared" si="72"/>
        <v>7610</v>
      </c>
      <c r="T273" s="253" t="str">
        <f t="shared" si="67"/>
        <v/>
      </c>
      <c r="U273" s="253">
        <f t="shared" si="68"/>
        <v>0</v>
      </c>
      <c r="V273" s="253" t="str">
        <f t="shared" si="69"/>
        <v/>
      </c>
      <c r="W273" s="253" t="str">
        <f>IF(LEN(V273)=0,"",IF(_xlfn.BITAND(V273,'PDP8'!$E$17)='PDP8'!$D$17,'PDP8'!$F$17,CONCATENATE(IF(ISNA(MATCH(_xlfn.BITAND(V273,'PDP8'!$E$18),'PDP8'!$D$18:$D$20,0)),"",CONCATENATE(INDEX('PDP8'!$C$18:$C$20,MATCH(_xlfn.BITAND(V273,'PDP8'!$E$18),'PDP8'!$D$18:$D$20,0))," ")),IF(ISNA(MATCH(_xlfn.BITAND(V273,'PDP8'!$E$21),'PDP8'!$D$21:$D$52,0)),"",INDEX('PDP8'!$C$21:$C$52,MATCH(_xlfn.BITAND(V273,'PDP8'!$E$21),'PDP8'!$D$21:$D$52,0))))))</f>
        <v/>
      </c>
      <c r="X273" s="253" t="str">
        <f>IF(LEN(W273)=0,"",IF(B273='PDP8'!$B$17,'PDP8'!$F$17,CONCATENATE(IF(ISNA(MATCH(_xlfn.BITAND(V273,'PDP8'!$E$18),'PDP8'!$D$18:$D$20,0)),"",CONCATENATE(VLOOKUP(_xlfn.BITAND(V273,'PDP8'!$E$18),'PDP8'!$D$18:$F$20,3,0),IF(LEN(W273)&gt;4,", ",""))),IF(ISNA(MATCH(_xlfn.BITAND(V273,'PDP8'!$E$21),'PDP8'!$D$21:$D$52,0)),"",VLOOKUP(_xlfn.BITAND(V273,'PDP8'!$E$21),'PDP8'!$D$21:$F$52,3,0)))))</f>
        <v/>
      </c>
      <c r="Y273" s="253" t="str">
        <f t="shared" si="73"/>
        <v/>
      </c>
      <c r="Z273" s="253" t="str">
        <f t="shared" si="70"/>
        <v/>
      </c>
      <c r="AA273" s="253" t="str">
        <f>IF(LEN(Z273)=0,"",CONCATENATE(IF(ISNA(MATCH(_xlfn.BITAND(Z273,'PDP8'!$E$56),'PDP8'!$D$56:$D$70,0)),"",CONCATENATE(INDEX('PDP8'!$C$56:$C$70,MATCH(_xlfn.BITAND(Z273,'PDP8'!$E$56),'PDP8'!$D$56:$D$70,0))," ")),IF(ISNA(MATCH(_xlfn.BITAND(Z273,'PDP8'!$E$71),'PDP8'!$D$71:$D$73,0)),"",CONCATENATE(INDEX('PDP8'!$C$71:$C$73,MATCH(_xlfn.BITAND(Z273,'PDP8'!$E$71),'PDP8'!$D$71:$D$73,0))," ")),IF(_xlfn.BITAND(Z273,'PDP8'!$E$74),"",'PDP8'!$C$74),IF(_xlfn.BITAND(Z273,'PDP8'!$E$75),'PDP8'!$C$75,"")))</f>
        <v/>
      </c>
      <c r="AB273" s="253" t="str">
        <f>IF(LEN(AA273)=0,"",CONCATENATE(IF(ISNA(MATCH(_xlfn.BITAND(Z273,'PDP8'!$E$56),'PDP8'!$D$56:$D$70,0)),"",VLOOKUP(_xlfn.BITAND(Z273,'PDP8'!$E$56),'PDP8'!$D$56:$F$70,3,0)),IF(ISNA(MATCH(_xlfn.BITAND(Z273,'PDP8'!$E$71),'PDP8'!$D$71:$D$73,0)),"",CONCATENATE(IF(ISNA(MATCH(_xlfn.BITAND(Z273,'PDP8'!$E$56),'PDP8'!$D$56:$D$70,0)),"",", "),VLOOKUP(_xlfn.BITAND(Z273,'PDP8'!$E$71),'PDP8'!$D$71:$F$73,3,0))),IF(_xlfn.BITAND(Z273,'PDP8'!$E$75)='PDP8'!$D$75,CONCATENATE(IF(LEN(AA273)&gt;4,", ",""),'PDP8'!$F$75,""),IF(_xlfn.BITAND(Z273,'PDP8'!$E$74),"",'PDP8'!$F$74))))</f>
        <v/>
      </c>
      <c r="AC273" s="253" t="str">
        <f t="shared" si="74"/>
        <v/>
      </c>
      <c r="AD273" s="253" t="str">
        <f>IF(OR(LEFT(C273,1)="*",ISNA(MATCH(C273,'PDP8'!$B$90:$B$238,0))),"",VLOOKUP(C273,'PDP8'!$B$90:$C$238,2,0))</f>
        <v/>
      </c>
      <c r="AE273" s="253" t="str">
        <f>IF(LEN(AD273)=0,"",VLOOKUP(C273,'PDP8'!$B$79:$F$238,5,0))</f>
        <v/>
      </c>
      <c r="AF273" s="253" t="str">
        <f>IF(OR(LEFT(C273,1)="*",ISNA(MATCH(C273,'PDP8'!$J$5:$J$389,0))),"",INDEX('PDP8'!$I$5:$I$389,MATCH(C273,'PDP8'!$J$5:$J$389,0)))</f>
        <v/>
      </c>
      <c r="AG273" s="253" t="str">
        <f>IF(LEN(AF273)=0,"",CONCATENATE(VLOOKUP(C273,'PDP8'!$J$5:$M$389,2,0),": ",VLOOKUP(C273,'PDP8'!$J$5:$M$389,4,0)))</f>
        <v/>
      </c>
      <c r="AH273" s="126"/>
    </row>
    <row r="274" spans="1:34" x14ac:dyDescent="0.2">
      <c r="A274" s="126"/>
      <c r="B274" s="246" t="str">
        <f t="shared" si="60"/>
        <v/>
      </c>
      <c r="C274" s="247"/>
      <c r="D274" s="248"/>
      <c r="E274" s="177"/>
      <c r="F274" s="249"/>
      <c r="G274" s="250" t="str">
        <f>IF(LEN(C274)=0,"",IF(LEFT(C274,1)="*",B274,IF(D274="Y",C274,IF(O274&lt;6,INDEX('PDP8'!$C$6:$C$13,MATCH(P274,'PDP8'!$B$6:$B$13)),CONCATENATE(W274,AA274,AD274,AF274)))))</f>
        <v/>
      </c>
      <c r="H274" s="251" t="str">
        <f t="shared" si="61"/>
        <v/>
      </c>
      <c r="I274" s="250" t="str">
        <f t="shared" si="71"/>
        <v/>
      </c>
      <c r="J274" s="179"/>
      <c r="K274" s="188" t="str">
        <f>IF(LEFT(C274,1)="*",CONCATENATE("/Address = ",RIGHT(B274,LEN(B274)-1)),IF(LEN(O274)=0,"",IF(D274="Y",CONCATENATE("/Data initialized to ",C274),IF(O274&lt;6,CONCATENATE("/",VLOOKUP(P274,'PDP8'!$B$6:$F$13,5),IF(_xlfn.BITAND(OCT2DEC(C274),376)=264," [Auto pre-increment]","")),CONCATENATE("/",Y274,AC274,AE274,AG274)))))</f>
        <v/>
      </c>
      <c r="L274" s="252"/>
      <c r="M274" s="126"/>
      <c r="N274" s="253" t="str">
        <f t="shared" si="62"/>
        <v/>
      </c>
      <c r="O274" s="253" t="str">
        <f t="shared" si="63"/>
        <v/>
      </c>
      <c r="P274" s="253" t="str">
        <f t="shared" si="64"/>
        <v/>
      </c>
      <c r="Q274" s="253" t="str">
        <f t="shared" si="65"/>
        <v/>
      </c>
      <c r="R274" s="253" t="str">
        <f t="shared" si="66"/>
        <v>NO</v>
      </c>
      <c r="S274" s="254" t="str">
        <f t="shared" si="72"/>
        <v>7610</v>
      </c>
      <c r="T274" s="253" t="str">
        <f t="shared" si="67"/>
        <v/>
      </c>
      <c r="U274" s="253">
        <f t="shared" si="68"/>
        <v>0</v>
      </c>
      <c r="V274" s="253" t="str">
        <f t="shared" si="69"/>
        <v/>
      </c>
      <c r="W274" s="253" t="str">
        <f>IF(LEN(V274)=0,"",IF(_xlfn.BITAND(V274,'PDP8'!$E$17)='PDP8'!$D$17,'PDP8'!$F$17,CONCATENATE(IF(ISNA(MATCH(_xlfn.BITAND(V274,'PDP8'!$E$18),'PDP8'!$D$18:$D$20,0)),"",CONCATENATE(INDEX('PDP8'!$C$18:$C$20,MATCH(_xlfn.BITAND(V274,'PDP8'!$E$18),'PDP8'!$D$18:$D$20,0))," ")),IF(ISNA(MATCH(_xlfn.BITAND(V274,'PDP8'!$E$21),'PDP8'!$D$21:$D$52,0)),"",INDEX('PDP8'!$C$21:$C$52,MATCH(_xlfn.BITAND(V274,'PDP8'!$E$21),'PDP8'!$D$21:$D$52,0))))))</f>
        <v/>
      </c>
      <c r="X274" s="253" t="str">
        <f>IF(LEN(W274)=0,"",IF(B274='PDP8'!$B$17,'PDP8'!$F$17,CONCATENATE(IF(ISNA(MATCH(_xlfn.BITAND(V274,'PDP8'!$E$18),'PDP8'!$D$18:$D$20,0)),"",CONCATENATE(VLOOKUP(_xlfn.BITAND(V274,'PDP8'!$E$18),'PDP8'!$D$18:$F$20,3,0),IF(LEN(W274)&gt;4,", ",""))),IF(ISNA(MATCH(_xlfn.BITAND(V274,'PDP8'!$E$21),'PDP8'!$D$21:$D$52,0)),"",VLOOKUP(_xlfn.BITAND(V274,'PDP8'!$E$21),'PDP8'!$D$21:$F$52,3,0)))))</f>
        <v/>
      </c>
      <c r="Y274" s="253" t="str">
        <f t="shared" si="73"/>
        <v/>
      </c>
      <c r="Z274" s="253" t="str">
        <f t="shared" si="70"/>
        <v/>
      </c>
      <c r="AA274" s="253" t="str">
        <f>IF(LEN(Z274)=0,"",CONCATENATE(IF(ISNA(MATCH(_xlfn.BITAND(Z274,'PDP8'!$E$56),'PDP8'!$D$56:$D$70,0)),"",CONCATENATE(INDEX('PDP8'!$C$56:$C$70,MATCH(_xlfn.BITAND(Z274,'PDP8'!$E$56),'PDP8'!$D$56:$D$70,0))," ")),IF(ISNA(MATCH(_xlfn.BITAND(Z274,'PDP8'!$E$71),'PDP8'!$D$71:$D$73,0)),"",CONCATENATE(INDEX('PDP8'!$C$71:$C$73,MATCH(_xlfn.BITAND(Z274,'PDP8'!$E$71),'PDP8'!$D$71:$D$73,0))," ")),IF(_xlfn.BITAND(Z274,'PDP8'!$E$74),"",'PDP8'!$C$74),IF(_xlfn.BITAND(Z274,'PDP8'!$E$75),'PDP8'!$C$75,"")))</f>
        <v/>
      </c>
      <c r="AB274" s="253" t="str">
        <f>IF(LEN(AA274)=0,"",CONCATENATE(IF(ISNA(MATCH(_xlfn.BITAND(Z274,'PDP8'!$E$56),'PDP8'!$D$56:$D$70,0)),"",VLOOKUP(_xlfn.BITAND(Z274,'PDP8'!$E$56),'PDP8'!$D$56:$F$70,3,0)),IF(ISNA(MATCH(_xlfn.BITAND(Z274,'PDP8'!$E$71),'PDP8'!$D$71:$D$73,0)),"",CONCATENATE(IF(ISNA(MATCH(_xlfn.BITAND(Z274,'PDP8'!$E$56),'PDP8'!$D$56:$D$70,0)),"",", "),VLOOKUP(_xlfn.BITAND(Z274,'PDP8'!$E$71),'PDP8'!$D$71:$F$73,3,0))),IF(_xlfn.BITAND(Z274,'PDP8'!$E$75)='PDP8'!$D$75,CONCATENATE(IF(LEN(AA274)&gt;4,", ",""),'PDP8'!$F$75,""),IF(_xlfn.BITAND(Z274,'PDP8'!$E$74),"",'PDP8'!$F$74))))</f>
        <v/>
      </c>
      <c r="AC274" s="253" t="str">
        <f t="shared" si="74"/>
        <v/>
      </c>
      <c r="AD274" s="253" t="str">
        <f>IF(OR(LEFT(C274,1)="*",ISNA(MATCH(C274,'PDP8'!$B$90:$B$238,0))),"",VLOOKUP(C274,'PDP8'!$B$90:$C$238,2,0))</f>
        <v/>
      </c>
      <c r="AE274" s="253" t="str">
        <f>IF(LEN(AD274)=0,"",VLOOKUP(C274,'PDP8'!$B$79:$F$238,5,0))</f>
        <v/>
      </c>
      <c r="AF274" s="253" t="str">
        <f>IF(OR(LEFT(C274,1)="*",ISNA(MATCH(C274,'PDP8'!$J$5:$J$389,0))),"",INDEX('PDP8'!$I$5:$I$389,MATCH(C274,'PDP8'!$J$5:$J$389,0)))</f>
        <v/>
      </c>
      <c r="AG274" s="253" t="str">
        <f>IF(LEN(AF274)=0,"",CONCATENATE(VLOOKUP(C274,'PDP8'!$J$5:$M$389,2,0),": ",VLOOKUP(C274,'PDP8'!$J$5:$M$389,4,0)))</f>
        <v/>
      </c>
      <c r="AH274" s="126"/>
    </row>
    <row r="275" spans="1:34" x14ac:dyDescent="0.2">
      <c r="A275" s="126"/>
      <c r="B275" s="246" t="str">
        <f t="shared" si="60"/>
        <v/>
      </c>
      <c r="C275" s="247"/>
      <c r="D275" s="248"/>
      <c r="E275" s="177"/>
      <c r="F275" s="249"/>
      <c r="G275" s="250" t="str">
        <f>IF(LEN(C275)=0,"",IF(LEFT(C275,1)="*",B275,IF(D275="Y",C275,IF(O275&lt;6,INDEX('PDP8'!$C$6:$C$13,MATCH(P275,'PDP8'!$B$6:$B$13)),CONCATENATE(W275,AA275,AD275,AF275)))))</f>
        <v/>
      </c>
      <c r="H275" s="251" t="str">
        <f t="shared" si="61"/>
        <v/>
      </c>
      <c r="I275" s="250" t="str">
        <f t="shared" si="71"/>
        <v/>
      </c>
      <c r="J275" s="179"/>
      <c r="K275" s="188" t="str">
        <f>IF(LEFT(C275,1)="*",CONCATENATE("/Address = ",RIGHT(B275,LEN(B275)-1)),IF(LEN(O275)=0,"",IF(D275="Y",CONCATENATE("/Data initialized to ",C275),IF(O275&lt;6,CONCATENATE("/",VLOOKUP(P275,'PDP8'!$B$6:$F$13,5),IF(_xlfn.BITAND(OCT2DEC(C275),376)=264," [Auto pre-increment]","")),CONCATENATE("/",Y275,AC275,AE275,AG275)))))</f>
        <v/>
      </c>
      <c r="L275" s="252"/>
      <c r="M275" s="126"/>
      <c r="N275" s="253" t="str">
        <f t="shared" si="62"/>
        <v/>
      </c>
      <c r="O275" s="253" t="str">
        <f t="shared" si="63"/>
        <v/>
      </c>
      <c r="P275" s="253" t="str">
        <f t="shared" si="64"/>
        <v/>
      </c>
      <c r="Q275" s="253" t="str">
        <f t="shared" si="65"/>
        <v/>
      </c>
      <c r="R275" s="253" t="str">
        <f t="shared" si="66"/>
        <v>NO</v>
      </c>
      <c r="S275" s="254" t="str">
        <f t="shared" si="72"/>
        <v>7610</v>
      </c>
      <c r="T275" s="253" t="str">
        <f t="shared" si="67"/>
        <v/>
      </c>
      <c r="U275" s="253">
        <f t="shared" si="68"/>
        <v>0</v>
      </c>
      <c r="V275" s="253" t="str">
        <f t="shared" si="69"/>
        <v/>
      </c>
      <c r="W275" s="253" t="str">
        <f>IF(LEN(V275)=0,"",IF(_xlfn.BITAND(V275,'PDP8'!$E$17)='PDP8'!$D$17,'PDP8'!$F$17,CONCATENATE(IF(ISNA(MATCH(_xlfn.BITAND(V275,'PDP8'!$E$18),'PDP8'!$D$18:$D$20,0)),"",CONCATENATE(INDEX('PDP8'!$C$18:$C$20,MATCH(_xlfn.BITAND(V275,'PDP8'!$E$18),'PDP8'!$D$18:$D$20,0))," ")),IF(ISNA(MATCH(_xlfn.BITAND(V275,'PDP8'!$E$21),'PDP8'!$D$21:$D$52,0)),"",INDEX('PDP8'!$C$21:$C$52,MATCH(_xlfn.BITAND(V275,'PDP8'!$E$21),'PDP8'!$D$21:$D$52,0))))))</f>
        <v/>
      </c>
      <c r="X275" s="253" t="str">
        <f>IF(LEN(W275)=0,"",IF(B275='PDP8'!$B$17,'PDP8'!$F$17,CONCATENATE(IF(ISNA(MATCH(_xlfn.BITAND(V275,'PDP8'!$E$18),'PDP8'!$D$18:$D$20,0)),"",CONCATENATE(VLOOKUP(_xlfn.BITAND(V275,'PDP8'!$E$18),'PDP8'!$D$18:$F$20,3,0),IF(LEN(W275)&gt;4,", ",""))),IF(ISNA(MATCH(_xlfn.BITAND(V275,'PDP8'!$E$21),'PDP8'!$D$21:$D$52,0)),"",VLOOKUP(_xlfn.BITAND(V275,'PDP8'!$E$21),'PDP8'!$D$21:$F$52,3,0)))))</f>
        <v/>
      </c>
      <c r="Y275" s="253" t="str">
        <f t="shared" si="73"/>
        <v/>
      </c>
      <c r="Z275" s="253" t="str">
        <f t="shared" si="70"/>
        <v/>
      </c>
      <c r="AA275" s="253" t="str">
        <f>IF(LEN(Z275)=0,"",CONCATENATE(IF(ISNA(MATCH(_xlfn.BITAND(Z275,'PDP8'!$E$56),'PDP8'!$D$56:$D$70,0)),"",CONCATENATE(INDEX('PDP8'!$C$56:$C$70,MATCH(_xlfn.BITAND(Z275,'PDP8'!$E$56),'PDP8'!$D$56:$D$70,0))," ")),IF(ISNA(MATCH(_xlfn.BITAND(Z275,'PDP8'!$E$71),'PDP8'!$D$71:$D$73,0)),"",CONCATENATE(INDEX('PDP8'!$C$71:$C$73,MATCH(_xlfn.BITAND(Z275,'PDP8'!$E$71),'PDP8'!$D$71:$D$73,0))," ")),IF(_xlfn.BITAND(Z275,'PDP8'!$E$74),"",'PDP8'!$C$74),IF(_xlfn.BITAND(Z275,'PDP8'!$E$75),'PDP8'!$C$75,"")))</f>
        <v/>
      </c>
      <c r="AB275" s="253" t="str">
        <f>IF(LEN(AA275)=0,"",CONCATENATE(IF(ISNA(MATCH(_xlfn.BITAND(Z275,'PDP8'!$E$56),'PDP8'!$D$56:$D$70,0)),"",VLOOKUP(_xlfn.BITAND(Z275,'PDP8'!$E$56),'PDP8'!$D$56:$F$70,3,0)),IF(ISNA(MATCH(_xlfn.BITAND(Z275,'PDP8'!$E$71),'PDP8'!$D$71:$D$73,0)),"",CONCATENATE(IF(ISNA(MATCH(_xlfn.BITAND(Z275,'PDP8'!$E$56),'PDP8'!$D$56:$D$70,0)),"",", "),VLOOKUP(_xlfn.BITAND(Z275,'PDP8'!$E$71),'PDP8'!$D$71:$F$73,3,0))),IF(_xlfn.BITAND(Z275,'PDP8'!$E$75)='PDP8'!$D$75,CONCATENATE(IF(LEN(AA275)&gt;4,", ",""),'PDP8'!$F$75,""),IF(_xlfn.BITAND(Z275,'PDP8'!$E$74),"",'PDP8'!$F$74))))</f>
        <v/>
      </c>
      <c r="AC275" s="253" t="str">
        <f t="shared" si="74"/>
        <v/>
      </c>
      <c r="AD275" s="253" t="str">
        <f>IF(OR(LEFT(C275,1)="*",ISNA(MATCH(C275,'PDP8'!$B$90:$B$238,0))),"",VLOOKUP(C275,'PDP8'!$B$90:$C$238,2,0))</f>
        <v/>
      </c>
      <c r="AE275" s="253" t="str">
        <f>IF(LEN(AD275)=0,"",VLOOKUP(C275,'PDP8'!$B$79:$F$238,5,0))</f>
        <v/>
      </c>
      <c r="AF275" s="253" t="str">
        <f>IF(OR(LEFT(C275,1)="*",ISNA(MATCH(C275,'PDP8'!$J$5:$J$389,0))),"",INDEX('PDP8'!$I$5:$I$389,MATCH(C275,'PDP8'!$J$5:$J$389,0)))</f>
        <v/>
      </c>
      <c r="AG275" s="253" t="str">
        <f>IF(LEN(AF275)=0,"",CONCATENATE(VLOOKUP(C275,'PDP8'!$J$5:$M$389,2,0),": ",VLOOKUP(C275,'PDP8'!$J$5:$M$389,4,0)))</f>
        <v/>
      </c>
      <c r="AH275" s="126"/>
    </row>
    <row r="276" spans="1:34" x14ac:dyDescent="0.2">
      <c r="A276" s="126"/>
      <c r="B276" s="246" t="str">
        <f t="shared" si="60"/>
        <v/>
      </c>
      <c r="C276" s="247"/>
      <c r="D276" s="248"/>
      <c r="E276" s="177"/>
      <c r="F276" s="249"/>
      <c r="G276" s="250" t="str">
        <f>IF(LEN(C276)=0,"",IF(LEFT(C276,1)="*",B276,IF(D276="Y",C276,IF(O276&lt;6,INDEX('PDP8'!$C$6:$C$13,MATCH(P276,'PDP8'!$B$6:$B$13)),CONCATENATE(W276,AA276,AD276,AF276)))))</f>
        <v/>
      </c>
      <c r="H276" s="251" t="str">
        <f t="shared" si="61"/>
        <v/>
      </c>
      <c r="I276" s="250" t="str">
        <f t="shared" si="71"/>
        <v/>
      </c>
      <c r="J276" s="179"/>
      <c r="K276" s="188" t="str">
        <f>IF(LEFT(C276,1)="*",CONCATENATE("/Address = ",RIGHT(B276,LEN(B276)-1)),IF(LEN(O276)=0,"",IF(D276="Y",CONCATENATE("/Data initialized to ",C276),IF(O276&lt;6,CONCATENATE("/",VLOOKUP(P276,'PDP8'!$B$6:$F$13,5),IF(_xlfn.BITAND(OCT2DEC(C276),376)=264," [Auto pre-increment]","")),CONCATENATE("/",Y276,AC276,AE276,AG276)))))</f>
        <v/>
      </c>
      <c r="L276" s="252"/>
      <c r="M276" s="126"/>
      <c r="N276" s="253" t="str">
        <f t="shared" si="62"/>
        <v/>
      </c>
      <c r="O276" s="253" t="str">
        <f t="shared" si="63"/>
        <v/>
      </c>
      <c r="P276" s="253" t="str">
        <f t="shared" si="64"/>
        <v/>
      </c>
      <c r="Q276" s="253" t="str">
        <f t="shared" si="65"/>
        <v/>
      </c>
      <c r="R276" s="253" t="str">
        <f t="shared" si="66"/>
        <v>NO</v>
      </c>
      <c r="S276" s="254" t="str">
        <f t="shared" si="72"/>
        <v>7610</v>
      </c>
      <c r="T276" s="253" t="str">
        <f t="shared" si="67"/>
        <v/>
      </c>
      <c r="U276" s="253">
        <f t="shared" si="68"/>
        <v>0</v>
      </c>
      <c r="V276" s="253" t="str">
        <f t="shared" si="69"/>
        <v/>
      </c>
      <c r="W276" s="253" t="str">
        <f>IF(LEN(V276)=0,"",IF(_xlfn.BITAND(V276,'PDP8'!$E$17)='PDP8'!$D$17,'PDP8'!$F$17,CONCATENATE(IF(ISNA(MATCH(_xlfn.BITAND(V276,'PDP8'!$E$18),'PDP8'!$D$18:$D$20,0)),"",CONCATENATE(INDEX('PDP8'!$C$18:$C$20,MATCH(_xlfn.BITAND(V276,'PDP8'!$E$18),'PDP8'!$D$18:$D$20,0))," ")),IF(ISNA(MATCH(_xlfn.BITAND(V276,'PDP8'!$E$21),'PDP8'!$D$21:$D$52,0)),"",INDEX('PDP8'!$C$21:$C$52,MATCH(_xlfn.BITAND(V276,'PDP8'!$E$21),'PDP8'!$D$21:$D$52,0))))))</f>
        <v/>
      </c>
      <c r="X276" s="253" t="str">
        <f>IF(LEN(W276)=0,"",IF(B276='PDP8'!$B$17,'PDP8'!$F$17,CONCATENATE(IF(ISNA(MATCH(_xlfn.BITAND(V276,'PDP8'!$E$18),'PDP8'!$D$18:$D$20,0)),"",CONCATENATE(VLOOKUP(_xlfn.BITAND(V276,'PDP8'!$E$18),'PDP8'!$D$18:$F$20,3,0),IF(LEN(W276)&gt;4,", ",""))),IF(ISNA(MATCH(_xlfn.BITAND(V276,'PDP8'!$E$21),'PDP8'!$D$21:$D$52,0)),"",VLOOKUP(_xlfn.BITAND(V276,'PDP8'!$E$21),'PDP8'!$D$21:$F$52,3,0)))))</f>
        <v/>
      </c>
      <c r="Y276" s="253" t="str">
        <f t="shared" si="73"/>
        <v/>
      </c>
      <c r="Z276" s="253" t="str">
        <f t="shared" si="70"/>
        <v/>
      </c>
      <c r="AA276" s="253" t="str">
        <f>IF(LEN(Z276)=0,"",CONCATENATE(IF(ISNA(MATCH(_xlfn.BITAND(Z276,'PDP8'!$E$56),'PDP8'!$D$56:$D$70,0)),"",CONCATENATE(INDEX('PDP8'!$C$56:$C$70,MATCH(_xlfn.BITAND(Z276,'PDP8'!$E$56),'PDP8'!$D$56:$D$70,0))," ")),IF(ISNA(MATCH(_xlfn.BITAND(Z276,'PDP8'!$E$71),'PDP8'!$D$71:$D$73,0)),"",CONCATENATE(INDEX('PDP8'!$C$71:$C$73,MATCH(_xlfn.BITAND(Z276,'PDP8'!$E$71),'PDP8'!$D$71:$D$73,0))," ")),IF(_xlfn.BITAND(Z276,'PDP8'!$E$74),"",'PDP8'!$C$74),IF(_xlfn.BITAND(Z276,'PDP8'!$E$75),'PDP8'!$C$75,"")))</f>
        <v/>
      </c>
      <c r="AB276" s="253" t="str">
        <f>IF(LEN(AA276)=0,"",CONCATENATE(IF(ISNA(MATCH(_xlfn.BITAND(Z276,'PDP8'!$E$56),'PDP8'!$D$56:$D$70,0)),"",VLOOKUP(_xlfn.BITAND(Z276,'PDP8'!$E$56),'PDP8'!$D$56:$F$70,3,0)),IF(ISNA(MATCH(_xlfn.BITAND(Z276,'PDP8'!$E$71),'PDP8'!$D$71:$D$73,0)),"",CONCATENATE(IF(ISNA(MATCH(_xlfn.BITAND(Z276,'PDP8'!$E$56),'PDP8'!$D$56:$D$70,0)),"",", "),VLOOKUP(_xlfn.BITAND(Z276,'PDP8'!$E$71),'PDP8'!$D$71:$F$73,3,0))),IF(_xlfn.BITAND(Z276,'PDP8'!$E$75)='PDP8'!$D$75,CONCATENATE(IF(LEN(AA276)&gt;4,", ",""),'PDP8'!$F$75,""),IF(_xlfn.BITAND(Z276,'PDP8'!$E$74),"",'PDP8'!$F$74))))</f>
        <v/>
      </c>
      <c r="AC276" s="253" t="str">
        <f t="shared" si="74"/>
        <v/>
      </c>
      <c r="AD276" s="253" t="str">
        <f>IF(OR(LEFT(C276,1)="*",ISNA(MATCH(C276,'PDP8'!$B$90:$B$238,0))),"",VLOOKUP(C276,'PDP8'!$B$90:$C$238,2,0))</f>
        <v/>
      </c>
      <c r="AE276" s="253" t="str">
        <f>IF(LEN(AD276)=0,"",VLOOKUP(C276,'PDP8'!$B$79:$F$238,5,0))</f>
        <v/>
      </c>
      <c r="AF276" s="253" t="str">
        <f>IF(OR(LEFT(C276,1)="*",ISNA(MATCH(C276,'PDP8'!$J$5:$J$389,0))),"",INDEX('PDP8'!$I$5:$I$389,MATCH(C276,'PDP8'!$J$5:$J$389,0)))</f>
        <v/>
      </c>
      <c r="AG276" s="253" t="str">
        <f>IF(LEN(AF276)=0,"",CONCATENATE(VLOOKUP(C276,'PDP8'!$J$5:$M$389,2,0),": ",VLOOKUP(C276,'PDP8'!$J$5:$M$389,4,0)))</f>
        <v/>
      </c>
      <c r="AH276" s="126"/>
    </row>
    <row r="277" spans="1:34" x14ac:dyDescent="0.2">
      <c r="A277" s="126"/>
      <c r="B277" s="246" t="str">
        <f t="shared" si="60"/>
        <v/>
      </c>
      <c r="C277" s="247"/>
      <c r="D277" s="248"/>
      <c r="E277" s="177"/>
      <c r="F277" s="249"/>
      <c r="G277" s="250" t="str">
        <f>IF(LEN(C277)=0,"",IF(LEFT(C277,1)="*",B277,IF(D277="Y",C277,IF(O277&lt;6,INDEX('PDP8'!$C$6:$C$13,MATCH(P277,'PDP8'!$B$6:$B$13)),CONCATENATE(W277,AA277,AD277,AF277)))))</f>
        <v/>
      </c>
      <c r="H277" s="251" t="str">
        <f t="shared" si="61"/>
        <v/>
      </c>
      <c r="I277" s="250" t="str">
        <f t="shared" si="71"/>
        <v/>
      </c>
      <c r="J277" s="179"/>
      <c r="K277" s="188" t="str">
        <f>IF(LEFT(C277,1)="*",CONCATENATE("/Address = ",RIGHT(B277,LEN(B277)-1)),IF(LEN(O277)=0,"",IF(D277="Y",CONCATENATE("/Data initialized to ",C277),IF(O277&lt;6,CONCATENATE("/",VLOOKUP(P277,'PDP8'!$B$6:$F$13,5),IF(_xlfn.BITAND(OCT2DEC(C277),376)=264," [Auto pre-increment]","")),CONCATENATE("/",Y277,AC277,AE277,AG277)))))</f>
        <v/>
      </c>
      <c r="L277" s="252"/>
      <c r="M277" s="126"/>
      <c r="N277" s="253" t="str">
        <f t="shared" si="62"/>
        <v/>
      </c>
      <c r="O277" s="253" t="str">
        <f t="shared" si="63"/>
        <v/>
      </c>
      <c r="P277" s="253" t="str">
        <f t="shared" si="64"/>
        <v/>
      </c>
      <c r="Q277" s="253" t="str">
        <f t="shared" si="65"/>
        <v/>
      </c>
      <c r="R277" s="253" t="str">
        <f t="shared" si="66"/>
        <v>NO</v>
      </c>
      <c r="S277" s="254" t="str">
        <f t="shared" si="72"/>
        <v>7610</v>
      </c>
      <c r="T277" s="253" t="str">
        <f t="shared" si="67"/>
        <v/>
      </c>
      <c r="U277" s="253">
        <f t="shared" si="68"/>
        <v>0</v>
      </c>
      <c r="V277" s="253" t="str">
        <f t="shared" si="69"/>
        <v/>
      </c>
      <c r="W277" s="253" t="str">
        <f>IF(LEN(V277)=0,"",IF(_xlfn.BITAND(V277,'PDP8'!$E$17)='PDP8'!$D$17,'PDP8'!$F$17,CONCATENATE(IF(ISNA(MATCH(_xlfn.BITAND(V277,'PDP8'!$E$18),'PDP8'!$D$18:$D$20,0)),"",CONCATENATE(INDEX('PDP8'!$C$18:$C$20,MATCH(_xlfn.BITAND(V277,'PDP8'!$E$18),'PDP8'!$D$18:$D$20,0))," ")),IF(ISNA(MATCH(_xlfn.BITAND(V277,'PDP8'!$E$21),'PDP8'!$D$21:$D$52,0)),"",INDEX('PDP8'!$C$21:$C$52,MATCH(_xlfn.BITAND(V277,'PDP8'!$E$21),'PDP8'!$D$21:$D$52,0))))))</f>
        <v/>
      </c>
      <c r="X277" s="253" t="str">
        <f>IF(LEN(W277)=0,"",IF(B277='PDP8'!$B$17,'PDP8'!$F$17,CONCATENATE(IF(ISNA(MATCH(_xlfn.BITAND(V277,'PDP8'!$E$18),'PDP8'!$D$18:$D$20,0)),"",CONCATENATE(VLOOKUP(_xlfn.BITAND(V277,'PDP8'!$E$18),'PDP8'!$D$18:$F$20,3,0),IF(LEN(W277)&gt;4,", ",""))),IF(ISNA(MATCH(_xlfn.BITAND(V277,'PDP8'!$E$21),'PDP8'!$D$21:$D$52,0)),"",VLOOKUP(_xlfn.BITAND(V277,'PDP8'!$E$21),'PDP8'!$D$21:$F$52,3,0)))))</f>
        <v/>
      </c>
      <c r="Y277" s="253" t="str">
        <f t="shared" si="73"/>
        <v/>
      </c>
      <c r="Z277" s="253" t="str">
        <f t="shared" si="70"/>
        <v/>
      </c>
      <c r="AA277" s="253" t="str">
        <f>IF(LEN(Z277)=0,"",CONCATENATE(IF(ISNA(MATCH(_xlfn.BITAND(Z277,'PDP8'!$E$56),'PDP8'!$D$56:$D$70,0)),"",CONCATENATE(INDEX('PDP8'!$C$56:$C$70,MATCH(_xlfn.BITAND(Z277,'PDP8'!$E$56),'PDP8'!$D$56:$D$70,0))," ")),IF(ISNA(MATCH(_xlfn.BITAND(Z277,'PDP8'!$E$71),'PDP8'!$D$71:$D$73,0)),"",CONCATENATE(INDEX('PDP8'!$C$71:$C$73,MATCH(_xlfn.BITAND(Z277,'PDP8'!$E$71),'PDP8'!$D$71:$D$73,0))," ")),IF(_xlfn.BITAND(Z277,'PDP8'!$E$74),"",'PDP8'!$C$74),IF(_xlfn.BITAND(Z277,'PDP8'!$E$75),'PDP8'!$C$75,"")))</f>
        <v/>
      </c>
      <c r="AB277" s="253" t="str">
        <f>IF(LEN(AA277)=0,"",CONCATENATE(IF(ISNA(MATCH(_xlfn.BITAND(Z277,'PDP8'!$E$56),'PDP8'!$D$56:$D$70,0)),"",VLOOKUP(_xlfn.BITAND(Z277,'PDP8'!$E$56),'PDP8'!$D$56:$F$70,3,0)),IF(ISNA(MATCH(_xlfn.BITAND(Z277,'PDP8'!$E$71),'PDP8'!$D$71:$D$73,0)),"",CONCATENATE(IF(ISNA(MATCH(_xlfn.BITAND(Z277,'PDP8'!$E$56),'PDP8'!$D$56:$D$70,0)),"",", "),VLOOKUP(_xlfn.BITAND(Z277,'PDP8'!$E$71),'PDP8'!$D$71:$F$73,3,0))),IF(_xlfn.BITAND(Z277,'PDP8'!$E$75)='PDP8'!$D$75,CONCATENATE(IF(LEN(AA277)&gt;4,", ",""),'PDP8'!$F$75,""),IF(_xlfn.BITAND(Z277,'PDP8'!$E$74),"",'PDP8'!$F$74))))</f>
        <v/>
      </c>
      <c r="AC277" s="253" t="str">
        <f t="shared" si="74"/>
        <v/>
      </c>
      <c r="AD277" s="253" t="str">
        <f>IF(OR(LEFT(C277,1)="*",ISNA(MATCH(C277,'PDP8'!$B$90:$B$238,0))),"",VLOOKUP(C277,'PDP8'!$B$90:$C$238,2,0))</f>
        <v/>
      </c>
      <c r="AE277" s="253" t="str">
        <f>IF(LEN(AD277)=0,"",VLOOKUP(C277,'PDP8'!$B$79:$F$238,5,0))</f>
        <v/>
      </c>
      <c r="AF277" s="253" t="str">
        <f>IF(OR(LEFT(C277,1)="*",ISNA(MATCH(C277,'PDP8'!$J$5:$J$389,0))),"",INDEX('PDP8'!$I$5:$I$389,MATCH(C277,'PDP8'!$J$5:$J$389,0)))</f>
        <v/>
      </c>
      <c r="AG277" s="253" t="str">
        <f>IF(LEN(AF277)=0,"",CONCATENATE(VLOOKUP(C277,'PDP8'!$J$5:$M$389,2,0),": ",VLOOKUP(C277,'PDP8'!$J$5:$M$389,4,0)))</f>
        <v/>
      </c>
      <c r="AH277" s="126"/>
    </row>
    <row r="278" spans="1:34" x14ac:dyDescent="0.2">
      <c r="A278" s="126"/>
      <c r="B278" s="246" t="str">
        <f t="shared" si="60"/>
        <v/>
      </c>
      <c r="C278" s="247"/>
      <c r="D278" s="248"/>
      <c r="E278" s="177"/>
      <c r="F278" s="249"/>
      <c r="G278" s="250" t="str">
        <f>IF(LEN(C278)=0,"",IF(LEFT(C278,1)="*",B278,IF(D278="Y",C278,IF(O278&lt;6,INDEX('PDP8'!$C$6:$C$13,MATCH(P278,'PDP8'!$B$6:$B$13)),CONCATENATE(W278,AA278,AD278,AF278)))))</f>
        <v/>
      </c>
      <c r="H278" s="251" t="str">
        <f t="shared" si="61"/>
        <v/>
      </c>
      <c r="I278" s="250" t="str">
        <f t="shared" si="71"/>
        <v/>
      </c>
      <c r="J278" s="179"/>
      <c r="K278" s="188" t="str">
        <f>IF(LEFT(C278,1)="*",CONCATENATE("/Address = ",RIGHT(B278,LEN(B278)-1)),IF(LEN(O278)=0,"",IF(D278="Y",CONCATENATE("/Data initialized to ",C278),IF(O278&lt;6,CONCATENATE("/",VLOOKUP(P278,'PDP8'!$B$6:$F$13,5),IF(_xlfn.BITAND(OCT2DEC(C278),376)=264," [Auto pre-increment]","")),CONCATENATE("/",Y278,AC278,AE278,AG278)))))</f>
        <v/>
      </c>
      <c r="L278" s="252"/>
      <c r="M278" s="126"/>
      <c r="N278" s="253" t="str">
        <f t="shared" si="62"/>
        <v/>
      </c>
      <c r="O278" s="253" t="str">
        <f t="shared" si="63"/>
        <v/>
      </c>
      <c r="P278" s="253" t="str">
        <f t="shared" si="64"/>
        <v/>
      </c>
      <c r="Q278" s="253" t="str">
        <f t="shared" si="65"/>
        <v/>
      </c>
      <c r="R278" s="253" t="str">
        <f t="shared" si="66"/>
        <v>NO</v>
      </c>
      <c r="S278" s="254" t="str">
        <f t="shared" si="72"/>
        <v>7610</v>
      </c>
      <c r="T278" s="253" t="str">
        <f t="shared" si="67"/>
        <v/>
      </c>
      <c r="U278" s="253">
        <f t="shared" si="68"/>
        <v>0</v>
      </c>
      <c r="V278" s="253" t="str">
        <f t="shared" si="69"/>
        <v/>
      </c>
      <c r="W278" s="253" t="str">
        <f>IF(LEN(V278)=0,"",IF(_xlfn.BITAND(V278,'PDP8'!$E$17)='PDP8'!$D$17,'PDP8'!$F$17,CONCATENATE(IF(ISNA(MATCH(_xlfn.BITAND(V278,'PDP8'!$E$18),'PDP8'!$D$18:$D$20,0)),"",CONCATENATE(INDEX('PDP8'!$C$18:$C$20,MATCH(_xlfn.BITAND(V278,'PDP8'!$E$18),'PDP8'!$D$18:$D$20,0))," ")),IF(ISNA(MATCH(_xlfn.BITAND(V278,'PDP8'!$E$21),'PDP8'!$D$21:$D$52,0)),"",INDEX('PDP8'!$C$21:$C$52,MATCH(_xlfn.BITAND(V278,'PDP8'!$E$21),'PDP8'!$D$21:$D$52,0))))))</f>
        <v/>
      </c>
      <c r="X278" s="253" t="str">
        <f>IF(LEN(W278)=0,"",IF(B278='PDP8'!$B$17,'PDP8'!$F$17,CONCATENATE(IF(ISNA(MATCH(_xlfn.BITAND(V278,'PDP8'!$E$18),'PDP8'!$D$18:$D$20,0)),"",CONCATENATE(VLOOKUP(_xlfn.BITAND(V278,'PDP8'!$E$18),'PDP8'!$D$18:$F$20,3,0),IF(LEN(W278)&gt;4,", ",""))),IF(ISNA(MATCH(_xlfn.BITAND(V278,'PDP8'!$E$21),'PDP8'!$D$21:$D$52,0)),"",VLOOKUP(_xlfn.BITAND(V278,'PDP8'!$E$21),'PDP8'!$D$21:$F$52,3,0)))))</f>
        <v/>
      </c>
      <c r="Y278" s="253" t="str">
        <f t="shared" si="73"/>
        <v/>
      </c>
      <c r="Z278" s="253" t="str">
        <f t="shared" si="70"/>
        <v/>
      </c>
      <c r="AA278" s="253" t="str">
        <f>IF(LEN(Z278)=0,"",CONCATENATE(IF(ISNA(MATCH(_xlfn.BITAND(Z278,'PDP8'!$E$56),'PDP8'!$D$56:$D$70,0)),"",CONCATENATE(INDEX('PDP8'!$C$56:$C$70,MATCH(_xlfn.BITAND(Z278,'PDP8'!$E$56),'PDP8'!$D$56:$D$70,0))," ")),IF(ISNA(MATCH(_xlfn.BITAND(Z278,'PDP8'!$E$71),'PDP8'!$D$71:$D$73,0)),"",CONCATENATE(INDEX('PDP8'!$C$71:$C$73,MATCH(_xlfn.BITAND(Z278,'PDP8'!$E$71),'PDP8'!$D$71:$D$73,0))," ")),IF(_xlfn.BITAND(Z278,'PDP8'!$E$74),"",'PDP8'!$C$74),IF(_xlfn.BITAND(Z278,'PDP8'!$E$75),'PDP8'!$C$75,"")))</f>
        <v/>
      </c>
      <c r="AB278" s="253" t="str">
        <f>IF(LEN(AA278)=0,"",CONCATENATE(IF(ISNA(MATCH(_xlfn.BITAND(Z278,'PDP8'!$E$56),'PDP8'!$D$56:$D$70,0)),"",VLOOKUP(_xlfn.BITAND(Z278,'PDP8'!$E$56),'PDP8'!$D$56:$F$70,3,0)),IF(ISNA(MATCH(_xlfn.BITAND(Z278,'PDP8'!$E$71),'PDP8'!$D$71:$D$73,0)),"",CONCATENATE(IF(ISNA(MATCH(_xlfn.BITAND(Z278,'PDP8'!$E$56),'PDP8'!$D$56:$D$70,0)),"",", "),VLOOKUP(_xlfn.BITAND(Z278,'PDP8'!$E$71),'PDP8'!$D$71:$F$73,3,0))),IF(_xlfn.BITAND(Z278,'PDP8'!$E$75)='PDP8'!$D$75,CONCATENATE(IF(LEN(AA278)&gt;4,", ",""),'PDP8'!$F$75,""),IF(_xlfn.BITAND(Z278,'PDP8'!$E$74),"",'PDP8'!$F$74))))</f>
        <v/>
      </c>
      <c r="AC278" s="253" t="str">
        <f t="shared" si="74"/>
        <v/>
      </c>
      <c r="AD278" s="253" t="str">
        <f>IF(OR(LEFT(C278,1)="*",ISNA(MATCH(C278,'PDP8'!$B$90:$B$238,0))),"",VLOOKUP(C278,'PDP8'!$B$90:$C$238,2,0))</f>
        <v/>
      </c>
      <c r="AE278" s="253" t="str">
        <f>IF(LEN(AD278)=0,"",VLOOKUP(C278,'PDP8'!$B$79:$F$238,5,0))</f>
        <v/>
      </c>
      <c r="AF278" s="253" t="str">
        <f>IF(OR(LEFT(C278,1)="*",ISNA(MATCH(C278,'PDP8'!$J$5:$J$389,0))),"",INDEX('PDP8'!$I$5:$I$389,MATCH(C278,'PDP8'!$J$5:$J$389,0)))</f>
        <v/>
      </c>
      <c r="AG278" s="253" t="str">
        <f>IF(LEN(AF278)=0,"",CONCATENATE(VLOOKUP(C278,'PDP8'!$J$5:$M$389,2,0),": ",VLOOKUP(C278,'PDP8'!$J$5:$M$389,4,0)))</f>
        <v/>
      </c>
      <c r="AH278" s="126"/>
    </row>
    <row r="279" spans="1:34" x14ac:dyDescent="0.2">
      <c r="A279" s="126"/>
      <c r="B279" s="246" t="str">
        <f t="shared" si="60"/>
        <v/>
      </c>
      <c r="C279" s="247"/>
      <c r="D279" s="248"/>
      <c r="E279" s="177"/>
      <c r="F279" s="249"/>
      <c r="G279" s="250" t="str">
        <f>IF(LEN(C279)=0,"",IF(LEFT(C279,1)="*",B279,IF(D279="Y",C279,IF(O279&lt;6,INDEX('PDP8'!$C$6:$C$13,MATCH(P279,'PDP8'!$B$6:$B$13)),CONCATENATE(W279,AA279,AD279,AF279)))))</f>
        <v/>
      </c>
      <c r="H279" s="251" t="str">
        <f t="shared" si="61"/>
        <v/>
      </c>
      <c r="I279" s="250" t="str">
        <f t="shared" si="71"/>
        <v/>
      </c>
      <c r="J279" s="179"/>
      <c r="K279" s="188" t="str">
        <f>IF(LEFT(C279,1)="*",CONCATENATE("/Address = ",RIGHT(B279,LEN(B279)-1)),IF(LEN(O279)=0,"",IF(D279="Y",CONCATENATE("/Data initialized to ",C279),IF(O279&lt;6,CONCATENATE("/",VLOOKUP(P279,'PDP8'!$B$6:$F$13,5),IF(_xlfn.BITAND(OCT2DEC(C279),376)=264," [Auto pre-increment]","")),CONCATENATE("/",Y279,AC279,AE279,AG279)))))</f>
        <v/>
      </c>
      <c r="L279" s="252"/>
      <c r="M279" s="126"/>
      <c r="N279" s="253" t="str">
        <f t="shared" si="62"/>
        <v/>
      </c>
      <c r="O279" s="253" t="str">
        <f t="shared" si="63"/>
        <v/>
      </c>
      <c r="P279" s="253" t="str">
        <f t="shared" si="64"/>
        <v/>
      </c>
      <c r="Q279" s="253" t="str">
        <f t="shared" si="65"/>
        <v/>
      </c>
      <c r="R279" s="253" t="str">
        <f t="shared" si="66"/>
        <v>NO</v>
      </c>
      <c r="S279" s="254" t="str">
        <f t="shared" si="72"/>
        <v>7610</v>
      </c>
      <c r="T279" s="253" t="str">
        <f t="shared" si="67"/>
        <v/>
      </c>
      <c r="U279" s="253">
        <f t="shared" si="68"/>
        <v>0</v>
      </c>
      <c r="V279" s="253" t="str">
        <f t="shared" si="69"/>
        <v/>
      </c>
      <c r="W279" s="253" t="str">
        <f>IF(LEN(V279)=0,"",IF(_xlfn.BITAND(V279,'PDP8'!$E$17)='PDP8'!$D$17,'PDP8'!$F$17,CONCATENATE(IF(ISNA(MATCH(_xlfn.BITAND(V279,'PDP8'!$E$18),'PDP8'!$D$18:$D$20,0)),"",CONCATENATE(INDEX('PDP8'!$C$18:$C$20,MATCH(_xlfn.BITAND(V279,'PDP8'!$E$18),'PDP8'!$D$18:$D$20,0))," ")),IF(ISNA(MATCH(_xlfn.BITAND(V279,'PDP8'!$E$21),'PDP8'!$D$21:$D$52,0)),"",INDEX('PDP8'!$C$21:$C$52,MATCH(_xlfn.BITAND(V279,'PDP8'!$E$21),'PDP8'!$D$21:$D$52,0))))))</f>
        <v/>
      </c>
      <c r="X279" s="253" t="str">
        <f>IF(LEN(W279)=0,"",IF(B279='PDP8'!$B$17,'PDP8'!$F$17,CONCATENATE(IF(ISNA(MATCH(_xlfn.BITAND(V279,'PDP8'!$E$18),'PDP8'!$D$18:$D$20,0)),"",CONCATENATE(VLOOKUP(_xlfn.BITAND(V279,'PDP8'!$E$18),'PDP8'!$D$18:$F$20,3,0),IF(LEN(W279)&gt;4,", ",""))),IF(ISNA(MATCH(_xlfn.BITAND(V279,'PDP8'!$E$21),'PDP8'!$D$21:$D$52,0)),"",VLOOKUP(_xlfn.BITAND(V279,'PDP8'!$E$21),'PDP8'!$D$21:$F$52,3,0)))))</f>
        <v/>
      </c>
      <c r="Y279" s="253" t="str">
        <f t="shared" si="73"/>
        <v/>
      </c>
      <c r="Z279" s="253" t="str">
        <f t="shared" si="70"/>
        <v/>
      </c>
      <c r="AA279" s="253" t="str">
        <f>IF(LEN(Z279)=0,"",CONCATENATE(IF(ISNA(MATCH(_xlfn.BITAND(Z279,'PDP8'!$E$56),'PDP8'!$D$56:$D$70,0)),"",CONCATENATE(INDEX('PDP8'!$C$56:$C$70,MATCH(_xlfn.BITAND(Z279,'PDP8'!$E$56),'PDP8'!$D$56:$D$70,0))," ")),IF(ISNA(MATCH(_xlfn.BITAND(Z279,'PDP8'!$E$71),'PDP8'!$D$71:$D$73,0)),"",CONCATENATE(INDEX('PDP8'!$C$71:$C$73,MATCH(_xlfn.BITAND(Z279,'PDP8'!$E$71),'PDP8'!$D$71:$D$73,0))," ")),IF(_xlfn.BITAND(Z279,'PDP8'!$E$74),"",'PDP8'!$C$74),IF(_xlfn.BITAND(Z279,'PDP8'!$E$75),'PDP8'!$C$75,"")))</f>
        <v/>
      </c>
      <c r="AB279" s="253" t="str">
        <f>IF(LEN(AA279)=0,"",CONCATENATE(IF(ISNA(MATCH(_xlfn.BITAND(Z279,'PDP8'!$E$56),'PDP8'!$D$56:$D$70,0)),"",VLOOKUP(_xlfn.BITAND(Z279,'PDP8'!$E$56),'PDP8'!$D$56:$F$70,3,0)),IF(ISNA(MATCH(_xlfn.BITAND(Z279,'PDP8'!$E$71),'PDP8'!$D$71:$D$73,0)),"",CONCATENATE(IF(ISNA(MATCH(_xlfn.BITAND(Z279,'PDP8'!$E$56),'PDP8'!$D$56:$D$70,0)),"",", "),VLOOKUP(_xlfn.BITAND(Z279,'PDP8'!$E$71),'PDP8'!$D$71:$F$73,3,0))),IF(_xlfn.BITAND(Z279,'PDP8'!$E$75)='PDP8'!$D$75,CONCATENATE(IF(LEN(AA279)&gt;4,", ",""),'PDP8'!$F$75,""),IF(_xlfn.BITAND(Z279,'PDP8'!$E$74),"",'PDP8'!$F$74))))</f>
        <v/>
      </c>
      <c r="AC279" s="253" t="str">
        <f t="shared" si="74"/>
        <v/>
      </c>
      <c r="AD279" s="253" t="str">
        <f>IF(OR(LEFT(C279,1)="*",ISNA(MATCH(C279,'PDP8'!$B$90:$B$238,0))),"",VLOOKUP(C279,'PDP8'!$B$90:$C$238,2,0))</f>
        <v/>
      </c>
      <c r="AE279" s="253" t="str">
        <f>IF(LEN(AD279)=0,"",VLOOKUP(C279,'PDP8'!$B$79:$F$238,5,0))</f>
        <v/>
      </c>
      <c r="AF279" s="253" t="str">
        <f>IF(OR(LEFT(C279,1)="*",ISNA(MATCH(C279,'PDP8'!$J$5:$J$389,0))),"",INDEX('PDP8'!$I$5:$I$389,MATCH(C279,'PDP8'!$J$5:$J$389,0)))</f>
        <v/>
      </c>
      <c r="AG279" s="253" t="str">
        <f>IF(LEN(AF279)=0,"",CONCATENATE(VLOOKUP(C279,'PDP8'!$J$5:$M$389,2,0),": ",VLOOKUP(C279,'PDP8'!$J$5:$M$389,4,0)))</f>
        <v/>
      </c>
      <c r="AH279" s="126"/>
    </row>
    <row r="280" spans="1:34" x14ac:dyDescent="0.2">
      <c r="A280" s="126"/>
      <c r="B280" s="246" t="str">
        <f t="shared" si="60"/>
        <v/>
      </c>
      <c r="C280" s="247"/>
      <c r="D280" s="248"/>
      <c r="E280" s="177"/>
      <c r="F280" s="249"/>
      <c r="G280" s="250" t="str">
        <f>IF(LEN(C280)=0,"",IF(LEFT(C280,1)="*",B280,IF(D280="Y",C280,IF(O280&lt;6,INDEX('PDP8'!$C$6:$C$13,MATCH(P280,'PDP8'!$B$6:$B$13)),CONCATENATE(W280,AA280,AD280,AF280)))))</f>
        <v/>
      </c>
      <c r="H280" s="251" t="str">
        <f t="shared" si="61"/>
        <v/>
      </c>
      <c r="I280" s="250" t="str">
        <f t="shared" si="71"/>
        <v/>
      </c>
      <c r="J280" s="179"/>
      <c r="K280" s="188" t="str">
        <f>IF(LEFT(C280,1)="*",CONCATENATE("/Address = ",RIGHT(B280,LEN(B280)-1)),IF(LEN(O280)=0,"",IF(D280="Y",CONCATENATE("/Data initialized to ",C280),IF(O280&lt;6,CONCATENATE("/",VLOOKUP(P280,'PDP8'!$B$6:$F$13,5),IF(_xlfn.BITAND(OCT2DEC(C280),376)=264," [Auto pre-increment]","")),CONCATENATE("/",Y280,AC280,AE280,AG280)))))</f>
        <v/>
      </c>
      <c r="L280" s="252"/>
      <c r="M280" s="126"/>
      <c r="N280" s="253" t="str">
        <f t="shared" si="62"/>
        <v/>
      </c>
      <c r="O280" s="253" t="str">
        <f t="shared" si="63"/>
        <v/>
      </c>
      <c r="P280" s="253" t="str">
        <f t="shared" si="64"/>
        <v/>
      </c>
      <c r="Q280" s="253" t="str">
        <f t="shared" si="65"/>
        <v/>
      </c>
      <c r="R280" s="253" t="str">
        <f t="shared" si="66"/>
        <v>NO</v>
      </c>
      <c r="S280" s="254" t="str">
        <f t="shared" si="72"/>
        <v>7610</v>
      </c>
      <c r="T280" s="253" t="str">
        <f t="shared" si="67"/>
        <v/>
      </c>
      <c r="U280" s="253">
        <f t="shared" si="68"/>
        <v>0</v>
      </c>
      <c r="V280" s="253" t="str">
        <f t="shared" si="69"/>
        <v/>
      </c>
      <c r="W280" s="253" t="str">
        <f>IF(LEN(V280)=0,"",IF(_xlfn.BITAND(V280,'PDP8'!$E$17)='PDP8'!$D$17,'PDP8'!$F$17,CONCATENATE(IF(ISNA(MATCH(_xlfn.BITAND(V280,'PDP8'!$E$18),'PDP8'!$D$18:$D$20,0)),"",CONCATENATE(INDEX('PDP8'!$C$18:$C$20,MATCH(_xlfn.BITAND(V280,'PDP8'!$E$18),'PDP8'!$D$18:$D$20,0))," ")),IF(ISNA(MATCH(_xlfn.BITAND(V280,'PDP8'!$E$21),'PDP8'!$D$21:$D$52,0)),"",INDEX('PDP8'!$C$21:$C$52,MATCH(_xlfn.BITAND(V280,'PDP8'!$E$21),'PDP8'!$D$21:$D$52,0))))))</f>
        <v/>
      </c>
      <c r="X280" s="253" t="str">
        <f>IF(LEN(W280)=0,"",IF(B280='PDP8'!$B$17,'PDP8'!$F$17,CONCATENATE(IF(ISNA(MATCH(_xlfn.BITAND(V280,'PDP8'!$E$18),'PDP8'!$D$18:$D$20,0)),"",CONCATENATE(VLOOKUP(_xlfn.BITAND(V280,'PDP8'!$E$18),'PDP8'!$D$18:$F$20,3,0),IF(LEN(W280)&gt;4,", ",""))),IF(ISNA(MATCH(_xlfn.BITAND(V280,'PDP8'!$E$21),'PDP8'!$D$21:$D$52,0)),"",VLOOKUP(_xlfn.BITAND(V280,'PDP8'!$E$21),'PDP8'!$D$21:$F$52,3,0)))))</f>
        <v/>
      </c>
      <c r="Y280" s="253" t="str">
        <f t="shared" si="73"/>
        <v/>
      </c>
      <c r="Z280" s="253" t="str">
        <f t="shared" si="70"/>
        <v/>
      </c>
      <c r="AA280" s="253" t="str">
        <f>IF(LEN(Z280)=0,"",CONCATENATE(IF(ISNA(MATCH(_xlfn.BITAND(Z280,'PDP8'!$E$56),'PDP8'!$D$56:$D$70,0)),"",CONCATENATE(INDEX('PDP8'!$C$56:$C$70,MATCH(_xlfn.BITAND(Z280,'PDP8'!$E$56),'PDP8'!$D$56:$D$70,0))," ")),IF(ISNA(MATCH(_xlfn.BITAND(Z280,'PDP8'!$E$71),'PDP8'!$D$71:$D$73,0)),"",CONCATENATE(INDEX('PDP8'!$C$71:$C$73,MATCH(_xlfn.BITAND(Z280,'PDP8'!$E$71),'PDP8'!$D$71:$D$73,0))," ")),IF(_xlfn.BITAND(Z280,'PDP8'!$E$74),"",'PDP8'!$C$74),IF(_xlfn.BITAND(Z280,'PDP8'!$E$75),'PDP8'!$C$75,"")))</f>
        <v/>
      </c>
      <c r="AB280" s="253" t="str">
        <f>IF(LEN(AA280)=0,"",CONCATENATE(IF(ISNA(MATCH(_xlfn.BITAND(Z280,'PDP8'!$E$56),'PDP8'!$D$56:$D$70,0)),"",VLOOKUP(_xlfn.BITAND(Z280,'PDP8'!$E$56),'PDP8'!$D$56:$F$70,3,0)),IF(ISNA(MATCH(_xlfn.BITAND(Z280,'PDP8'!$E$71),'PDP8'!$D$71:$D$73,0)),"",CONCATENATE(IF(ISNA(MATCH(_xlfn.BITAND(Z280,'PDP8'!$E$56),'PDP8'!$D$56:$D$70,0)),"",", "),VLOOKUP(_xlfn.BITAND(Z280,'PDP8'!$E$71),'PDP8'!$D$71:$F$73,3,0))),IF(_xlfn.BITAND(Z280,'PDP8'!$E$75)='PDP8'!$D$75,CONCATENATE(IF(LEN(AA280)&gt;4,", ",""),'PDP8'!$F$75,""),IF(_xlfn.BITAND(Z280,'PDP8'!$E$74),"",'PDP8'!$F$74))))</f>
        <v/>
      </c>
      <c r="AC280" s="253" t="str">
        <f t="shared" si="74"/>
        <v/>
      </c>
      <c r="AD280" s="253" t="str">
        <f>IF(OR(LEFT(C280,1)="*",ISNA(MATCH(C280,'PDP8'!$B$90:$B$238,0))),"",VLOOKUP(C280,'PDP8'!$B$90:$C$238,2,0))</f>
        <v/>
      </c>
      <c r="AE280" s="253" t="str">
        <f>IF(LEN(AD280)=0,"",VLOOKUP(C280,'PDP8'!$B$79:$F$238,5,0))</f>
        <v/>
      </c>
      <c r="AF280" s="253" t="str">
        <f>IF(OR(LEFT(C280,1)="*",ISNA(MATCH(C280,'PDP8'!$J$5:$J$389,0))),"",INDEX('PDP8'!$I$5:$I$389,MATCH(C280,'PDP8'!$J$5:$J$389,0)))</f>
        <v/>
      </c>
      <c r="AG280" s="253" t="str">
        <f>IF(LEN(AF280)=0,"",CONCATENATE(VLOOKUP(C280,'PDP8'!$J$5:$M$389,2,0),": ",VLOOKUP(C280,'PDP8'!$J$5:$M$389,4,0)))</f>
        <v/>
      </c>
      <c r="AH280" s="126"/>
    </row>
    <row r="281" spans="1:34" x14ac:dyDescent="0.2">
      <c r="A281" s="126"/>
      <c r="B281" s="246" t="str">
        <f t="shared" si="60"/>
        <v/>
      </c>
      <c r="C281" s="247"/>
      <c r="D281" s="248"/>
      <c r="E281" s="177"/>
      <c r="F281" s="249"/>
      <c r="G281" s="250" t="str">
        <f>IF(LEN(C281)=0,"",IF(LEFT(C281,1)="*",B281,IF(D281="Y",C281,IF(O281&lt;6,INDEX('PDP8'!$C$6:$C$13,MATCH(P281,'PDP8'!$B$6:$B$13)),CONCATENATE(W281,AA281,AD281,AF281)))))</f>
        <v/>
      </c>
      <c r="H281" s="251" t="str">
        <f t="shared" si="61"/>
        <v/>
      </c>
      <c r="I281" s="250" t="str">
        <f t="shared" si="71"/>
        <v/>
      </c>
      <c r="J281" s="179"/>
      <c r="K281" s="188" t="str">
        <f>IF(LEFT(C281,1)="*",CONCATENATE("/Address = ",RIGHT(B281,LEN(B281)-1)),IF(LEN(O281)=0,"",IF(D281="Y",CONCATENATE("/Data initialized to ",C281),IF(O281&lt;6,CONCATENATE("/",VLOOKUP(P281,'PDP8'!$B$6:$F$13,5),IF(_xlfn.BITAND(OCT2DEC(C281),376)=264," [Auto pre-increment]","")),CONCATENATE("/",Y281,AC281,AE281,AG281)))))</f>
        <v/>
      </c>
      <c r="L281" s="252"/>
      <c r="M281" s="126"/>
      <c r="N281" s="253" t="str">
        <f t="shared" si="62"/>
        <v/>
      </c>
      <c r="O281" s="253" t="str">
        <f t="shared" si="63"/>
        <v/>
      </c>
      <c r="P281" s="253" t="str">
        <f t="shared" si="64"/>
        <v/>
      </c>
      <c r="Q281" s="253" t="str">
        <f t="shared" si="65"/>
        <v/>
      </c>
      <c r="R281" s="253" t="str">
        <f t="shared" si="66"/>
        <v>NO</v>
      </c>
      <c r="S281" s="254" t="str">
        <f t="shared" si="72"/>
        <v>7610</v>
      </c>
      <c r="T281" s="253" t="str">
        <f t="shared" si="67"/>
        <v/>
      </c>
      <c r="U281" s="253">
        <f t="shared" si="68"/>
        <v>0</v>
      </c>
      <c r="V281" s="253" t="str">
        <f t="shared" si="69"/>
        <v/>
      </c>
      <c r="W281" s="253" t="str">
        <f>IF(LEN(V281)=0,"",IF(_xlfn.BITAND(V281,'PDP8'!$E$17)='PDP8'!$D$17,'PDP8'!$F$17,CONCATENATE(IF(ISNA(MATCH(_xlfn.BITAND(V281,'PDP8'!$E$18),'PDP8'!$D$18:$D$20,0)),"",CONCATENATE(INDEX('PDP8'!$C$18:$C$20,MATCH(_xlfn.BITAND(V281,'PDP8'!$E$18),'PDP8'!$D$18:$D$20,0))," ")),IF(ISNA(MATCH(_xlfn.BITAND(V281,'PDP8'!$E$21),'PDP8'!$D$21:$D$52,0)),"",INDEX('PDP8'!$C$21:$C$52,MATCH(_xlfn.BITAND(V281,'PDP8'!$E$21),'PDP8'!$D$21:$D$52,0))))))</f>
        <v/>
      </c>
      <c r="X281" s="253" t="str">
        <f>IF(LEN(W281)=0,"",IF(B281='PDP8'!$B$17,'PDP8'!$F$17,CONCATENATE(IF(ISNA(MATCH(_xlfn.BITAND(V281,'PDP8'!$E$18),'PDP8'!$D$18:$D$20,0)),"",CONCATENATE(VLOOKUP(_xlfn.BITAND(V281,'PDP8'!$E$18),'PDP8'!$D$18:$F$20,3,0),IF(LEN(W281)&gt;4,", ",""))),IF(ISNA(MATCH(_xlfn.BITAND(V281,'PDP8'!$E$21),'PDP8'!$D$21:$D$52,0)),"",VLOOKUP(_xlfn.BITAND(V281,'PDP8'!$E$21),'PDP8'!$D$21:$F$52,3,0)))))</f>
        <v/>
      </c>
      <c r="Y281" s="253" t="str">
        <f t="shared" si="73"/>
        <v/>
      </c>
      <c r="Z281" s="253" t="str">
        <f t="shared" si="70"/>
        <v/>
      </c>
      <c r="AA281" s="253" t="str">
        <f>IF(LEN(Z281)=0,"",CONCATENATE(IF(ISNA(MATCH(_xlfn.BITAND(Z281,'PDP8'!$E$56),'PDP8'!$D$56:$D$70,0)),"",CONCATENATE(INDEX('PDP8'!$C$56:$C$70,MATCH(_xlfn.BITAND(Z281,'PDP8'!$E$56),'PDP8'!$D$56:$D$70,0))," ")),IF(ISNA(MATCH(_xlfn.BITAND(Z281,'PDP8'!$E$71),'PDP8'!$D$71:$D$73,0)),"",CONCATENATE(INDEX('PDP8'!$C$71:$C$73,MATCH(_xlfn.BITAND(Z281,'PDP8'!$E$71),'PDP8'!$D$71:$D$73,0))," ")),IF(_xlfn.BITAND(Z281,'PDP8'!$E$74),"",'PDP8'!$C$74),IF(_xlfn.BITAND(Z281,'PDP8'!$E$75),'PDP8'!$C$75,"")))</f>
        <v/>
      </c>
      <c r="AB281" s="253" t="str">
        <f>IF(LEN(AA281)=0,"",CONCATENATE(IF(ISNA(MATCH(_xlfn.BITAND(Z281,'PDP8'!$E$56),'PDP8'!$D$56:$D$70,0)),"",VLOOKUP(_xlfn.BITAND(Z281,'PDP8'!$E$56),'PDP8'!$D$56:$F$70,3,0)),IF(ISNA(MATCH(_xlfn.BITAND(Z281,'PDP8'!$E$71),'PDP8'!$D$71:$D$73,0)),"",CONCATENATE(IF(ISNA(MATCH(_xlfn.BITAND(Z281,'PDP8'!$E$56),'PDP8'!$D$56:$D$70,0)),"",", "),VLOOKUP(_xlfn.BITAND(Z281,'PDP8'!$E$71),'PDP8'!$D$71:$F$73,3,0))),IF(_xlfn.BITAND(Z281,'PDP8'!$E$75)='PDP8'!$D$75,CONCATENATE(IF(LEN(AA281)&gt;4,", ",""),'PDP8'!$F$75,""),IF(_xlfn.BITAND(Z281,'PDP8'!$E$74),"",'PDP8'!$F$74))))</f>
        <v/>
      </c>
      <c r="AC281" s="253" t="str">
        <f t="shared" si="74"/>
        <v/>
      </c>
      <c r="AD281" s="253" t="str">
        <f>IF(OR(LEFT(C281,1)="*",ISNA(MATCH(C281,'PDP8'!$B$90:$B$238,0))),"",VLOOKUP(C281,'PDP8'!$B$90:$C$238,2,0))</f>
        <v/>
      </c>
      <c r="AE281" s="253" t="str">
        <f>IF(LEN(AD281)=0,"",VLOOKUP(C281,'PDP8'!$B$79:$F$238,5,0))</f>
        <v/>
      </c>
      <c r="AF281" s="253" t="str">
        <f>IF(OR(LEFT(C281,1)="*",ISNA(MATCH(C281,'PDP8'!$J$5:$J$389,0))),"",INDEX('PDP8'!$I$5:$I$389,MATCH(C281,'PDP8'!$J$5:$J$389,0)))</f>
        <v/>
      </c>
      <c r="AG281" s="253" t="str">
        <f>IF(LEN(AF281)=0,"",CONCATENATE(VLOOKUP(C281,'PDP8'!$J$5:$M$389,2,0),": ",VLOOKUP(C281,'PDP8'!$J$5:$M$389,4,0)))</f>
        <v/>
      </c>
      <c r="AH281" s="126"/>
    </row>
    <row r="282" spans="1:34" x14ac:dyDescent="0.2">
      <c r="A282" s="126"/>
      <c r="B282" s="246" t="str">
        <f t="shared" si="60"/>
        <v/>
      </c>
      <c r="C282" s="247"/>
      <c r="D282" s="248"/>
      <c r="E282" s="177"/>
      <c r="F282" s="249"/>
      <c r="G282" s="250" t="str">
        <f>IF(LEN(C282)=0,"",IF(LEFT(C282,1)="*",B282,IF(D282="Y",C282,IF(O282&lt;6,INDEX('PDP8'!$C$6:$C$13,MATCH(P282,'PDP8'!$B$6:$B$13)),CONCATENATE(W282,AA282,AD282,AF282)))))</f>
        <v/>
      </c>
      <c r="H282" s="251" t="str">
        <f t="shared" si="61"/>
        <v/>
      </c>
      <c r="I282" s="250" t="str">
        <f t="shared" si="71"/>
        <v/>
      </c>
      <c r="J282" s="179"/>
      <c r="K282" s="188" t="str">
        <f>IF(LEFT(C282,1)="*",CONCATENATE("/Address = ",RIGHT(B282,LEN(B282)-1)),IF(LEN(O282)=0,"",IF(D282="Y",CONCATENATE("/Data initialized to ",C282),IF(O282&lt;6,CONCATENATE("/",VLOOKUP(P282,'PDP8'!$B$6:$F$13,5),IF(_xlfn.BITAND(OCT2DEC(C282),376)=264," [Auto pre-increment]","")),CONCATENATE("/",Y282,AC282,AE282,AG282)))))</f>
        <v/>
      </c>
      <c r="L282" s="252"/>
      <c r="M282" s="126"/>
      <c r="N282" s="253" t="str">
        <f t="shared" si="62"/>
        <v/>
      </c>
      <c r="O282" s="253" t="str">
        <f t="shared" si="63"/>
        <v/>
      </c>
      <c r="P282" s="253" t="str">
        <f t="shared" si="64"/>
        <v/>
      </c>
      <c r="Q282" s="253" t="str">
        <f t="shared" si="65"/>
        <v/>
      </c>
      <c r="R282" s="253" t="str">
        <f t="shared" si="66"/>
        <v>NO</v>
      </c>
      <c r="S282" s="254" t="str">
        <f t="shared" si="72"/>
        <v>7610</v>
      </c>
      <c r="T282" s="253" t="str">
        <f t="shared" si="67"/>
        <v/>
      </c>
      <c r="U282" s="253">
        <f t="shared" si="68"/>
        <v>0</v>
      </c>
      <c r="V282" s="253" t="str">
        <f t="shared" si="69"/>
        <v/>
      </c>
      <c r="W282" s="253" t="str">
        <f>IF(LEN(V282)=0,"",IF(_xlfn.BITAND(V282,'PDP8'!$E$17)='PDP8'!$D$17,'PDP8'!$F$17,CONCATENATE(IF(ISNA(MATCH(_xlfn.BITAND(V282,'PDP8'!$E$18),'PDP8'!$D$18:$D$20,0)),"",CONCATENATE(INDEX('PDP8'!$C$18:$C$20,MATCH(_xlfn.BITAND(V282,'PDP8'!$E$18),'PDP8'!$D$18:$D$20,0))," ")),IF(ISNA(MATCH(_xlfn.BITAND(V282,'PDP8'!$E$21),'PDP8'!$D$21:$D$52,0)),"",INDEX('PDP8'!$C$21:$C$52,MATCH(_xlfn.BITAND(V282,'PDP8'!$E$21),'PDP8'!$D$21:$D$52,0))))))</f>
        <v/>
      </c>
      <c r="X282" s="253" t="str">
        <f>IF(LEN(W282)=0,"",IF(B282='PDP8'!$B$17,'PDP8'!$F$17,CONCATENATE(IF(ISNA(MATCH(_xlfn.BITAND(V282,'PDP8'!$E$18),'PDP8'!$D$18:$D$20,0)),"",CONCATENATE(VLOOKUP(_xlfn.BITAND(V282,'PDP8'!$E$18),'PDP8'!$D$18:$F$20,3,0),IF(LEN(W282)&gt;4,", ",""))),IF(ISNA(MATCH(_xlfn.BITAND(V282,'PDP8'!$E$21),'PDP8'!$D$21:$D$52,0)),"",VLOOKUP(_xlfn.BITAND(V282,'PDP8'!$E$21),'PDP8'!$D$21:$F$52,3,0)))))</f>
        <v/>
      </c>
      <c r="Y282" s="253" t="str">
        <f t="shared" si="73"/>
        <v/>
      </c>
      <c r="Z282" s="253" t="str">
        <f t="shared" si="70"/>
        <v/>
      </c>
      <c r="AA282" s="253" t="str">
        <f>IF(LEN(Z282)=0,"",CONCATENATE(IF(ISNA(MATCH(_xlfn.BITAND(Z282,'PDP8'!$E$56),'PDP8'!$D$56:$D$70,0)),"",CONCATENATE(INDEX('PDP8'!$C$56:$C$70,MATCH(_xlfn.BITAND(Z282,'PDP8'!$E$56),'PDP8'!$D$56:$D$70,0))," ")),IF(ISNA(MATCH(_xlfn.BITAND(Z282,'PDP8'!$E$71),'PDP8'!$D$71:$D$73,0)),"",CONCATENATE(INDEX('PDP8'!$C$71:$C$73,MATCH(_xlfn.BITAND(Z282,'PDP8'!$E$71),'PDP8'!$D$71:$D$73,0))," ")),IF(_xlfn.BITAND(Z282,'PDP8'!$E$74),"",'PDP8'!$C$74),IF(_xlfn.BITAND(Z282,'PDP8'!$E$75),'PDP8'!$C$75,"")))</f>
        <v/>
      </c>
      <c r="AB282" s="253" t="str">
        <f>IF(LEN(AA282)=0,"",CONCATENATE(IF(ISNA(MATCH(_xlfn.BITAND(Z282,'PDP8'!$E$56),'PDP8'!$D$56:$D$70,0)),"",VLOOKUP(_xlfn.BITAND(Z282,'PDP8'!$E$56),'PDP8'!$D$56:$F$70,3,0)),IF(ISNA(MATCH(_xlfn.BITAND(Z282,'PDP8'!$E$71),'PDP8'!$D$71:$D$73,0)),"",CONCATENATE(IF(ISNA(MATCH(_xlfn.BITAND(Z282,'PDP8'!$E$56),'PDP8'!$D$56:$D$70,0)),"",", "),VLOOKUP(_xlfn.BITAND(Z282,'PDP8'!$E$71),'PDP8'!$D$71:$F$73,3,0))),IF(_xlfn.BITAND(Z282,'PDP8'!$E$75)='PDP8'!$D$75,CONCATENATE(IF(LEN(AA282)&gt;4,", ",""),'PDP8'!$F$75,""),IF(_xlfn.BITAND(Z282,'PDP8'!$E$74),"",'PDP8'!$F$74))))</f>
        <v/>
      </c>
      <c r="AC282" s="253" t="str">
        <f t="shared" si="74"/>
        <v/>
      </c>
      <c r="AD282" s="253" t="str">
        <f>IF(OR(LEFT(C282,1)="*",ISNA(MATCH(C282,'PDP8'!$B$90:$B$238,0))),"",VLOOKUP(C282,'PDP8'!$B$90:$C$238,2,0))</f>
        <v/>
      </c>
      <c r="AE282" s="253" t="str">
        <f>IF(LEN(AD282)=0,"",VLOOKUP(C282,'PDP8'!$B$79:$F$238,5,0))</f>
        <v/>
      </c>
      <c r="AF282" s="253" t="str">
        <f>IF(OR(LEFT(C282,1)="*",ISNA(MATCH(C282,'PDP8'!$J$5:$J$389,0))),"",INDEX('PDP8'!$I$5:$I$389,MATCH(C282,'PDP8'!$J$5:$J$389,0)))</f>
        <v/>
      </c>
      <c r="AG282" s="253" t="str">
        <f>IF(LEN(AF282)=0,"",CONCATENATE(VLOOKUP(C282,'PDP8'!$J$5:$M$389,2,0),": ",VLOOKUP(C282,'PDP8'!$J$5:$M$389,4,0)))</f>
        <v/>
      </c>
      <c r="AH282" s="126"/>
    </row>
    <row r="283" spans="1:34" x14ac:dyDescent="0.2">
      <c r="A283" s="126"/>
      <c r="B283" s="246" t="str">
        <f t="shared" si="60"/>
        <v/>
      </c>
      <c r="C283" s="247"/>
      <c r="D283" s="248"/>
      <c r="E283" s="177"/>
      <c r="F283" s="249"/>
      <c r="G283" s="250" t="str">
        <f>IF(LEN(C283)=0,"",IF(LEFT(C283,1)="*",B283,IF(D283="Y",C283,IF(O283&lt;6,INDEX('PDP8'!$C$6:$C$13,MATCH(P283,'PDP8'!$B$6:$B$13)),CONCATENATE(W283,AA283,AD283,AF283)))))</f>
        <v/>
      </c>
      <c r="H283" s="251" t="str">
        <f t="shared" si="61"/>
        <v/>
      </c>
      <c r="I283" s="250" t="str">
        <f t="shared" si="71"/>
        <v/>
      </c>
      <c r="J283" s="179"/>
      <c r="K283" s="188" t="str">
        <f>IF(LEFT(C283,1)="*",CONCATENATE("/Address = ",RIGHT(B283,LEN(B283)-1)),IF(LEN(O283)=0,"",IF(D283="Y",CONCATENATE("/Data initialized to ",C283),IF(O283&lt;6,CONCATENATE("/",VLOOKUP(P283,'PDP8'!$B$6:$F$13,5),IF(_xlfn.BITAND(OCT2DEC(C283),376)=264," [Auto pre-increment]","")),CONCATENATE("/",Y283,AC283,AE283,AG283)))))</f>
        <v/>
      </c>
      <c r="L283" s="252"/>
      <c r="M283" s="126"/>
      <c r="N283" s="253" t="str">
        <f t="shared" si="62"/>
        <v/>
      </c>
      <c r="O283" s="253" t="str">
        <f t="shared" si="63"/>
        <v/>
      </c>
      <c r="P283" s="253" t="str">
        <f t="shared" si="64"/>
        <v/>
      </c>
      <c r="Q283" s="253" t="str">
        <f t="shared" si="65"/>
        <v/>
      </c>
      <c r="R283" s="253" t="str">
        <f t="shared" si="66"/>
        <v>NO</v>
      </c>
      <c r="S283" s="254" t="str">
        <f t="shared" si="72"/>
        <v>7610</v>
      </c>
      <c r="T283" s="253" t="str">
        <f t="shared" si="67"/>
        <v/>
      </c>
      <c r="U283" s="253">
        <f t="shared" si="68"/>
        <v>0</v>
      </c>
      <c r="V283" s="253" t="str">
        <f t="shared" si="69"/>
        <v/>
      </c>
      <c r="W283" s="253" t="str">
        <f>IF(LEN(V283)=0,"",IF(_xlfn.BITAND(V283,'PDP8'!$E$17)='PDP8'!$D$17,'PDP8'!$F$17,CONCATENATE(IF(ISNA(MATCH(_xlfn.BITAND(V283,'PDP8'!$E$18),'PDP8'!$D$18:$D$20,0)),"",CONCATENATE(INDEX('PDP8'!$C$18:$C$20,MATCH(_xlfn.BITAND(V283,'PDP8'!$E$18),'PDP8'!$D$18:$D$20,0))," ")),IF(ISNA(MATCH(_xlfn.BITAND(V283,'PDP8'!$E$21),'PDP8'!$D$21:$D$52,0)),"",INDEX('PDP8'!$C$21:$C$52,MATCH(_xlfn.BITAND(V283,'PDP8'!$E$21),'PDP8'!$D$21:$D$52,0))))))</f>
        <v/>
      </c>
      <c r="X283" s="253" t="str">
        <f>IF(LEN(W283)=0,"",IF(B283='PDP8'!$B$17,'PDP8'!$F$17,CONCATENATE(IF(ISNA(MATCH(_xlfn.BITAND(V283,'PDP8'!$E$18),'PDP8'!$D$18:$D$20,0)),"",CONCATENATE(VLOOKUP(_xlfn.BITAND(V283,'PDP8'!$E$18),'PDP8'!$D$18:$F$20,3,0),IF(LEN(W283)&gt;4,", ",""))),IF(ISNA(MATCH(_xlfn.BITAND(V283,'PDP8'!$E$21),'PDP8'!$D$21:$D$52,0)),"",VLOOKUP(_xlfn.BITAND(V283,'PDP8'!$E$21),'PDP8'!$D$21:$F$52,3,0)))))</f>
        <v/>
      </c>
      <c r="Y283" s="253" t="str">
        <f t="shared" si="73"/>
        <v/>
      </c>
      <c r="Z283" s="253" t="str">
        <f t="shared" si="70"/>
        <v/>
      </c>
      <c r="AA283" s="253" t="str">
        <f>IF(LEN(Z283)=0,"",CONCATENATE(IF(ISNA(MATCH(_xlfn.BITAND(Z283,'PDP8'!$E$56),'PDP8'!$D$56:$D$70,0)),"",CONCATENATE(INDEX('PDP8'!$C$56:$C$70,MATCH(_xlfn.BITAND(Z283,'PDP8'!$E$56),'PDP8'!$D$56:$D$70,0))," ")),IF(ISNA(MATCH(_xlfn.BITAND(Z283,'PDP8'!$E$71),'PDP8'!$D$71:$D$73,0)),"",CONCATENATE(INDEX('PDP8'!$C$71:$C$73,MATCH(_xlfn.BITAND(Z283,'PDP8'!$E$71),'PDP8'!$D$71:$D$73,0))," ")),IF(_xlfn.BITAND(Z283,'PDP8'!$E$74),"",'PDP8'!$C$74),IF(_xlfn.BITAND(Z283,'PDP8'!$E$75),'PDP8'!$C$75,"")))</f>
        <v/>
      </c>
      <c r="AB283" s="253" t="str">
        <f>IF(LEN(AA283)=0,"",CONCATENATE(IF(ISNA(MATCH(_xlfn.BITAND(Z283,'PDP8'!$E$56),'PDP8'!$D$56:$D$70,0)),"",VLOOKUP(_xlfn.BITAND(Z283,'PDP8'!$E$56),'PDP8'!$D$56:$F$70,3,0)),IF(ISNA(MATCH(_xlfn.BITAND(Z283,'PDP8'!$E$71),'PDP8'!$D$71:$D$73,0)),"",CONCATENATE(IF(ISNA(MATCH(_xlfn.BITAND(Z283,'PDP8'!$E$56),'PDP8'!$D$56:$D$70,0)),"",", "),VLOOKUP(_xlfn.BITAND(Z283,'PDP8'!$E$71),'PDP8'!$D$71:$F$73,3,0))),IF(_xlfn.BITAND(Z283,'PDP8'!$E$75)='PDP8'!$D$75,CONCATENATE(IF(LEN(AA283)&gt;4,", ",""),'PDP8'!$F$75,""),IF(_xlfn.BITAND(Z283,'PDP8'!$E$74),"",'PDP8'!$F$74))))</f>
        <v/>
      </c>
      <c r="AC283" s="253" t="str">
        <f t="shared" si="74"/>
        <v/>
      </c>
      <c r="AD283" s="253" t="str">
        <f>IF(OR(LEFT(C283,1)="*",ISNA(MATCH(C283,'PDP8'!$B$90:$B$238,0))),"",VLOOKUP(C283,'PDP8'!$B$90:$C$238,2,0))</f>
        <v/>
      </c>
      <c r="AE283" s="253" t="str">
        <f>IF(LEN(AD283)=0,"",VLOOKUP(C283,'PDP8'!$B$79:$F$238,5,0))</f>
        <v/>
      </c>
      <c r="AF283" s="253" t="str">
        <f>IF(OR(LEFT(C283,1)="*",ISNA(MATCH(C283,'PDP8'!$J$5:$J$389,0))),"",INDEX('PDP8'!$I$5:$I$389,MATCH(C283,'PDP8'!$J$5:$J$389,0)))</f>
        <v/>
      </c>
      <c r="AG283" s="253" t="str">
        <f>IF(LEN(AF283)=0,"",CONCATENATE(VLOOKUP(C283,'PDP8'!$J$5:$M$389,2,0),": ",VLOOKUP(C283,'PDP8'!$J$5:$M$389,4,0)))</f>
        <v/>
      </c>
      <c r="AH283" s="126"/>
    </row>
    <row r="284" spans="1:34" x14ac:dyDescent="0.2">
      <c r="A284" s="126"/>
      <c r="B284" s="246" t="str">
        <f t="shared" si="60"/>
        <v/>
      </c>
      <c r="C284" s="247"/>
      <c r="D284" s="248"/>
      <c r="E284" s="177"/>
      <c r="F284" s="249"/>
      <c r="G284" s="250" t="str">
        <f>IF(LEN(C284)=0,"",IF(LEFT(C284,1)="*",B284,IF(D284="Y",C284,IF(O284&lt;6,INDEX('PDP8'!$C$6:$C$13,MATCH(P284,'PDP8'!$B$6:$B$13)),CONCATENATE(W284,AA284,AD284,AF284)))))</f>
        <v/>
      </c>
      <c r="H284" s="251" t="str">
        <f t="shared" si="61"/>
        <v/>
      </c>
      <c r="I284" s="250" t="str">
        <f t="shared" si="71"/>
        <v/>
      </c>
      <c r="J284" s="179"/>
      <c r="K284" s="188" t="str">
        <f>IF(LEFT(C284,1)="*",CONCATENATE("/Address = ",RIGHT(B284,LEN(B284)-1)),IF(LEN(O284)=0,"",IF(D284="Y",CONCATENATE("/Data initialized to ",C284),IF(O284&lt;6,CONCATENATE("/",VLOOKUP(P284,'PDP8'!$B$6:$F$13,5),IF(_xlfn.BITAND(OCT2DEC(C284),376)=264," [Auto pre-increment]","")),CONCATENATE("/",Y284,AC284,AE284,AG284)))))</f>
        <v/>
      </c>
      <c r="L284" s="252"/>
      <c r="M284" s="126"/>
      <c r="N284" s="253" t="str">
        <f t="shared" si="62"/>
        <v/>
      </c>
      <c r="O284" s="253" t="str">
        <f t="shared" si="63"/>
        <v/>
      </c>
      <c r="P284" s="253" t="str">
        <f t="shared" si="64"/>
        <v/>
      </c>
      <c r="Q284" s="253" t="str">
        <f t="shared" si="65"/>
        <v/>
      </c>
      <c r="R284" s="253" t="str">
        <f t="shared" si="66"/>
        <v>NO</v>
      </c>
      <c r="S284" s="254" t="str">
        <f t="shared" si="72"/>
        <v>7610</v>
      </c>
      <c r="T284" s="253" t="str">
        <f t="shared" si="67"/>
        <v/>
      </c>
      <c r="U284" s="253">
        <f t="shared" si="68"/>
        <v>0</v>
      </c>
      <c r="V284" s="253" t="str">
        <f t="shared" si="69"/>
        <v/>
      </c>
      <c r="W284" s="253" t="str">
        <f>IF(LEN(V284)=0,"",IF(_xlfn.BITAND(V284,'PDP8'!$E$17)='PDP8'!$D$17,'PDP8'!$F$17,CONCATENATE(IF(ISNA(MATCH(_xlfn.BITAND(V284,'PDP8'!$E$18),'PDP8'!$D$18:$D$20,0)),"",CONCATENATE(INDEX('PDP8'!$C$18:$C$20,MATCH(_xlfn.BITAND(V284,'PDP8'!$E$18),'PDP8'!$D$18:$D$20,0))," ")),IF(ISNA(MATCH(_xlfn.BITAND(V284,'PDP8'!$E$21),'PDP8'!$D$21:$D$52,0)),"",INDEX('PDP8'!$C$21:$C$52,MATCH(_xlfn.BITAND(V284,'PDP8'!$E$21),'PDP8'!$D$21:$D$52,0))))))</f>
        <v/>
      </c>
      <c r="X284" s="253" t="str">
        <f>IF(LEN(W284)=0,"",IF(B284='PDP8'!$B$17,'PDP8'!$F$17,CONCATENATE(IF(ISNA(MATCH(_xlfn.BITAND(V284,'PDP8'!$E$18),'PDP8'!$D$18:$D$20,0)),"",CONCATENATE(VLOOKUP(_xlfn.BITAND(V284,'PDP8'!$E$18),'PDP8'!$D$18:$F$20,3,0),IF(LEN(W284)&gt;4,", ",""))),IF(ISNA(MATCH(_xlfn.BITAND(V284,'PDP8'!$E$21),'PDP8'!$D$21:$D$52,0)),"",VLOOKUP(_xlfn.BITAND(V284,'PDP8'!$E$21),'PDP8'!$D$21:$F$52,3,0)))))</f>
        <v/>
      </c>
      <c r="Y284" s="253" t="str">
        <f t="shared" si="73"/>
        <v/>
      </c>
      <c r="Z284" s="253" t="str">
        <f t="shared" si="70"/>
        <v/>
      </c>
      <c r="AA284" s="253" t="str">
        <f>IF(LEN(Z284)=0,"",CONCATENATE(IF(ISNA(MATCH(_xlfn.BITAND(Z284,'PDP8'!$E$56),'PDP8'!$D$56:$D$70,0)),"",CONCATENATE(INDEX('PDP8'!$C$56:$C$70,MATCH(_xlfn.BITAND(Z284,'PDP8'!$E$56),'PDP8'!$D$56:$D$70,0))," ")),IF(ISNA(MATCH(_xlfn.BITAND(Z284,'PDP8'!$E$71),'PDP8'!$D$71:$D$73,0)),"",CONCATENATE(INDEX('PDP8'!$C$71:$C$73,MATCH(_xlfn.BITAND(Z284,'PDP8'!$E$71),'PDP8'!$D$71:$D$73,0))," ")),IF(_xlfn.BITAND(Z284,'PDP8'!$E$74),"",'PDP8'!$C$74),IF(_xlfn.BITAND(Z284,'PDP8'!$E$75),'PDP8'!$C$75,"")))</f>
        <v/>
      </c>
      <c r="AB284" s="253" t="str">
        <f>IF(LEN(AA284)=0,"",CONCATENATE(IF(ISNA(MATCH(_xlfn.BITAND(Z284,'PDP8'!$E$56),'PDP8'!$D$56:$D$70,0)),"",VLOOKUP(_xlfn.BITAND(Z284,'PDP8'!$E$56),'PDP8'!$D$56:$F$70,3,0)),IF(ISNA(MATCH(_xlfn.BITAND(Z284,'PDP8'!$E$71),'PDP8'!$D$71:$D$73,0)),"",CONCATENATE(IF(ISNA(MATCH(_xlfn.BITAND(Z284,'PDP8'!$E$56),'PDP8'!$D$56:$D$70,0)),"",", "),VLOOKUP(_xlfn.BITAND(Z284,'PDP8'!$E$71),'PDP8'!$D$71:$F$73,3,0))),IF(_xlfn.BITAND(Z284,'PDP8'!$E$75)='PDP8'!$D$75,CONCATENATE(IF(LEN(AA284)&gt;4,", ",""),'PDP8'!$F$75,""),IF(_xlfn.BITAND(Z284,'PDP8'!$E$74),"",'PDP8'!$F$74))))</f>
        <v/>
      </c>
      <c r="AC284" s="253" t="str">
        <f t="shared" si="74"/>
        <v/>
      </c>
      <c r="AD284" s="253" t="str">
        <f>IF(OR(LEFT(C284,1)="*",ISNA(MATCH(C284,'PDP8'!$B$90:$B$238,0))),"",VLOOKUP(C284,'PDP8'!$B$90:$C$238,2,0))</f>
        <v/>
      </c>
      <c r="AE284" s="253" t="str">
        <f>IF(LEN(AD284)=0,"",VLOOKUP(C284,'PDP8'!$B$79:$F$238,5,0))</f>
        <v/>
      </c>
      <c r="AF284" s="253" t="str">
        <f>IF(OR(LEFT(C284,1)="*",ISNA(MATCH(C284,'PDP8'!$J$5:$J$389,0))),"",INDEX('PDP8'!$I$5:$I$389,MATCH(C284,'PDP8'!$J$5:$J$389,0)))</f>
        <v/>
      </c>
      <c r="AG284" s="253" t="str">
        <f>IF(LEN(AF284)=0,"",CONCATENATE(VLOOKUP(C284,'PDP8'!$J$5:$M$389,2,0),": ",VLOOKUP(C284,'PDP8'!$J$5:$M$389,4,0)))</f>
        <v/>
      </c>
      <c r="AH284" s="126"/>
    </row>
    <row r="285" spans="1:34" x14ac:dyDescent="0.2">
      <c r="A285" s="126"/>
      <c r="B285" s="246" t="str">
        <f t="shared" si="60"/>
        <v/>
      </c>
      <c r="C285" s="247"/>
      <c r="D285" s="248"/>
      <c r="E285" s="177"/>
      <c r="F285" s="249"/>
      <c r="G285" s="250" t="str">
        <f>IF(LEN(C285)=0,"",IF(LEFT(C285,1)="*",B285,IF(D285="Y",C285,IF(O285&lt;6,INDEX('PDP8'!$C$6:$C$13,MATCH(P285,'PDP8'!$B$6:$B$13)),CONCATENATE(W285,AA285,AD285,AF285)))))</f>
        <v/>
      </c>
      <c r="H285" s="251" t="str">
        <f t="shared" si="61"/>
        <v/>
      </c>
      <c r="I285" s="250" t="str">
        <f t="shared" si="71"/>
        <v/>
      </c>
      <c r="J285" s="179"/>
      <c r="K285" s="188" t="str">
        <f>IF(LEFT(C285,1)="*",CONCATENATE("/Address = ",RIGHT(B285,LEN(B285)-1)),IF(LEN(O285)=0,"",IF(D285="Y",CONCATENATE("/Data initialized to ",C285),IF(O285&lt;6,CONCATENATE("/",VLOOKUP(P285,'PDP8'!$B$6:$F$13,5),IF(_xlfn.BITAND(OCT2DEC(C285),376)=264," [Auto pre-increment]","")),CONCATENATE("/",Y285,AC285,AE285,AG285)))))</f>
        <v/>
      </c>
      <c r="L285" s="252"/>
      <c r="M285" s="126"/>
      <c r="N285" s="253" t="str">
        <f t="shared" si="62"/>
        <v/>
      </c>
      <c r="O285" s="253" t="str">
        <f t="shared" si="63"/>
        <v/>
      </c>
      <c r="P285" s="253" t="str">
        <f t="shared" si="64"/>
        <v/>
      </c>
      <c r="Q285" s="253" t="str">
        <f t="shared" si="65"/>
        <v/>
      </c>
      <c r="R285" s="253" t="str">
        <f t="shared" si="66"/>
        <v>NO</v>
      </c>
      <c r="S285" s="254" t="str">
        <f t="shared" si="72"/>
        <v>7610</v>
      </c>
      <c r="T285" s="253" t="str">
        <f t="shared" si="67"/>
        <v/>
      </c>
      <c r="U285" s="253">
        <f t="shared" si="68"/>
        <v>0</v>
      </c>
      <c r="V285" s="253" t="str">
        <f t="shared" si="69"/>
        <v/>
      </c>
      <c r="W285" s="253" t="str">
        <f>IF(LEN(V285)=0,"",IF(_xlfn.BITAND(V285,'PDP8'!$E$17)='PDP8'!$D$17,'PDP8'!$F$17,CONCATENATE(IF(ISNA(MATCH(_xlfn.BITAND(V285,'PDP8'!$E$18),'PDP8'!$D$18:$D$20,0)),"",CONCATENATE(INDEX('PDP8'!$C$18:$C$20,MATCH(_xlfn.BITAND(V285,'PDP8'!$E$18),'PDP8'!$D$18:$D$20,0))," ")),IF(ISNA(MATCH(_xlfn.BITAND(V285,'PDP8'!$E$21),'PDP8'!$D$21:$D$52,0)),"",INDEX('PDP8'!$C$21:$C$52,MATCH(_xlfn.BITAND(V285,'PDP8'!$E$21),'PDP8'!$D$21:$D$52,0))))))</f>
        <v/>
      </c>
      <c r="X285" s="253" t="str">
        <f>IF(LEN(W285)=0,"",IF(B285='PDP8'!$B$17,'PDP8'!$F$17,CONCATENATE(IF(ISNA(MATCH(_xlfn.BITAND(V285,'PDP8'!$E$18),'PDP8'!$D$18:$D$20,0)),"",CONCATENATE(VLOOKUP(_xlfn.BITAND(V285,'PDP8'!$E$18),'PDP8'!$D$18:$F$20,3,0),IF(LEN(W285)&gt;4,", ",""))),IF(ISNA(MATCH(_xlfn.BITAND(V285,'PDP8'!$E$21),'PDP8'!$D$21:$D$52,0)),"",VLOOKUP(_xlfn.BITAND(V285,'PDP8'!$E$21),'PDP8'!$D$21:$F$52,3,0)))))</f>
        <v/>
      </c>
      <c r="Y285" s="253" t="str">
        <f t="shared" si="73"/>
        <v/>
      </c>
      <c r="Z285" s="253" t="str">
        <f t="shared" si="70"/>
        <v/>
      </c>
      <c r="AA285" s="253" t="str">
        <f>IF(LEN(Z285)=0,"",CONCATENATE(IF(ISNA(MATCH(_xlfn.BITAND(Z285,'PDP8'!$E$56),'PDP8'!$D$56:$D$70,0)),"",CONCATENATE(INDEX('PDP8'!$C$56:$C$70,MATCH(_xlfn.BITAND(Z285,'PDP8'!$E$56),'PDP8'!$D$56:$D$70,0))," ")),IF(ISNA(MATCH(_xlfn.BITAND(Z285,'PDP8'!$E$71),'PDP8'!$D$71:$D$73,0)),"",CONCATENATE(INDEX('PDP8'!$C$71:$C$73,MATCH(_xlfn.BITAND(Z285,'PDP8'!$E$71),'PDP8'!$D$71:$D$73,0))," ")),IF(_xlfn.BITAND(Z285,'PDP8'!$E$74),"",'PDP8'!$C$74),IF(_xlfn.BITAND(Z285,'PDP8'!$E$75),'PDP8'!$C$75,"")))</f>
        <v/>
      </c>
      <c r="AB285" s="253" t="str">
        <f>IF(LEN(AA285)=0,"",CONCATENATE(IF(ISNA(MATCH(_xlfn.BITAND(Z285,'PDP8'!$E$56),'PDP8'!$D$56:$D$70,0)),"",VLOOKUP(_xlfn.BITAND(Z285,'PDP8'!$E$56),'PDP8'!$D$56:$F$70,3,0)),IF(ISNA(MATCH(_xlfn.BITAND(Z285,'PDP8'!$E$71),'PDP8'!$D$71:$D$73,0)),"",CONCATENATE(IF(ISNA(MATCH(_xlfn.BITAND(Z285,'PDP8'!$E$56),'PDP8'!$D$56:$D$70,0)),"",", "),VLOOKUP(_xlfn.BITAND(Z285,'PDP8'!$E$71),'PDP8'!$D$71:$F$73,3,0))),IF(_xlfn.BITAND(Z285,'PDP8'!$E$75)='PDP8'!$D$75,CONCATENATE(IF(LEN(AA285)&gt;4,", ",""),'PDP8'!$F$75,""),IF(_xlfn.BITAND(Z285,'PDP8'!$E$74),"",'PDP8'!$F$74))))</f>
        <v/>
      </c>
      <c r="AC285" s="253" t="str">
        <f t="shared" si="74"/>
        <v/>
      </c>
      <c r="AD285" s="253" t="str">
        <f>IF(OR(LEFT(C285,1)="*",ISNA(MATCH(C285,'PDP8'!$B$90:$B$238,0))),"",VLOOKUP(C285,'PDP8'!$B$90:$C$238,2,0))</f>
        <v/>
      </c>
      <c r="AE285" s="253" t="str">
        <f>IF(LEN(AD285)=0,"",VLOOKUP(C285,'PDP8'!$B$79:$F$238,5,0))</f>
        <v/>
      </c>
      <c r="AF285" s="253" t="str">
        <f>IF(OR(LEFT(C285,1)="*",ISNA(MATCH(C285,'PDP8'!$J$5:$J$389,0))),"",INDEX('PDP8'!$I$5:$I$389,MATCH(C285,'PDP8'!$J$5:$J$389,0)))</f>
        <v/>
      </c>
      <c r="AG285" s="253" t="str">
        <f>IF(LEN(AF285)=0,"",CONCATENATE(VLOOKUP(C285,'PDP8'!$J$5:$M$389,2,0),": ",VLOOKUP(C285,'PDP8'!$J$5:$M$389,4,0)))</f>
        <v/>
      </c>
      <c r="AH285" s="126"/>
    </row>
    <row r="286" spans="1:34" x14ac:dyDescent="0.2">
      <c r="A286" s="126"/>
      <c r="B286" s="246" t="str">
        <f t="shared" si="60"/>
        <v/>
      </c>
      <c r="C286" s="247"/>
      <c r="D286" s="248"/>
      <c r="E286" s="177"/>
      <c r="F286" s="249"/>
      <c r="G286" s="250" t="str">
        <f>IF(LEN(C286)=0,"",IF(LEFT(C286,1)="*",B286,IF(D286="Y",C286,IF(O286&lt;6,INDEX('PDP8'!$C$6:$C$13,MATCH(P286,'PDP8'!$B$6:$B$13)),CONCATENATE(W286,AA286,AD286,AF286)))))</f>
        <v/>
      </c>
      <c r="H286" s="251" t="str">
        <f t="shared" si="61"/>
        <v/>
      </c>
      <c r="I286" s="250" t="str">
        <f t="shared" si="71"/>
        <v/>
      </c>
      <c r="J286" s="179"/>
      <c r="K286" s="188" t="str">
        <f>IF(LEFT(C286,1)="*",CONCATENATE("/Address = ",RIGHT(B286,LEN(B286)-1)),IF(LEN(O286)=0,"",IF(D286="Y",CONCATENATE("/Data initialized to ",C286),IF(O286&lt;6,CONCATENATE("/",VLOOKUP(P286,'PDP8'!$B$6:$F$13,5),IF(_xlfn.BITAND(OCT2DEC(C286),376)=264," [Auto pre-increment]","")),CONCATENATE("/",Y286,AC286,AE286,AG286)))))</f>
        <v/>
      </c>
      <c r="L286" s="252"/>
      <c r="M286" s="126"/>
      <c r="N286" s="253" t="str">
        <f t="shared" si="62"/>
        <v/>
      </c>
      <c r="O286" s="253" t="str">
        <f t="shared" si="63"/>
        <v/>
      </c>
      <c r="P286" s="253" t="str">
        <f t="shared" si="64"/>
        <v/>
      </c>
      <c r="Q286" s="253" t="str">
        <f t="shared" si="65"/>
        <v/>
      </c>
      <c r="R286" s="253" t="str">
        <f t="shared" si="66"/>
        <v>NO</v>
      </c>
      <c r="S286" s="254" t="str">
        <f t="shared" si="72"/>
        <v>7610</v>
      </c>
      <c r="T286" s="253" t="str">
        <f t="shared" si="67"/>
        <v/>
      </c>
      <c r="U286" s="253">
        <f t="shared" si="68"/>
        <v>0</v>
      </c>
      <c r="V286" s="253" t="str">
        <f t="shared" si="69"/>
        <v/>
      </c>
      <c r="W286" s="253" t="str">
        <f>IF(LEN(V286)=0,"",IF(_xlfn.BITAND(V286,'PDP8'!$E$17)='PDP8'!$D$17,'PDP8'!$F$17,CONCATENATE(IF(ISNA(MATCH(_xlfn.BITAND(V286,'PDP8'!$E$18),'PDP8'!$D$18:$D$20,0)),"",CONCATENATE(INDEX('PDP8'!$C$18:$C$20,MATCH(_xlfn.BITAND(V286,'PDP8'!$E$18),'PDP8'!$D$18:$D$20,0))," ")),IF(ISNA(MATCH(_xlfn.BITAND(V286,'PDP8'!$E$21),'PDP8'!$D$21:$D$52,0)),"",INDEX('PDP8'!$C$21:$C$52,MATCH(_xlfn.BITAND(V286,'PDP8'!$E$21),'PDP8'!$D$21:$D$52,0))))))</f>
        <v/>
      </c>
      <c r="X286" s="253" t="str">
        <f>IF(LEN(W286)=0,"",IF(B286='PDP8'!$B$17,'PDP8'!$F$17,CONCATENATE(IF(ISNA(MATCH(_xlfn.BITAND(V286,'PDP8'!$E$18),'PDP8'!$D$18:$D$20,0)),"",CONCATENATE(VLOOKUP(_xlfn.BITAND(V286,'PDP8'!$E$18),'PDP8'!$D$18:$F$20,3,0),IF(LEN(W286)&gt;4,", ",""))),IF(ISNA(MATCH(_xlfn.BITAND(V286,'PDP8'!$E$21),'PDP8'!$D$21:$D$52,0)),"",VLOOKUP(_xlfn.BITAND(V286,'PDP8'!$E$21),'PDP8'!$D$21:$F$52,3,0)))))</f>
        <v/>
      </c>
      <c r="Y286" s="253" t="str">
        <f t="shared" si="73"/>
        <v/>
      </c>
      <c r="Z286" s="253" t="str">
        <f t="shared" si="70"/>
        <v/>
      </c>
      <c r="AA286" s="253" t="str">
        <f>IF(LEN(Z286)=0,"",CONCATENATE(IF(ISNA(MATCH(_xlfn.BITAND(Z286,'PDP8'!$E$56),'PDP8'!$D$56:$D$70,0)),"",CONCATENATE(INDEX('PDP8'!$C$56:$C$70,MATCH(_xlfn.BITAND(Z286,'PDP8'!$E$56),'PDP8'!$D$56:$D$70,0))," ")),IF(ISNA(MATCH(_xlfn.BITAND(Z286,'PDP8'!$E$71),'PDP8'!$D$71:$D$73,0)),"",CONCATENATE(INDEX('PDP8'!$C$71:$C$73,MATCH(_xlfn.BITAND(Z286,'PDP8'!$E$71),'PDP8'!$D$71:$D$73,0))," ")),IF(_xlfn.BITAND(Z286,'PDP8'!$E$74),"",'PDP8'!$C$74),IF(_xlfn.BITAND(Z286,'PDP8'!$E$75),'PDP8'!$C$75,"")))</f>
        <v/>
      </c>
      <c r="AB286" s="253" t="str">
        <f>IF(LEN(AA286)=0,"",CONCATENATE(IF(ISNA(MATCH(_xlfn.BITAND(Z286,'PDP8'!$E$56),'PDP8'!$D$56:$D$70,0)),"",VLOOKUP(_xlfn.BITAND(Z286,'PDP8'!$E$56),'PDP8'!$D$56:$F$70,3,0)),IF(ISNA(MATCH(_xlfn.BITAND(Z286,'PDP8'!$E$71),'PDP8'!$D$71:$D$73,0)),"",CONCATENATE(IF(ISNA(MATCH(_xlfn.BITAND(Z286,'PDP8'!$E$56),'PDP8'!$D$56:$D$70,0)),"",", "),VLOOKUP(_xlfn.BITAND(Z286,'PDP8'!$E$71),'PDP8'!$D$71:$F$73,3,0))),IF(_xlfn.BITAND(Z286,'PDP8'!$E$75)='PDP8'!$D$75,CONCATENATE(IF(LEN(AA286)&gt;4,", ",""),'PDP8'!$F$75,""),IF(_xlfn.BITAND(Z286,'PDP8'!$E$74),"",'PDP8'!$F$74))))</f>
        <v/>
      </c>
      <c r="AC286" s="253" t="str">
        <f t="shared" si="74"/>
        <v/>
      </c>
      <c r="AD286" s="253" t="str">
        <f>IF(OR(LEFT(C286,1)="*",ISNA(MATCH(C286,'PDP8'!$B$90:$B$238,0))),"",VLOOKUP(C286,'PDP8'!$B$90:$C$238,2,0))</f>
        <v/>
      </c>
      <c r="AE286" s="253" t="str">
        <f>IF(LEN(AD286)=0,"",VLOOKUP(C286,'PDP8'!$B$79:$F$238,5,0))</f>
        <v/>
      </c>
      <c r="AF286" s="253" t="str">
        <f>IF(OR(LEFT(C286,1)="*",ISNA(MATCH(C286,'PDP8'!$J$5:$J$389,0))),"",INDEX('PDP8'!$I$5:$I$389,MATCH(C286,'PDP8'!$J$5:$J$389,0)))</f>
        <v/>
      </c>
      <c r="AG286" s="253" t="str">
        <f>IF(LEN(AF286)=0,"",CONCATENATE(VLOOKUP(C286,'PDP8'!$J$5:$M$389,2,0),": ",VLOOKUP(C286,'PDP8'!$J$5:$M$389,4,0)))</f>
        <v/>
      </c>
      <c r="AH286" s="126"/>
    </row>
    <row r="287" spans="1:34" x14ac:dyDescent="0.2">
      <c r="A287" s="126"/>
      <c r="B287" s="246" t="str">
        <f t="shared" si="60"/>
        <v/>
      </c>
      <c r="C287" s="247"/>
      <c r="D287" s="248"/>
      <c r="E287" s="177"/>
      <c r="F287" s="249"/>
      <c r="G287" s="250" t="str">
        <f>IF(LEN(C287)=0,"",IF(LEFT(C287,1)="*",B287,IF(D287="Y",C287,IF(O287&lt;6,INDEX('PDP8'!$C$6:$C$13,MATCH(P287,'PDP8'!$B$6:$B$13)),CONCATENATE(W287,AA287,AD287,AF287)))))</f>
        <v/>
      </c>
      <c r="H287" s="251" t="str">
        <f t="shared" si="61"/>
        <v/>
      </c>
      <c r="I287" s="250" t="str">
        <f t="shared" si="71"/>
        <v/>
      </c>
      <c r="J287" s="179"/>
      <c r="K287" s="188" t="str">
        <f>IF(LEFT(C287,1)="*",CONCATENATE("/Address = ",RIGHT(B287,LEN(B287)-1)),IF(LEN(O287)=0,"",IF(D287="Y",CONCATENATE("/Data initialized to ",C287),IF(O287&lt;6,CONCATENATE("/",VLOOKUP(P287,'PDP8'!$B$6:$F$13,5),IF(_xlfn.BITAND(OCT2DEC(C287),376)=264," [Auto pre-increment]","")),CONCATENATE("/",Y287,AC287,AE287,AG287)))))</f>
        <v/>
      </c>
      <c r="L287" s="252"/>
      <c r="M287" s="126"/>
      <c r="N287" s="253" t="str">
        <f t="shared" si="62"/>
        <v/>
      </c>
      <c r="O287" s="253" t="str">
        <f t="shared" si="63"/>
        <v/>
      </c>
      <c r="P287" s="253" t="str">
        <f t="shared" si="64"/>
        <v/>
      </c>
      <c r="Q287" s="253" t="str">
        <f t="shared" si="65"/>
        <v/>
      </c>
      <c r="R287" s="253" t="str">
        <f t="shared" si="66"/>
        <v>NO</v>
      </c>
      <c r="S287" s="254" t="str">
        <f t="shared" si="72"/>
        <v>7610</v>
      </c>
      <c r="T287" s="253" t="str">
        <f t="shared" si="67"/>
        <v/>
      </c>
      <c r="U287" s="253">
        <f t="shared" si="68"/>
        <v>0</v>
      </c>
      <c r="V287" s="253" t="str">
        <f t="shared" si="69"/>
        <v/>
      </c>
      <c r="W287" s="253" t="str">
        <f>IF(LEN(V287)=0,"",IF(_xlfn.BITAND(V287,'PDP8'!$E$17)='PDP8'!$D$17,'PDP8'!$F$17,CONCATENATE(IF(ISNA(MATCH(_xlfn.BITAND(V287,'PDP8'!$E$18),'PDP8'!$D$18:$D$20,0)),"",CONCATENATE(INDEX('PDP8'!$C$18:$C$20,MATCH(_xlfn.BITAND(V287,'PDP8'!$E$18),'PDP8'!$D$18:$D$20,0))," ")),IF(ISNA(MATCH(_xlfn.BITAND(V287,'PDP8'!$E$21),'PDP8'!$D$21:$D$52,0)),"",INDEX('PDP8'!$C$21:$C$52,MATCH(_xlfn.BITAND(V287,'PDP8'!$E$21),'PDP8'!$D$21:$D$52,0))))))</f>
        <v/>
      </c>
      <c r="X287" s="253" t="str">
        <f>IF(LEN(W287)=0,"",IF(B287='PDP8'!$B$17,'PDP8'!$F$17,CONCATENATE(IF(ISNA(MATCH(_xlfn.BITAND(V287,'PDP8'!$E$18),'PDP8'!$D$18:$D$20,0)),"",CONCATENATE(VLOOKUP(_xlfn.BITAND(V287,'PDP8'!$E$18),'PDP8'!$D$18:$F$20,3,0),IF(LEN(W287)&gt;4,", ",""))),IF(ISNA(MATCH(_xlfn.BITAND(V287,'PDP8'!$E$21),'PDP8'!$D$21:$D$52,0)),"",VLOOKUP(_xlfn.BITAND(V287,'PDP8'!$E$21),'PDP8'!$D$21:$F$52,3,0)))))</f>
        <v/>
      </c>
      <c r="Y287" s="253" t="str">
        <f t="shared" si="73"/>
        <v/>
      </c>
      <c r="Z287" s="253" t="str">
        <f t="shared" si="70"/>
        <v/>
      </c>
      <c r="AA287" s="253" t="str">
        <f>IF(LEN(Z287)=0,"",CONCATENATE(IF(ISNA(MATCH(_xlfn.BITAND(Z287,'PDP8'!$E$56),'PDP8'!$D$56:$D$70,0)),"",CONCATENATE(INDEX('PDP8'!$C$56:$C$70,MATCH(_xlfn.BITAND(Z287,'PDP8'!$E$56),'PDP8'!$D$56:$D$70,0))," ")),IF(ISNA(MATCH(_xlfn.BITAND(Z287,'PDP8'!$E$71),'PDP8'!$D$71:$D$73,0)),"",CONCATENATE(INDEX('PDP8'!$C$71:$C$73,MATCH(_xlfn.BITAND(Z287,'PDP8'!$E$71),'PDP8'!$D$71:$D$73,0))," ")),IF(_xlfn.BITAND(Z287,'PDP8'!$E$74),"",'PDP8'!$C$74),IF(_xlfn.BITAND(Z287,'PDP8'!$E$75),'PDP8'!$C$75,"")))</f>
        <v/>
      </c>
      <c r="AB287" s="253" t="str">
        <f>IF(LEN(AA287)=0,"",CONCATENATE(IF(ISNA(MATCH(_xlfn.BITAND(Z287,'PDP8'!$E$56),'PDP8'!$D$56:$D$70,0)),"",VLOOKUP(_xlfn.BITAND(Z287,'PDP8'!$E$56),'PDP8'!$D$56:$F$70,3,0)),IF(ISNA(MATCH(_xlfn.BITAND(Z287,'PDP8'!$E$71),'PDP8'!$D$71:$D$73,0)),"",CONCATENATE(IF(ISNA(MATCH(_xlfn.BITAND(Z287,'PDP8'!$E$56),'PDP8'!$D$56:$D$70,0)),"",", "),VLOOKUP(_xlfn.BITAND(Z287,'PDP8'!$E$71),'PDP8'!$D$71:$F$73,3,0))),IF(_xlfn.BITAND(Z287,'PDP8'!$E$75)='PDP8'!$D$75,CONCATENATE(IF(LEN(AA287)&gt;4,", ",""),'PDP8'!$F$75,""),IF(_xlfn.BITAND(Z287,'PDP8'!$E$74),"",'PDP8'!$F$74))))</f>
        <v/>
      </c>
      <c r="AC287" s="253" t="str">
        <f t="shared" si="74"/>
        <v/>
      </c>
      <c r="AD287" s="253" t="str">
        <f>IF(OR(LEFT(C287,1)="*",ISNA(MATCH(C287,'PDP8'!$B$90:$B$238,0))),"",VLOOKUP(C287,'PDP8'!$B$90:$C$238,2,0))</f>
        <v/>
      </c>
      <c r="AE287" s="253" t="str">
        <f>IF(LEN(AD287)=0,"",VLOOKUP(C287,'PDP8'!$B$79:$F$238,5,0))</f>
        <v/>
      </c>
      <c r="AF287" s="253" t="str">
        <f>IF(OR(LEFT(C287,1)="*",ISNA(MATCH(C287,'PDP8'!$J$5:$J$389,0))),"",INDEX('PDP8'!$I$5:$I$389,MATCH(C287,'PDP8'!$J$5:$J$389,0)))</f>
        <v/>
      </c>
      <c r="AG287" s="253" t="str">
        <f>IF(LEN(AF287)=0,"",CONCATENATE(VLOOKUP(C287,'PDP8'!$J$5:$M$389,2,0),": ",VLOOKUP(C287,'PDP8'!$J$5:$M$389,4,0)))</f>
        <v/>
      </c>
      <c r="AH287" s="126"/>
    </row>
    <row r="288" spans="1:34" x14ac:dyDescent="0.2">
      <c r="A288" s="126"/>
      <c r="B288" s="246" t="str">
        <f t="shared" si="60"/>
        <v/>
      </c>
      <c r="C288" s="247"/>
      <c r="D288" s="248"/>
      <c r="E288" s="177"/>
      <c r="F288" s="249"/>
      <c r="G288" s="250" t="str">
        <f>IF(LEN(C288)=0,"",IF(LEFT(C288,1)="*",B288,IF(D288="Y",C288,IF(O288&lt;6,INDEX('PDP8'!$C$6:$C$13,MATCH(P288,'PDP8'!$B$6:$B$13)),CONCATENATE(W288,AA288,AD288,AF288)))))</f>
        <v/>
      </c>
      <c r="H288" s="251" t="str">
        <f t="shared" si="61"/>
        <v/>
      </c>
      <c r="I288" s="250" t="str">
        <f t="shared" si="71"/>
        <v/>
      </c>
      <c r="J288" s="179"/>
      <c r="K288" s="188" t="str">
        <f>IF(LEFT(C288,1)="*",CONCATENATE("/Address = ",RIGHT(B288,LEN(B288)-1)),IF(LEN(O288)=0,"",IF(D288="Y",CONCATENATE("/Data initialized to ",C288),IF(O288&lt;6,CONCATENATE("/",VLOOKUP(P288,'PDP8'!$B$6:$F$13,5),IF(_xlfn.BITAND(OCT2DEC(C288),376)=264," [Auto pre-increment]","")),CONCATENATE("/",Y288,AC288,AE288,AG288)))))</f>
        <v/>
      </c>
      <c r="L288" s="252"/>
      <c r="M288" s="126"/>
      <c r="N288" s="253" t="str">
        <f t="shared" si="62"/>
        <v/>
      </c>
      <c r="O288" s="253" t="str">
        <f t="shared" si="63"/>
        <v/>
      </c>
      <c r="P288" s="253" t="str">
        <f t="shared" si="64"/>
        <v/>
      </c>
      <c r="Q288" s="253" t="str">
        <f t="shared" si="65"/>
        <v/>
      </c>
      <c r="R288" s="253" t="str">
        <f t="shared" si="66"/>
        <v>NO</v>
      </c>
      <c r="S288" s="254" t="str">
        <f t="shared" si="72"/>
        <v>7610</v>
      </c>
      <c r="T288" s="253" t="str">
        <f t="shared" si="67"/>
        <v/>
      </c>
      <c r="U288" s="253">
        <f t="shared" si="68"/>
        <v>0</v>
      </c>
      <c r="V288" s="253" t="str">
        <f t="shared" si="69"/>
        <v/>
      </c>
      <c r="W288" s="253" t="str">
        <f>IF(LEN(V288)=0,"",IF(_xlfn.BITAND(V288,'PDP8'!$E$17)='PDP8'!$D$17,'PDP8'!$F$17,CONCATENATE(IF(ISNA(MATCH(_xlfn.BITAND(V288,'PDP8'!$E$18),'PDP8'!$D$18:$D$20,0)),"",CONCATENATE(INDEX('PDP8'!$C$18:$C$20,MATCH(_xlfn.BITAND(V288,'PDP8'!$E$18),'PDP8'!$D$18:$D$20,0))," ")),IF(ISNA(MATCH(_xlfn.BITAND(V288,'PDP8'!$E$21),'PDP8'!$D$21:$D$52,0)),"",INDEX('PDP8'!$C$21:$C$52,MATCH(_xlfn.BITAND(V288,'PDP8'!$E$21),'PDP8'!$D$21:$D$52,0))))))</f>
        <v/>
      </c>
      <c r="X288" s="253" t="str">
        <f>IF(LEN(W288)=0,"",IF(B288='PDP8'!$B$17,'PDP8'!$F$17,CONCATENATE(IF(ISNA(MATCH(_xlfn.BITAND(V288,'PDP8'!$E$18),'PDP8'!$D$18:$D$20,0)),"",CONCATENATE(VLOOKUP(_xlfn.BITAND(V288,'PDP8'!$E$18),'PDP8'!$D$18:$F$20,3,0),IF(LEN(W288)&gt;4,", ",""))),IF(ISNA(MATCH(_xlfn.BITAND(V288,'PDP8'!$E$21),'PDP8'!$D$21:$D$52,0)),"",VLOOKUP(_xlfn.BITAND(V288,'PDP8'!$E$21),'PDP8'!$D$21:$F$52,3,0)))))</f>
        <v/>
      </c>
      <c r="Y288" s="253" t="str">
        <f t="shared" si="73"/>
        <v/>
      </c>
      <c r="Z288" s="253" t="str">
        <f t="shared" si="70"/>
        <v/>
      </c>
      <c r="AA288" s="253" t="str">
        <f>IF(LEN(Z288)=0,"",CONCATENATE(IF(ISNA(MATCH(_xlfn.BITAND(Z288,'PDP8'!$E$56),'PDP8'!$D$56:$D$70,0)),"",CONCATENATE(INDEX('PDP8'!$C$56:$C$70,MATCH(_xlfn.BITAND(Z288,'PDP8'!$E$56),'PDP8'!$D$56:$D$70,0))," ")),IF(ISNA(MATCH(_xlfn.BITAND(Z288,'PDP8'!$E$71),'PDP8'!$D$71:$D$73,0)),"",CONCATENATE(INDEX('PDP8'!$C$71:$C$73,MATCH(_xlfn.BITAND(Z288,'PDP8'!$E$71),'PDP8'!$D$71:$D$73,0))," ")),IF(_xlfn.BITAND(Z288,'PDP8'!$E$74),"",'PDP8'!$C$74),IF(_xlfn.BITAND(Z288,'PDP8'!$E$75),'PDP8'!$C$75,"")))</f>
        <v/>
      </c>
      <c r="AB288" s="253" t="str">
        <f>IF(LEN(AA288)=0,"",CONCATENATE(IF(ISNA(MATCH(_xlfn.BITAND(Z288,'PDP8'!$E$56),'PDP8'!$D$56:$D$70,0)),"",VLOOKUP(_xlfn.BITAND(Z288,'PDP8'!$E$56),'PDP8'!$D$56:$F$70,3,0)),IF(ISNA(MATCH(_xlfn.BITAND(Z288,'PDP8'!$E$71),'PDP8'!$D$71:$D$73,0)),"",CONCATENATE(IF(ISNA(MATCH(_xlfn.BITAND(Z288,'PDP8'!$E$56),'PDP8'!$D$56:$D$70,0)),"",", "),VLOOKUP(_xlfn.BITAND(Z288,'PDP8'!$E$71),'PDP8'!$D$71:$F$73,3,0))),IF(_xlfn.BITAND(Z288,'PDP8'!$E$75)='PDP8'!$D$75,CONCATENATE(IF(LEN(AA288)&gt;4,", ",""),'PDP8'!$F$75,""),IF(_xlfn.BITAND(Z288,'PDP8'!$E$74),"",'PDP8'!$F$74))))</f>
        <v/>
      </c>
      <c r="AC288" s="253" t="str">
        <f t="shared" si="74"/>
        <v/>
      </c>
      <c r="AD288" s="253" t="str">
        <f>IF(OR(LEFT(C288,1)="*",ISNA(MATCH(C288,'PDP8'!$B$90:$B$238,0))),"",VLOOKUP(C288,'PDP8'!$B$90:$C$238,2,0))</f>
        <v/>
      </c>
      <c r="AE288" s="253" t="str">
        <f>IF(LEN(AD288)=0,"",VLOOKUP(C288,'PDP8'!$B$79:$F$238,5,0))</f>
        <v/>
      </c>
      <c r="AF288" s="253" t="str">
        <f>IF(OR(LEFT(C288,1)="*",ISNA(MATCH(C288,'PDP8'!$J$5:$J$389,0))),"",INDEX('PDP8'!$I$5:$I$389,MATCH(C288,'PDP8'!$J$5:$J$389,0)))</f>
        <v/>
      </c>
      <c r="AG288" s="253" t="str">
        <f>IF(LEN(AF288)=0,"",CONCATENATE(VLOOKUP(C288,'PDP8'!$J$5:$M$389,2,0),": ",VLOOKUP(C288,'PDP8'!$J$5:$M$389,4,0)))</f>
        <v/>
      </c>
      <c r="AH288" s="126"/>
    </row>
    <row r="289" spans="1:34" x14ac:dyDescent="0.2">
      <c r="A289" s="126"/>
      <c r="B289" s="246" t="str">
        <f t="shared" si="60"/>
        <v/>
      </c>
      <c r="C289" s="247"/>
      <c r="D289" s="248"/>
      <c r="E289" s="177"/>
      <c r="F289" s="249"/>
      <c r="G289" s="250" t="str">
        <f>IF(LEN(C289)=0,"",IF(LEFT(C289,1)="*",B289,IF(D289="Y",C289,IF(O289&lt;6,INDEX('PDP8'!$C$6:$C$13,MATCH(P289,'PDP8'!$B$6:$B$13)),CONCATENATE(W289,AA289,AD289,AF289)))))</f>
        <v/>
      </c>
      <c r="H289" s="251" t="str">
        <f t="shared" si="61"/>
        <v/>
      </c>
      <c r="I289" s="250" t="str">
        <f t="shared" si="71"/>
        <v/>
      </c>
      <c r="J289" s="179"/>
      <c r="K289" s="188" t="str">
        <f>IF(LEFT(C289,1)="*",CONCATENATE("/Address = ",RIGHT(B289,LEN(B289)-1)),IF(LEN(O289)=0,"",IF(D289="Y",CONCATENATE("/Data initialized to ",C289),IF(O289&lt;6,CONCATENATE("/",VLOOKUP(P289,'PDP8'!$B$6:$F$13,5),IF(_xlfn.BITAND(OCT2DEC(C289),376)=264," [Auto pre-increment]","")),CONCATENATE("/",Y289,AC289,AE289,AG289)))))</f>
        <v/>
      </c>
      <c r="L289" s="252"/>
      <c r="M289" s="126"/>
      <c r="N289" s="253" t="str">
        <f t="shared" si="62"/>
        <v/>
      </c>
      <c r="O289" s="253" t="str">
        <f t="shared" si="63"/>
        <v/>
      </c>
      <c r="P289" s="253" t="str">
        <f t="shared" si="64"/>
        <v/>
      </c>
      <c r="Q289" s="253" t="str">
        <f t="shared" si="65"/>
        <v/>
      </c>
      <c r="R289" s="253" t="str">
        <f t="shared" si="66"/>
        <v>NO</v>
      </c>
      <c r="S289" s="254" t="str">
        <f t="shared" si="72"/>
        <v>7610</v>
      </c>
      <c r="T289" s="253" t="str">
        <f t="shared" si="67"/>
        <v/>
      </c>
      <c r="U289" s="253">
        <f t="shared" si="68"/>
        <v>0</v>
      </c>
      <c r="V289" s="253" t="str">
        <f t="shared" si="69"/>
        <v/>
      </c>
      <c r="W289" s="253" t="str">
        <f>IF(LEN(V289)=0,"",IF(_xlfn.BITAND(V289,'PDP8'!$E$17)='PDP8'!$D$17,'PDP8'!$F$17,CONCATENATE(IF(ISNA(MATCH(_xlfn.BITAND(V289,'PDP8'!$E$18),'PDP8'!$D$18:$D$20,0)),"",CONCATENATE(INDEX('PDP8'!$C$18:$C$20,MATCH(_xlfn.BITAND(V289,'PDP8'!$E$18),'PDP8'!$D$18:$D$20,0))," ")),IF(ISNA(MATCH(_xlfn.BITAND(V289,'PDP8'!$E$21),'PDP8'!$D$21:$D$52,0)),"",INDEX('PDP8'!$C$21:$C$52,MATCH(_xlfn.BITAND(V289,'PDP8'!$E$21),'PDP8'!$D$21:$D$52,0))))))</f>
        <v/>
      </c>
      <c r="X289" s="253" t="str">
        <f>IF(LEN(W289)=0,"",IF(B289='PDP8'!$B$17,'PDP8'!$F$17,CONCATENATE(IF(ISNA(MATCH(_xlfn.BITAND(V289,'PDP8'!$E$18),'PDP8'!$D$18:$D$20,0)),"",CONCATENATE(VLOOKUP(_xlfn.BITAND(V289,'PDP8'!$E$18),'PDP8'!$D$18:$F$20,3,0),IF(LEN(W289)&gt;4,", ",""))),IF(ISNA(MATCH(_xlfn.BITAND(V289,'PDP8'!$E$21),'PDP8'!$D$21:$D$52,0)),"",VLOOKUP(_xlfn.BITAND(V289,'PDP8'!$E$21),'PDP8'!$D$21:$F$52,3,0)))))</f>
        <v/>
      </c>
      <c r="Y289" s="253" t="str">
        <f t="shared" si="73"/>
        <v/>
      </c>
      <c r="Z289" s="253" t="str">
        <f t="shared" si="70"/>
        <v/>
      </c>
      <c r="AA289" s="253" t="str">
        <f>IF(LEN(Z289)=0,"",CONCATENATE(IF(ISNA(MATCH(_xlfn.BITAND(Z289,'PDP8'!$E$56),'PDP8'!$D$56:$D$70,0)),"",CONCATENATE(INDEX('PDP8'!$C$56:$C$70,MATCH(_xlfn.BITAND(Z289,'PDP8'!$E$56),'PDP8'!$D$56:$D$70,0))," ")),IF(ISNA(MATCH(_xlfn.BITAND(Z289,'PDP8'!$E$71),'PDP8'!$D$71:$D$73,0)),"",CONCATENATE(INDEX('PDP8'!$C$71:$C$73,MATCH(_xlfn.BITAND(Z289,'PDP8'!$E$71),'PDP8'!$D$71:$D$73,0))," ")),IF(_xlfn.BITAND(Z289,'PDP8'!$E$74),"",'PDP8'!$C$74),IF(_xlfn.BITAND(Z289,'PDP8'!$E$75),'PDP8'!$C$75,"")))</f>
        <v/>
      </c>
      <c r="AB289" s="253" t="str">
        <f>IF(LEN(AA289)=0,"",CONCATENATE(IF(ISNA(MATCH(_xlfn.BITAND(Z289,'PDP8'!$E$56),'PDP8'!$D$56:$D$70,0)),"",VLOOKUP(_xlfn.BITAND(Z289,'PDP8'!$E$56),'PDP8'!$D$56:$F$70,3,0)),IF(ISNA(MATCH(_xlfn.BITAND(Z289,'PDP8'!$E$71),'PDP8'!$D$71:$D$73,0)),"",CONCATENATE(IF(ISNA(MATCH(_xlfn.BITAND(Z289,'PDP8'!$E$56),'PDP8'!$D$56:$D$70,0)),"",", "),VLOOKUP(_xlfn.BITAND(Z289,'PDP8'!$E$71),'PDP8'!$D$71:$F$73,3,0))),IF(_xlfn.BITAND(Z289,'PDP8'!$E$75)='PDP8'!$D$75,CONCATENATE(IF(LEN(AA289)&gt;4,", ",""),'PDP8'!$F$75,""),IF(_xlfn.BITAND(Z289,'PDP8'!$E$74),"",'PDP8'!$F$74))))</f>
        <v/>
      </c>
      <c r="AC289" s="253" t="str">
        <f t="shared" si="74"/>
        <v/>
      </c>
      <c r="AD289" s="253" t="str">
        <f>IF(OR(LEFT(C289,1)="*",ISNA(MATCH(C289,'PDP8'!$B$90:$B$238,0))),"",VLOOKUP(C289,'PDP8'!$B$90:$C$238,2,0))</f>
        <v/>
      </c>
      <c r="AE289" s="253" t="str">
        <f>IF(LEN(AD289)=0,"",VLOOKUP(C289,'PDP8'!$B$79:$F$238,5,0))</f>
        <v/>
      </c>
      <c r="AF289" s="253" t="str">
        <f>IF(OR(LEFT(C289,1)="*",ISNA(MATCH(C289,'PDP8'!$J$5:$J$389,0))),"",INDEX('PDP8'!$I$5:$I$389,MATCH(C289,'PDP8'!$J$5:$J$389,0)))</f>
        <v/>
      </c>
      <c r="AG289" s="253" t="str">
        <f>IF(LEN(AF289)=0,"",CONCATENATE(VLOOKUP(C289,'PDP8'!$J$5:$M$389,2,0),": ",VLOOKUP(C289,'PDP8'!$J$5:$M$389,4,0)))</f>
        <v/>
      </c>
      <c r="AH289" s="126"/>
    </row>
    <row r="290" spans="1:34" x14ac:dyDescent="0.2">
      <c r="A290" s="126"/>
      <c r="B290" s="246" t="str">
        <f t="shared" si="60"/>
        <v/>
      </c>
      <c r="C290" s="247"/>
      <c r="D290" s="248"/>
      <c r="E290" s="177"/>
      <c r="F290" s="249"/>
      <c r="G290" s="250" t="str">
        <f>IF(LEN(C290)=0,"",IF(LEFT(C290,1)="*",B290,IF(D290="Y",C290,IF(O290&lt;6,INDEX('PDP8'!$C$6:$C$13,MATCH(P290,'PDP8'!$B$6:$B$13)),CONCATENATE(W290,AA290,AD290,AF290)))))</f>
        <v/>
      </c>
      <c r="H290" s="251" t="str">
        <f t="shared" si="61"/>
        <v/>
      </c>
      <c r="I290" s="250" t="str">
        <f t="shared" si="71"/>
        <v/>
      </c>
      <c r="J290" s="179"/>
      <c r="K290" s="188" t="str">
        <f>IF(LEFT(C290,1)="*",CONCATENATE("/Address = ",RIGHT(B290,LEN(B290)-1)),IF(LEN(O290)=0,"",IF(D290="Y",CONCATENATE("/Data initialized to ",C290),IF(O290&lt;6,CONCATENATE("/",VLOOKUP(P290,'PDP8'!$B$6:$F$13,5),IF(_xlfn.BITAND(OCT2DEC(C290),376)=264," [Auto pre-increment]","")),CONCATENATE("/",Y290,AC290,AE290,AG290)))))</f>
        <v/>
      </c>
      <c r="L290" s="252"/>
      <c r="M290" s="126"/>
      <c r="N290" s="253" t="str">
        <f t="shared" si="62"/>
        <v/>
      </c>
      <c r="O290" s="253" t="str">
        <f t="shared" si="63"/>
        <v/>
      </c>
      <c r="P290" s="253" t="str">
        <f t="shared" si="64"/>
        <v/>
      </c>
      <c r="Q290" s="253" t="str">
        <f t="shared" si="65"/>
        <v/>
      </c>
      <c r="R290" s="253" t="str">
        <f t="shared" si="66"/>
        <v>NO</v>
      </c>
      <c r="S290" s="254" t="str">
        <f t="shared" si="72"/>
        <v>7610</v>
      </c>
      <c r="T290" s="253" t="str">
        <f t="shared" si="67"/>
        <v/>
      </c>
      <c r="U290" s="253">
        <f t="shared" si="68"/>
        <v>0</v>
      </c>
      <c r="V290" s="253" t="str">
        <f t="shared" si="69"/>
        <v/>
      </c>
      <c r="W290" s="253" t="str">
        <f>IF(LEN(V290)=0,"",IF(_xlfn.BITAND(V290,'PDP8'!$E$17)='PDP8'!$D$17,'PDP8'!$F$17,CONCATENATE(IF(ISNA(MATCH(_xlfn.BITAND(V290,'PDP8'!$E$18),'PDP8'!$D$18:$D$20,0)),"",CONCATENATE(INDEX('PDP8'!$C$18:$C$20,MATCH(_xlfn.BITAND(V290,'PDP8'!$E$18),'PDP8'!$D$18:$D$20,0))," ")),IF(ISNA(MATCH(_xlfn.BITAND(V290,'PDP8'!$E$21),'PDP8'!$D$21:$D$52,0)),"",INDEX('PDP8'!$C$21:$C$52,MATCH(_xlfn.BITAND(V290,'PDP8'!$E$21),'PDP8'!$D$21:$D$52,0))))))</f>
        <v/>
      </c>
      <c r="X290" s="253" t="str">
        <f>IF(LEN(W290)=0,"",IF(B290='PDP8'!$B$17,'PDP8'!$F$17,CONCATENATE(IF(ISNA(MATCH(_xlfn.BITAND(V290,'PDP8'!$E$18),'PDP8'!$D$18:$D$20,0)),"",CONCATENATE(VLOOKUP(_xlfn.BITAND(V290,'PDP8'!$E$18),'PDP8'!$D$18:$F$20,3,0),IF(LEN(W290)&gt;4,", ",""))),IF(ISNA(MATCH(_xlfn.BITAND(V290,'PDP8'!$E$21),'PDP8'!$D$21:$D$52,0)),"",VLOOKUP(_xlfn.BITAND(V290,'PDP8'!$E$21),'PDP8'!$D$21:$F$52,3,0)))))</f>
        <v/>
      </c>
      <c r="Y290" s="253" t="str">
        <f t="shared" si="73"/>
        <v/>
      </c>
      <c r="Z290" s="253" t="str">
        <f t="shared" si="70"/>
        <v/>
      </c>
      <c r="AA290" s="253" t="str">
        <f>IF(LEN(Z290)=0,"",CONCATENATE(IF(ISNA(MATCH(_xlfn.BITAND(Z290,'PDP8'!$E$56),'PDP8'!$D$56:$D$70,0)),"",CONCATENATE(INDEX('PDP8'!$C$56:$C$70,MATCH(_xlfn.BITAND(Z290,'PDP8'!$E$56),'PDP8'!$D$56:$D$70,0))," ")),IF(ISNA(MATCH(_xlfn.BITAND(Z290,'PDP8'!$E$71),'PDP8'!$D$71:$D$73,0)),"",CONCATENATE(INDEX('PDP8'!$C$71:$C$73,MATCH(_xlfn.BITAND(Z290,'PDP8'!$E$71),'PDP8'!$D$71:$D$73,0))," ")),IF(_xlfn.BITAND(Z290,'PDP8'!$E$74),"",'PDP8'!$C$74),IF(_xlfn.BITAND(Z290,'PDP8'!$E$75),'PDP8'!$C$75,"")))</f>
        <v/>
      </c>
      <c r="AB290" s="253" t="str">
        <f>IF(LEN(AA290)=0,"",CONCATENATE(IF(ISNA(MATCH(_xlfn.BITAND(Z290,'PDP8'!$E$56),'PDP8'!$D$56:$D$70,0)),"",VLOOKUP(_xlfn.BITAND(Z290,'PDP8'!$E$56),'PDP8'!$D$56:$F$70,3,0)),IF(ISNA(MATCH(_xlfn.BITAND(Z290,'PDP8'!$E$71),'PDP8'!$D$71:$D$73,0)),"",CONCATENATE(IF(ISNA(MATCH(_xlfn.BITAND(Z290,'PDP8'!$E$56),'PDP8'!$D$56:$D$70,0)),"",", "),VLOOKUP(_xlfn.BITAND(Z290,'PDP8'!$E$71),'PDP8'!$D$71:$F$73,3,0))),IF(_xlfn.BITAND(Z290,'PDP8'!$E$75)='PDP8'!$D$75,CONCATENATE(IF(LEN(AA290)&gt;4,", ",""),'PDP8'!$F$75,""),IF(_xlfn.BITAND(Z290,'PDP8'!$E$74),"",'PDP8'!$F$74))))</f>
        <v/>
      </c>
      <c r="AC290" s="253" t="str">
        <f t="shared" si="74"/>
        <v/>
      </c>
      <c r="AD290" s="253" t="str">
        <f>IF(OR(LEFT(C290,1)="*",ISNA(MATCH(C290,'PDP8'!$B$90:$B$238,0))),"",VLOOKUP(C290,'PDP8'!$B$90:$C$238,2,0))</f>
        <v/>
      </c>
      <c r="AE290" s="253" t="str">
        <f>IF(LEN(AD290)=0,"",VLOOKUP(C290,'PDP8'!$B$79:$F$238,5,0))</f>
        <v/>
      </c>
      <c r="AF290" s="253" t="str">
        <f>IF(OR(LEFT(C290,1)="*",ISNA(MATCH(C290,'PDP8'!$J$5:$J$389,0))),"",INDEX('PDP8'!$I$5:$I$389,MATCH(C290,'PDP8'!$J$5:$J$389,0)))</f>
        <v/>
      </c>
      <c r="AG290" s="253" t="str">
        <f>IF(LEN(AF290)=0,"",CONCATENATE(VLOOKUP(C290,'PDP8'!$J$5:$M$389,2,0),": ",VLOOKUP(C290,'PDP8'!$J$5:$M$389,4,0)))</f>
        <v/>
      </c>
      <c r="AH290" s="126"/>
    </row>
    <row r="291" spans="1:34" x14ac:dyDescent="0.2">
      <c r="A291" s="126"/>
      <c r="B291" s="246" t="str">
        <f t="shared" si="60"/>
        <v/>
      </c>
      <c r="C291" s="247"/>
      <c r="D291" s="248"/>
      <c r="E291" s="177"/>
      <c r="F291" s="249"/>
      <c r="G291" s="250" t="str">
        <f>IF(LEN(C291)=0,"",IF(LEFT(C291,1)="*",B291,IF(D291="Y",C291,IF(O291&lt;6,INDEX('PDP8'!$C$6:$C$13,MATCH(P291,'PDP8'!$B$6:$B$13)),CONCATENATE(W291,AA291,AD291,AF291)))))</f>
        <v/>
      </c>
      <c r="H291" s="251" t="str">
        <f t="shared" si="61"/>
        <v/>
      </c>
      <c r="I291" s="250" t="str">
        <f t="shared" si="71"/>
        <v/>
      </c>
      <c r="J291" s="179"/>
      <c r="K291" s="188" t="str">
        <f>IF(LEFT(C291,1)="*",CONCATENATE("/Address = ",RIGHT(B291,LEN(B291)-1)),IF(LEN(O291)=0,"",IF(D291="Y",CONCATENATE("/Data initialized to ",C291),IF(O291&lt;6,CONCATENATE("/",VLOOKUP(P291,'PDP8'!$B$6:$F$13,5),IF(_xlfn.BITAND(OCT2DEC(C291),376)=264," [Auto pre-increment]","")),CONCATENATE("/",Y291,AC291,AE291,AG291)))))</f>
        <v/>
      </c>
      <c r="L291" s="252"/>
      <c r="M291" s="126"/>
      <c r="N291" s="253" t="str">
        <f t="shared" si="62"/>
        <v/>
      </c>
      <c r="O291" s="253" t="str">
        <f t="shared" si="63"/>
        <v/>
      </c>
      <c r="P291" s="253" t="str">
        <f t="shared" si="64"/>
        <v/>
      </c>
      <c r="Q291" s="253" t="str">
        <f t="shared" si="65"/>
        <v/>
      </c>
      <c r="R291" s="253" t="str">
        <f t="shared" si="66"/>
        <v>NO</v>
      </c>
      <c r="S291" s="254" t="str">
        <f t="shared" si="72"/>
        <v>7610</v>
      </c>
      <c r="T291" s="253" t="str">
        <f t="shared" si="67"/>
        <v/>
      </c>
      <c r="U291" s="253">
        <f t="shared" si="68"/>
        <v>0</v>
      </c>
      <c r="V291" s="253" t="str">
        <f t="shared" si="69"/>
        <v/>
      </c>
      <c r="W291" s="253" t="str">
        <f>IF(LEN(V291)=0,"",IF(_xlfn.BITAND(V291,'PDP8'!$E$17)='PDP8'!$D$17,'PDP8'!$F$17,CONCATENATE(IF(ISNA(MATCH(_xlfn.BITAND(V291,'PDP8'!$E$18),'PDP8'!$D$18:$D$20,0)),"",CONCATENATE(INDEX('PDP8'!$C$18:$C$20,MATCH(_xlfn.BITAND(V291,'PDP8'!$E$18),'PDP8'!$D$18:$D$20,0))," ")),IF(ISNA(MATCH(_xlfn.BITAND(V291,'PDP8'!$E$21),'PDP8'!$D$21:$D$52,0)),"",INDEX('PDP8'!$C$21:$C$52,MATCH(_xlfn.BITAND(V291,'PDP8'!$E$21),'PDP8'!$D$21:$D$52,0))))))</f>
        <v/>
      </c>
      <c r="X291" s="253" t="str">
        <f>IF(LEN(W291)=0,"",IF(B291='PDP8'!$B$17,'PDP8'!$F$17,CONCATENATE(IF(ISNA(MATCH(_xlfn.BITAND(V291,'PDP8'!$E$18),'PDP8'!$D$18:$D$20,0)),"",CONCATENATE(VLOOKUP(_xlfn.BITAND(V291,'PDP8'!$E$18),'PDP8'!$D$18:$F$20,3,0),IF(LEN(W291)&gt;4,", ",""))),IF(ISNA(MATCH(_xlfn.BITAND(V291,'PDP8'!$E$21),'PDP8'!$D$21:$D$52,0)),"",VLOOKUP(_xlfn.BITAND(V291,'PDP8'!$E$21),'PDP8'!$D$21:$F$52,3,0)))))</f>
        <v/>
      </c>
      <c r="Y291" s="253" t="str">
        <f t="shared" si="73"/>
        <v/>
      </c>
      <c r="Z291" s="253" t="str">
        <f t="shared" si="70"/>
        <v/>
      </c>
      <c r="AA291" s="253" t="str">
        <f>IF(LEN(Z291)=0,"",CONCATENATE(IF(ISNA(MATCH(_xlfn.BITAND(Z291,'PDP8'!$E$56),'PDP8'!$D$56:$D$70,0)),"",CONCATENATE(INDEX('PDP8'!$C$56:$C$70,MATCH(_xlfn.BITAND(Z291,'PDP8'!$E$56),'PDP8'!$D$56:$D$70,0))," ")),IF(ISNA(MATCH(_xlfn.BITAND(Z291,'PDP8'!$E$71),'PDP8'!$D$71:$D$73,0)),"",CONCATENATE(INDEX('PDP8'!$C$71:$C$73,MATCH(_xlfn.BITAND(Z291,'PDP8'!$E$71),'PDP8'!$D$71:$D$73,0))," ")),IF(_xlfn.BITAND(Z291,'PDP8'!$E$74),"",'PDP8'!$C$74),IF(_xlfn.BITAND(Z291,'PDP8'!$E$75),'PDP8'!$C$75,"")))</f>
        <v/>
      </c>
      <c r="AB291" s="253" t="str">
        <f>IF(LEN(AA291)=0,"",CONCATENATE(IF(ISNA(MATCH(_xlfn.BITAND(Z291,'PDP8'!$E$56),'PDP8'!$D$56:$D$70,0)),"",VLOOKUP(_xlfn.BITAND(Z291,'PDP8'!$E$56),'PDP8'!$D$56:$F$70,3,0)),IF(ISNA(MATCH(_xlfn.BITAND(Z291,'PDP8'!$E$71),'PDP8'!$D$71:$D$73,0)),"",CONCATENATE(IF(ISNA(MATCH(_xlfn.BITAND(Z291,'PDP8'!$E$56),'PDP8'!$D$56:$D$70,0)),"",", "),VLOOKUP(_xlfn.BITAND(Z291,'PDP8'!$E$71),'PDP8'!$D$71:$F$73,3,0))),IF(_xlfn.BITAND(Z291,'PDP8'!$E$75)='PDP8'!$D$75,CONCATENATE(IF(LEN(AA291)&gt;4,", ",""),'PDP8'!$F$75,""),IF(_xlfn.BITAND(Z291,'PDP8'!$E$74),"",'PDP8'!$F$74))))</f>
        <v/>
      </c>
      <c r="AC291" s="253" t="str">
        <f t="shared" si="74"/>
        <v/>
      </c>
      <c r="AD291" s="253" t="str">
        <f>IF(OR(LEFT(C291,1)="*",ISNA(MATCH(C291,'PDP8'!$B$90:$B$238,0))),"",VLOOKUP(C291,'PDP8'!$B$90:$C$238,2,0))</f>
        <v/>
      </c>
      <c r="AE291" s="253" t="str">
        <f>IF(LEN(AD291)=0,"",VLOOKUP(C291,'PDP8'!$B$79:$F$238,5,0))</f>
        <v/>
      </c>
      <c r="AF291" s="253" t="str">
        <f>IF(OR(LEFT(C291,1)="*",ISNA(MATCH(C291,'PDP8'!$J$5:$J$389,0))),"",INDEX('PDP8'!$I$5:$I$389,MATCH(C291,'PDP8'!$J$5:$J$389,0)))</f>
        <v/>
      </c>
      <c r="AG291" s="253" t="str">
        <f>IF(LEN(AF291)=0,"",CONCATENATE(VLOOKUP(C291,'PDP8'!$J$5:$M$389,2,0),": ",VLOOKUP(C291,'PDP8'!$J$5:$M$389,4,0)))</f>
        <v/>
      </c>
      <c r="AH291" s="126"/>
    </row>
    <row r="292" spans="1:34" x14ac:dyDescent="0.2">
      <c r="A292" s="126"/>
      <c r="B292" s="246" t="str">
        <f t="shared" si="60"/>
        <v/>
      </c>
      <c r="C292" s="247"/>
      <c r="D292" s="248"/>
      <c r="E292" s="177"/>
      <c r="F292" s="249"/>
      <c r="G292" s="250" t="str">
        <f>IF(LEN(C292)=0,"",IF(LEFT(C292,1)="*",B292,IF(D292="Y",C292,IF(O292&lt;6,INDEX('PDP8'!$C$6:$C$13,MATCH(P292,'PDP8'!$B$6:$B$13)),CONCATENATE(W292,AA292,AD292,AF292)))))</f>
        <v/>
      </c>
      <c r="H292" s="251" t="str">
        <f t="shared" si="61"/>
        <v/>
      </c>
      <c r="I292" s="250" t="str">
        <f t="shared" si="71"/>
        <v/>
      </c>
      <c r="J292" s="179"/>
      <c r="K292" s="188" t="str">
        <f>IF(LEFT(C292,1)="*",CONCATENATE("/Address = ",RIGHT(B292,LEN(B292)-1)),IF(LEN(O292)=0,"",IF(D292="Y",CONCATENATE("/Data initialized to ",C292),IF(O292&lt;6,CONCATENATE("/",VLOOKUP(P292,'PDP8'!$B$6:$F$13,5),IF(_xlfn.BITAND(OCT2DEC(C292),376)=264," [Auto pre-increment]","")),CONCATENATE("/",Y292,AC292,AE292,AG292)))))</f>
        <v/>
      </c>
      <c r="L292" s="252"/>
      <c r="M292" s="126"/>
      <c r="N292" s="253" t="str">
        <f t="shared" si="62"/>
        <v/>
      </c>
      <c r="O292" s="253" t="str">
        <f t="shared" si="63"/>
        <v/>
      </c>
      <c r="P292" s="253" t="str">
        <f t="shared" si="64"/>
        <v/>
      </c>
      <c r="Q292" s="253" t="str">
        <f t="shared" si="65"/>
        <v/>
      </c>
      <c r="R292" s="253" t="str">
        <f t="shared" si="66"/>
        <v>NO</v>
      </c>
      <c r="S292" s="254" t="str">
        <f t="shared" si="72"/>
        <v>7610</v>
      </c>
      <c r="T292" s="253" t="str">
        <f t="shared" si="67"/>
        <v/>
      </c>
      <c r="U292" s="253">
        <f t="shared" si="68"/>
        <v>0</v>
      </c>
      <c r="V292" s="253" t="str">
        <f t="shared" si="69"/>
        <v/>
      </c>
      <c r="W292" s="253" t="str">
        <f>IF(LEN(V292)=0,"",IF(_xlfn.BITAND(V292,'PDP8'!$E$17)='PDP8'!$D$17,'PDP8'!$F$17,CONCATENATE(IF(ISNA(MATCH(_xlfn.BITAND(V292,'PDP8'!$E$18),'PDP8'!$D$18:$D$20,0)),"",CONCATENATE(INDEX('PDP8'!$C$18:$C$20,MATCH(_xlfn.BITAND(V292,'PDP8'!$E$18),'PDP8'!$D$18:$D$20,0))," ")),IF(ISNA(MATCH(_xlfn.BITAND(V292,'PDP8'!$E$21),'PDP8'!$D$21:$D$52,0)),"",INDEX('PDP8'!$C$21:$C$52,MATCH(_xlfn.BITAND(V292,'PDP8'!$E$21),'PDP8'!$D$21:$D$52,0))))))</f>
        <v/>
      </c>
      <c r="X292" s="253" t="str">
        <f>IF(LEN(W292)=0,"",IF(B292='PDP8'!$B$17,'PDP8'!$F$17,CONCATENATE(IF(ISNA(MATCH(_xlfn.BITAND(V292,'PDP8'!$E$18),'PDP8'!$D$18:$D$20,0)),"",CONCATENATE(VLOOKUP(_xlfn.BITAND(V292,'PDP8'!$E$18),'PDP8'!$D$18:$F$20,3,0),IF(LEN(W292)&gt;4,", ",""))),IF(ISNA(MATCH(_xlfn.BITAND(V292,'PDP8'!$E$21),'PDP8'!$D$21:$D$52,0)),"",VLOOKUP(_xlfn.BITAND(V292,'PDP8'!$E$21),'PDP8'!$D$21:$F$52,3,0)))))</f>
        <v/>
      </c>
      <c r="Y292" s="253" t="str">
        <f t="shared" si="73"/>
        <v/>
      </c>
      <c r="Z292" s="253" t="str">
        <f t="shared" si="70"/>
        <v/>
      </c>
      <c r="AA292" s="253" t="str">
        <f>IF(LEN(Z292)=0,"",CONCATENATE(IF(ISNA(MATCH(_xlfn.BITAND(Z292,'PDP8'!$E$56),'PDP8'!$D$56:$D$70,0)),"",CONCATENATE(INDEX('PDP8'!$C$56:$C$70,MATCH(_xlfn.BITAND(Z292,'PDP8'!$E$56),'PDP8'!$D$56:$D$70,0))," ")),IF(ISNA(MATCH(_xlfn.BITAND(Z292,'PDP8'!$E$71),'PDP8'!$D$71:$D$73,0)),"",CONCATENATE(INDEX('PDP8'!$C$71:$C$73,MATCH(_xlfn.BITAND(Z292,'PDP8'!$E$71),'PDP8'!$D$71:$D$73,0))," ")),IF(_xlfn.BITAND(Z292,'PDP8'!$E$74),"",'PDP8'!$C$74),IF(_xlfn.BITAND(Z292,'PDP8'!$E$75),'PDP8'!$C$75,"")))</f>
        <v/>
      </c>
      <c r="AB292" s="253" t="str">
        <f>IF(LEN(AA292)=0,"",CONCATENATE(IF(ISNA(MATCH(_xlfn.BITAND(Z292,'PDP8'!$E$56),'PDP8'!$D$56:$D$70,0)),"",VLOOKUP(_xlfn.BITAND(Z292,'PDP8'!$E$56),'PDP8'!$D$56:$F$70,3,0)),IF(ISNA(MATCH(_xlfn.BITAND(Z292,'PDP8'!$E$71),'PDP8'!$D$71:$D$73,0)),"",CONCATENATE(IF(ISNA(MATCH(_xlfn.BITAND(Z292,'PDP8'!$E$56),'PDP8'!$D$56:$D$70,0)),"",", "),VLOOKUP(_xlfn.BITAND(Z292,'PDP8'!$E$71),'PDP8'!$D$71:$F$73,3,0))),IF(_xlfn.BITAND(Z292,'PDP8'!$E$75)='PDP8'!$D$75,CONCATENATE(IF(LEN(AA292)&gt;4,", ",""),'PDP8'!$F$75,""),IF(_xlfn.BITAND(Z292,'PDP8'!$E$74),"",'PDP8'!$F$74))))</f>
        <v/>
      </c>
      <c r="AC292" s="253" t="str">
        <f t="shared" si="74"/>
        <v/>
      </c>
      <c r="AD292" s="253" t="str">
        <f>IF(OR(LEFT(C292,1)="*",ISNA(MATCH(C292,'PDP8'!$B$90:$B$238,0))),"",VLOOKUP(C292,'PDP8'!$B$90:$C$238,2,0))</f>
        <v/>
      </c>
      <c r="AE292" s="253" t="str">
        <f>IF(LEN(AD292)=0,"",VLOOKUP(C292,'PDP8'!$B$79:$F$238,5,0))</f>
        <v/>
      </c>
      <c r="AF292" s="253" t="str">
        <f>IF(OR(LEFT(C292,1)="*",ISNA(MATCH(C292,'PDP8'!$J$5:$J$389,0))),"",INDEX('PDP8'!$I$5:$I$389,MATCH(C292,'PDP8'!$J$5:$J$389,0)))</f>
        <v/>
      </c>
      <c r="AG292" s="253" t="str">
        <f>IF(LEN(AF292)=0,"",CONCATENATE(VLOOKUP(C292,'PDP8'!$J$5:$M$389,2,0),": ",VLOOKUP(C292,'PDP8'!$J$5:$M$389,4,0)))</f>
        <v/>
      </c>
      <c r="AH292" s="126"/>
    </row>
    <row r="293" spans="1:34" x14ac:dyDescent="0.2">
      <c r="A293" s="126"/>
      <c r="B293" s="246" t="str">
        <f t="shared" si="60"/>
        <v/>
      </c>
      <c r="C293" s="247"/>
      <c r="D293" s="248"/>
      <c r="E293" s="177"/>
      <c r="F293" s="249"/>
      <c r="G293" s="250" t="str">
        <f>IF(LEN(C293)=0,"",IF(LEFT(C293,1)="*",B293,IF(D293="Y",C293,IF(O293&lt;6,INDEX('PDP8'!$C$6:$C$13,MATCH(P293,'PDP8'!$B$6:$B$13)),CONCATENATE(W293,AA293,AD293,AF293)))))</f>
        <v/>
      </c>
      <c r="H293" s="251" t="str">
        <f t="shared" si="61"/>
        <v/>
      </c>
      <c r="I293" s="250" t="str">
        <f t="shared" si="71"/>
        <v/>
      </c>
      <c r="J293" s="179"/>
      <c r="K293" s="188" t="str">
        <f>IF(LEFT(C293,1)="*",CONCATENATE("/Address = ",RIGHT(B293,LEN(B293)-1)),IF(LEN(O293)=0,"",IF(D293="Y",CONCATENATE("/Data initialized to ",C293),IF(O293&lt;6,CONCATENATE("/",VLOOKUP(P293,'PDP8'!$B$6:$F$13,5),IF(_xlfn.BITAND(OCT2DEC(C293),376)=264," [Auto pre-increment]","")),CONCATENATE("/",Y293,AC293,AE293,AG293)))))</f>
        <v/>
      </c>
      <c r="L293" s="252"/>
      <c r="M293" s="126"/>
      <c r="N293" s="253" t="str">
        <f t="shared" si="62"/>
        <v/>
      </c>
      <c r="O293" s="253" t="str">
        <f t="shared" si="63"/>
        <v/>
      </c>
      <c r="P293" s="253" t="str">
        <f t="shared" si="64"/>
        <v/>
      </c>
      <c r="Q293" s="253" t="str">
        <f t="shared" si="65"/>
        <v/>
      </c>
      <c r="R293" s="253" t="str">
        <f t="shared" si="66"/>
        <v>NO</v>
      </c>
      <c r="S293" s="254" t="str">
        <f t="shared" si="72"/>
        <v>7610</v>
      </c>
      <c r="T293" s="253" t="str">
        <f t="shared" si="67"/>
        <v/>
      </c>
      <c r="U293" s="253">
        <f t="shared" si="68"/>
        <v>0</v>
      </c>
      <c r="V293" s="253" t="str">
        <f t="shared" si="69"/>
        <v/>
      </c>
      <c r="W293" s="253" t="str">
        <f>IF(LEN(V293)=0,"",IF(_xlfn.BITAND(V293,'PDP8'!$E$17)='PDP8'!$D$17,'PDP8'!$F$17,CONCATENATE(IF(ISNA(MATCH(_xlfn.BITAND(V293,'PDP8'!$E$18),'PDP8'!$D$18:$D$20,0)),"",CONCATENATE(INDEX('PDP8'!$C$18:$C$20,MATCH(_xlfn.BITAND(V293,'PDP8'!$E$18),'PDP8'!$D$18:$D$20,0))," ")),IF(ISNA(MATCH(_xlfn.BITAND(V293,'PDP8'!$E$21),'PDP8'!$D$21:$D$52,0)),"",INDEX('PDP8'!$C$21:$C$52,MATCH(_xlfn.BITAND(V293,'PDP8'!$E$21),'PDP8'!$D$21:$D$52,0))))))</f>
        <v/>
      </c>
      <c r="X293" s="253" t="str">
        <f>IF(LEN(W293)=0,"",IF(B293='PDP8'!$B$17,'PDP8'!$F$17,CONCATENATE(IF(ISNA(MATCH(_xlfn.BITAND(V293,'PDP8'!$E$18),'PDP8'!$D$18:$D$20,0)),"",CONCATENATE(VLOOKUP(_xlfn.BITAND(V293,'PDP8'!$E$18),'PDP8'!$D$18:$F$20,3,0),IF(LEN(W293)&gt;4,", ",""))),IF(ISNA(MATCH(_xlfn.BITAND(V293,'PDP8'!$E$21),'PDP8'!$D$21:$D$52,0)),"",VLOOKUP(_xlfn.BITAND(V293,'PDP8'!$E$21),'PDP8'!$D$21:$F$52,3,0)))))</f>
        <v/>
      </c>
      <c r="Y293" s="253" t="str">
        <f t="shared" si="73"/>
        <v/>
      </c>
      <c r="Z293" s="253" t="str">
        <f t="shared" si="70"/>
        <v/>
      </c>
      <c r="AA293" s="253" t="str">
        <f>IF(LEN(Z293)=0,"",CONCATENATE(IF(ISNA(MATCH(_xlfn.BITAND(Z293,'PDP8'!$E$56),'PDP8'!$D$56:$D$70,0)),"",CONCATENATE(INDEX('PDP8'!$C$56:$C$70,MATCH(_xlfn.BITAND(Z293,'PDP8'!$E$56),'PDP8'!$D$56:$D$70,0))," ")),IF(ISNA(MATCH(_xlfn.BITAND(Z293,'PDP8'!$E$71),'PDP8'!$D$71:$D$73,0)),"",CONCATENATE(INDEX('PDP8'!$C$71:$C$73,MATCH(_xlfn.BITAND(Z293,'PDP8'!$E$71),'PDP8'!$D$71:$D$73,0))," ")),IF(_xlfn.BITAND(Z293,'PDP8'!$E$74),"",'PDP8'!$C$74),IF(_xlfn.BITAND(Z293,'PDP8'!$E$75),'PDP8'!$C$75,"")))</f>
        <v/>
      </c>
      <c r="AB293" s="253" t="str">
        <f>IF(LEN(AA293)=0,"",CONCATENATE(IF(ISNA(MATCH(_xlfn.BITAND(Z293,'PDP8'!$E$56),'PDP8'!$D$56:$D$70,0)),"",VLOOKUP(_xlfn.BITAND(Z293,'PDP8'!$E$56),'PDP8'!$D$56:$F$70,3,0)),IF(ISNA(MATCH(_xlfn.BITAND(Z293,'PDP8'!$E$71),'PDP8'!$D$71:$D$73,0)),"",CONCATENATE(IF(ISNA(MATCH(_xlfn.BITAND(Z293,'PDP8'!$E$56),'PDP8'!$D$56:$D$70,0)),"",", "),VLOOKUP(_xlfn.BITAND(Z293,'PDP8'!$E$71),'PDP8'!$D$71:$F$73,3,0))),IF(_xlfn.BITAND(Z293,'PDP8'!$E$75)='PDP8'!$D$75,CONCATENATE(IF(LEN(AA293)&gt;4,", ",""),'PDP8'!$F$75,""),IF(_xlfn.BITAND(Z293,'PDP8'!$E$74),"",'PDP8'!$F$74))))</f>
        <v/>
      </c>
      <c r="AC293" s="253" t="str">
        <f t="shared" si="74"/>
        <v/>
      </c>
      <c r="AD293" s="253" t="str">
        <f>IF(OR(LEFT(C293,1)="*",ISNA(MATCH(C293,'PDP8'!$B$90:$B$238,0))),"",VLOOKUP(C293,'PDP8'!$B$90:$C$238,2,0))</f>
        <v/>
      </c>
      <c r="AE293" s="253" t="str">
        <f>IF(LEN(AD293)=0,"",VLOOKUP(C293,'PDP8'!$B$79:$F$238,5,0))</f>
        <v/>
      </c>
      <c r="AF293" s="253" t="str">
        <f>IF(OR(LEFT(C293,1)="*",ISNA(MATCH(C293,'PDP8'!$J$5:$J$389,0))),"",INDEX('PDP8'!$I$5:$I$389,MATCH(C293,'PDP8'!$J$5:$J$389,0)))</f>
        <v/>
      </c>
      <c r="AG293" s="253" t="str">
        <f>IF(LEN(AF293)=0,"",CONCATENATE(VLOOKUP(C293,'PDP8'!$J$5:$M$389,2,0),": ",VLOOKUP(C293,'PDP8'!$J$5:$M$389,4,0)))</f>
        <v/>
      </c>
      <c r="AH293" s="126"/>
    </row>
    <row r="294" spans="1:34" x14ac:dyDescent="0.2">
      <c r="A294" s="126"/>
      <c r="B294" s="246" t="str">
        <f t="shared" si="60"/>
        <v/>
      </c>
      <c r="C294" s="247"/>
      <c r="D294" s="248"/>
      <c r="E294" s="177"/>
      <c r="F294" s="249"/>
      <c r="G294" s="250" t="str">
        <f>IF(LEN(C294)=0,"",IF(LEFT(C294,1)="*",B294,IF(D294="Y",C294,IF(O294&lt;6,INDEX('PDP8'!$C$6:$C$13,MATCH(P294,'PDP8'!$B$6:$B$13)),CONCATENATE(W294,AA294,AD294,AF294)))))</f>
        <v/>
      </c>
      <c r="H294" s="251" t="str">
        <f t="shared" si="61"/>
        <v/>
      </c>
      <c r="I294" s="250" t="str">
        <f t="shared" si="71"/>
        <v/>
      </c>
      <c r="J294" s="179"/>
      <c r="K294" s="188" t="str">
        <f>IF(LEFT(C294,1)="*",CONCATENATE("/Address = ",RIGHT(B294,LEN(B294)-1)),IF(LEN(O294)=0,"",IF(D294="Y",CONCATENATE("/Data initialized to ",C294),IF(O294&lt;6,CONCATENATE("/",VLOOKUP(P294,'PDP8'!$B$6:$F$13,5),IF(_xlfn.BITAND(OCT2DEC(C294),376)=264," [Auto pre-increment]","")),CONCATENATE("/",Y294,AC294,AE294,AG294)))))</f>
        <v/>
      </c>
      <c r="L294" s="252"/>
      <c r="M294" s="126"/>
      <c r="N294" s="253" t="str">
        <f t="shared" si="62"/>
        <v/>
      </c>
      <c r="O294" s="253" t="str">
        <f t="shared" si="63"/>
        <v/>
      </c>
      <c r="P294" s="253" t="str">
        <f t="shared" si="64"/>
        <v/>
      </c>
      <c r="Q294" s="253" t="str">
        <f t="shared" si="65"/>
        <v/>
      </c>
      <c r="R294" s="253" t="str">
        <f t="shared" si="66"/>
        <v>NO</v>
      </c>
      <c r="S294" s="254" t="str">
        <f t="shared" si="72"/>
        <v>7610</v>
      </c>
      <c r="T294" s="253" t="str">
        <f t="shared" si="67"/>
        <v/>
      </c>
      <c r="U294" s="253">
        <f t="shared" si="68"/>
        <v>0</v>
      </c>
      <c r="V294" s="253" t="str">
        <f t="shared" si="69"/>
        <v/>
      </c>
      <c r="W294" s="253" t="str">
        <f>IF(LEN(V294)=0,"",IF(_xlfn.BITAND(V294,'PDP8'!$E$17)='PDP8'!$D$17,'PDP8'!$F$17,CONCATENATE(IF(ISNA(MATCH(_xlfn.BITAND(V294,'PDP8'!$E$18),'PDP8'!$D$18:$D$20,0)),"",CONCATENATE(INDEX('PDP8'!$C$18:$C$20,MATCH(_xlfn.BITAND(V294,'PDP8'!$E$18),'PDP8'!$D$18:$D$20,0))," ")),IF(ISNA(MATCH(_xlfn.BITAND(V294,'PDP8'!$E$21),'PDP8'!$D$21:$D$52,0)),"",INDEX('PDP8'!$C$21:$C$52,MATCH(_xlfn.BITAND(V294,'PDP8'!$E$21),'PDP8'!$D$21:$D$52,0))))))</f>
        <v/>
      </c>
      <c r="X294" s="253" t="str">
        <f>IF(LEN(W294)=0,"",IF(B294='PDP8'!$B$17,'PDP8'!$F$17,CONCATENATE(IF(ISNA(MATCH(_xlfn.BITAND(V294,'PDP8'!$E$18),'PDP8'!$D$18:$D$20,0)),"",CONCATENATE(VLOOKUP(_xlfn.BITAND(V294,'PDP8'!$E$18),'PDP8'!$D$18:$F$20,3,0),IF(LEN(W294)&gt;4,", ",""))),IF(ISNA(MATCH(_xlfn.BITAND(V294,'PDP8'!$E$21),'PDP8'!$D$21:$D$52,0)),"",VLOOKUP(_xlfn.BITAND(V294,'PDP8'!$E$21),'PDP8'!$D$21:$F$52,3,0)))))</f>
        <v/>
      </c>
      <c r="Y294" s="253" t="str">
        <f t="shared" si="73"/>
        <v/>
      </c>
      <c r="Z294" s="253" t="str">
        <f t="shared" si="70"/>
        <v/>
      </c>
      <c r="AA294" s="253" t="str">
        <f>IF(LEN(Z294)=0,"",CONCATENATE(IF(ISNA(MATCH(_xlfn.BITAND(Z294,'PDP8'!$E$56),'PDP8'!$D$56:$D$70,0)),"",CONCATENATE(INDEX('PDP8'!$C$56:$C$70,MATCH(_xlfn.BITAND(Z294,'PDP8'!$E$56),'PDP8'!$D$56:$D$70,0))," ")),IF(ISNA(MATCH(_xlfn.BITAND(Z294,'PDP8'!$E$71),'PDP8'!$D$71:$D$73,0)),"",CONCATENATE(INDEX('PDP8'!$C$71:$C$73,MATCH(_xlfn.BITAND(Z294,'PDP8'!$E$71),'PDP8'!$D$71:$D$73,0))," ")),IF(_xlfn.BITAND(Z294,'PDP8'!$E$74),"",'PDP8'!$C$74),IF(_xlfn.BITAND(Z294,'PDP8'!$E$75),'PDP8'!$C$75,"")))</f>
        <v/>
      </c>
      <c r="AB294" s="253" t="str">
        <f>IF(LEN(AA294)=0,"",CONCATENATE(IF(ISNA(MATCH(_xlfn.BITAND(Z294,'PDP8'!$E$56),'PDP8'!$D$56:$D$70,0)),"",VLOOKUP(_xlfn.BITAND(Z294,'PDP8'!$E$56),'PDP8'!$D$56:$F$70,3,0)),IF(ISNA(MATCH(_xlfn.BITAND(Z294,'PDP8'!$E$71),'PDP8'!$D$71:$D$73,0)),"",CONCATENATE(IF(ISNA(MATCH(_xlfn.BITAND(Z294,'PDP8'!$E$56),'PDP8'!$D$56:$D$70,0)),"",", "),VLOOKUP(_xlfn.BITAND(Z294,'PDP8'!$E$71),'PDP8'!$D$71:$F$73,3,0))),IF(_xlfn.BITAND(Z294,'PDP8'!$E$75)='PDP8'!$D$75,CONCATENATE(IF(LEN(AA294)&gt;4,", ",""),'PDP8'!$F$75,""),IF(_xlfn.BITAND(Z294,'PDP8'!$E$74),"",'PDP8'!$F$74))))</f>
        <v/>
      </c>
      <c r="AC294" s="253" t="str">
        <f t="shared" si="74"/>
        <v/>
      </c>
      <c r="AD294" s="253" t="str">
        <f>IF(OR(LEFT(C294,1)="*",ISNA(MATCH(C294,'PDP8'!$B$90:$B$238,0))),"",VLOOKUP(C294,'PDP8'!$B$90:$C$238,2,0))</f>
        <v/>
      </c>
      <c r="AE294" s="253" t="str">
        <f>IF(LEN(AD294)=0,"",VLOOKUP(C294,'PDP8'!$B$79:$F$238,5,0))</f>
        <v/>
      </c>
      <c r="AF294" s="253" t="str">
        <f>IF(OR(LEFT(C294,1)="*",ISNA(MATCH(C294,'PDP8'!$J$5:$J$389,0))),"",INDEX('PDP8'!$I$5:$I$389,MATCH(C294,'PDP8'!$J$5:$J$389,0)))</f>
        <v/>
      </c>
      <c r="AG294" s="253" t="str">
        <f>IF(LEN(AF294)=0,"",CONCATENATE(VLOOKUP(C294,'PDP8'!$J$5:$M$389,2,0),": ",VLOOKUP(C294,'PDP8'!$J$5:$M$389,4,0)))</f>
        <v/>
      </c>
      <c r="AH294" s="126"/>
    </row>
    <row r="295" spans="1:34" x14ac:dyDescent="0.2">
      <c r="A295" s="126"/>
      <c r="B295" s="246" t="str">
        <f t="shared" si="60"/>
        <v/>
      </c>
      <c r="C295" s="247"/>
      <c r="D295" s="248"/>
      <c r="E295" s="177"/>
      <c r="F295" s="249"/>
      <c r="G295" s="250" t="str">
        <f>IF(LEN(C295)=0,"",IF(LEFT(C295,1)="*",B295,IF(D295="Y",C295,IF(O295&lt;6,INDEX('PDP8'!$C$6:$C$13,MATCH(P295,'PDP8'!$B$6:$B$13)),CONCATENATE(W295,AA295,AD295,AF295)))))</f>
        <v/>
      </c>
      <c r="H295" s="251" t="str">
        <f t="shared" si="61"/>
        <v/>
      </c>
      <c r="I295" s="250" t="str">
        <f t="shared" si="71"/>
        <v/>
      </c>
      <c r="J295" s="179"/>
      <c r="K295" s="188" t="str">
        <f>IF(LEFT(C295,1)="*",CONCATENATE("/Address = ",RIGHT(B295,LEN(B295)-1)),IF(LEN(O295)=0,"",IF(D295="Y",CONCATENATE("/Data initialized to ",C295),IF(O295&lt;6,CONCATENATE("/",VLOOKUP(P295,'PDP8'!$B$6:$F$13,5),IF(_xlfn.BITAND(OCT2DEC(C295),376)=264," [Auto pre-increment]","")),CONCATENATE("/",Y295,AC295,AE295,AG295)))))</f>
        <v/>
      </c>
      <c r="L295" s="252"/>
      <c r="M295" s="126"/>
      <c r="N295" s="253" t="str">
        <f t="shared" si="62"/>
        <v/>
      </c>
      <c r="O295" s="253" t="str">
        <f t="shared" si="63"/>
        <v/>
      </c>
      <c r="P295" s="253" t="str">
        <f t="shared" si="64"/>
        <v/>
      </c>
      <c r="Q295" s="253" t="str">
        <f t="shared" si="65"/>
        <v/>
      </c>
      <c r="R295" s="253" t="str">
        <f t="shared" si="66"/>
        <v>NO</v>
      </c>
      <c r="S295" s="254" t="str">
        <f t="shared" si="72"/>
        <v>7610</v>
      </c>
      <c r="T295" s="253" t="str">
        <f t="shared" si="67"/>
        <v/>
      </c>
      <c r="U295" s="253">
        <f t="shared" si="68"/>
        <v>0</v>
      </c>
      <c r="V295" s="253" t="str">
        <f t="shared" si="69"/>
        <v/>
      </c>
      <c r="W295" s="253" t="str">
        <f>IF(LEN(V295)=0,"",IF(_xlfn.BITAND(V295,'PDP8'!$E$17)='PDP8'!$D$17,'PDP8'!$F$17,CONCATENATE(IF(ISNA(MATCH(_xlfn.BITAND(V295,'PDP8'!$E$18),'PDP8'!$D$18:$D$20,0)),"",CONCATENATE(INDEX('PDP8'!$C$18:$C$20,MATCH(_xlfn.BITAND(V295,'PDP8'!$E$18),'PDP8'!$D$18:$D$20,0))," ")),IF(ISNA(MATCH(_xlfn.BITAND(V295,'PDP8'!$E$21),'PDP8'!$D$21:$D$52,0)),"",INDEX('PDP8'!$C$21:$C$52,MATCH(_xlfn.BITAND(V295,'PDP8'!$E$21),'PDP8'!$D$21:$D$52,0))))))</f>
        <v/>
      </c>
      <c r="X295" s="253" t="str">
        <f>IF(LEN(W295)=0,"",IF(B295='PDP8'!$B$17,'PDP8'!$F$17,CONCATENATE(IF(ISNA(MATCH(_xlfn.BITAND(V295,'PDP8'!$E$18),'PDP8'!$D$18:$D$20,0)),"",CONCATENATE(VLOOKUP(_xlfn.BITAND(V295,'PDP8'!$E$18),'PDP8'!$D$18:$F$20,3,0),IF(LEN(W295)&gt;4,", ",""))),IF(ISNA(MATCH(_xlfn.BITAND(V295,'PDP8'!$E$21),'PDP8'!$D$21:$D$52,0)),"",VLOOKUP(_xlfn.BITAND(V295,'PDP8'!$E$21),'PDP8'!$D$21:$F$52,3,0)))))</f>
        <v/>
      </c>
      <c r="Y295" s="253" t="str">
        <f t="shared" si="73"/>
        <v/>
      </c>
      <c r="Z295" s="253" t="str">
        <f t="shared" si="70"/>
        <v/>
      </c>
      <c r="AA295" s="253" t="str">
        <f>IF(LEN(Z295)=0,"",CONCATENATE(IF(ISNA(MATCH(_xlfn.BITAND(Z295,'PDP8'!$E$56),'PDP8'!$D$56:$D$70,0)),"",CONCATENATE(INDEX('PDP8'!$C$56:$C$70,MATCH(_xlfn.BITAND(Z295,'PDP8'!$E$56),'PDP8'!$D$56:$D$70,0))," ")),IF(ISNA(MATCH(_xlfn.BITAND(Z295,'PDP8'!$E$71),'PDP8'!$D$71:$D$73,0)),"",CONCATENATE(INDEX('PDP8'!$C$71:$C$73,MATCH(_xlfn.BITAND(Z295,'PDP8'!$E$71),'PDP8'!$D$71:$D$73,0))," ")),IF(_xlfn.BITAND(Z295,'PDP8'!$E$74),"",'PDP8'!$C$74),IF(_xlfn.BITAND(Z295,'PDP8'!$E$75),'PDP8'!$C$75,"")))</f>
        <v/>
      </c>
      <c r="AB295" s="253" t="str">
        <f>IF(LEN(AA295)=0,"",CONCATENATE(IF(ISNA(MATCH(_xlfn.BITAND(Z295,'PDP8'!$E$56),'PDP8'!$D$56:$D$70,0)),"",VLOOKUP(_xlfn.BITAND(Z295,'PDP8'!$E$56),'PDP8'!$D$56:$F$70,3,0)),IF(ISNA(MATCH(_xlfn.BITAND(Z295,'PDP8'!$E$71),'PDP8'!$D$71:$D$73,0)),"",CONCATENATE(IF(ISNA(MATCH(_xlfn.BITAND(Z295,'PDP8'!$E$56),'PDP8'!$D$56:$D$70,0)),"",", "),VLOOKUP(_xlfn.BITAND(Z295,'PDP8'!$E$71),'PDP8'!$D$71:$F$73,3,0))),IF(_xlfn.BITAND(Z295,'PDP8'!$E$75)='PDP8'!$D$75,CONCATENATE(IF(LEN(AA295)&gt;4,", ",""),'PDP8'!$F$75,""),IF(_xlfn.BITAND(Z295,'PDP8'!$E$74),"",'PDP8'!$F$74))))</f>
        <v/>
      </c>
      <c r="AC295" s="253" t="str">
        <f t="shared" si="74"/>
        <v/>
      </c>
      <c r="AD295" s="253" t="str">
        <f>IF(OR(LEFT(C295,1)="*",ISNA(MATCH(C295,'PDP8'!$B$90:$B$238,0))),"",VLOOKUP(C295,'PDP8'!$B$90:$C$238,2,0))</f>
        <v/>
      </c>
      <c r="AE295" s="253" t="str">
        <f>IF(LEN(AD295)=0,"",VLOOKUP(C295,'PDP8'!$B$79:$F$238,5,0))</f>
        <v/>
      </c>
      <c r="AF295" s="253" t="str">
        <f>IF(OR(LEFT(C295,1)="*",ISNA(MATCH(C295,'PDP8'!$J$5:$J$389,0))),"",INDEX('PDP8'!$I$5:$I$389,MATCH(C295,'PDP8'!$J$5:$J$389,0)))</f>
        <v/>
      </c>
      <c r="AG295" s="253" t="str">
        <f>IF(LEN(AF295)=0,"",CONCATENATE(VLOOKUP(C295,'PDP8'!$J$5:$M$389,2,0),": ",VLOOKUP(C295,'PDP8'!$J$5:$M$389,4,0)))</f>
        <v/>
      </c>
      <c r="AH295" s="126"/>
    </row>
    <row r="296" spans="1:34" x14ac:dyDescent="0.2">
      <c r="A296" s="126"/>
      <c r="B296" s="246" t="str">
        <f t="shared" si="60"/>
        <v/>
      </c>
      <c r="C296" s="247"/>
      <c r="D296" s="248"/>
      <c r="E296" s="177"/>
      <c r="F296" s="249"/>
      <c r="G296" s="250" t="str">
        <f>IF(LEN(C296)=0,"",IF(LEFT(C296,1)="*",B296,IF(D296="Y",C296,IF(O296&lt;6,INDEX('PDP8'!$C$6:$C$13,MATCH(P296,'PDP8'!$B$6:$B$13)),CONCATENATE(W296,AA296,AD296,AF296)))))</f>
        <v/>
      </c>
      <c r="H296" s="251" t="str">
        <f t="shared" si="61"/>
        <v/>
      </c>
      <c r="I296" s="250" t="str">
        <f t="shared" si="71"/>
        <v/>
      </c>
      <c r="J296" s="179"/>
      <c r="K296" s="188" t="str">
        <f>IF(LEFT(C296,1)="*",CONCATENATE("/Address = ",RIGHT(B296,LEN(B296)-1)),IF(LEN(O296)=0,"",IF(D296="Y",CONCATENATE("/Data initialized to ",C296),IF(O296&lt;6,CONCATENATE("/",VLOOKUP(P296,'PDP8'!$B$6:$F$13,5),IF(_xlfn.BITAND(OCT2DEC(C296),376)=264," [Auto pre-increment]","")),CONCATENATE("/",Y296,AC296,AE296,AG296)))))</f>
        <v/>
      </c>
      <c r="L296" s="252"/>
      <c r="M296" s="126"/>
      <c r="N296" s="253" t="str">
        <f t="shared" si="62"/>
        <v/>
      </c>
      <c r="O296" s="253" t="str">
        <f t="shared" si="63"/>
        <v/>
      </c>
      <c r="P296" s="253" t="str">
        <f t="shared" si="64"/>
        <v/>
      </c>
      <c r="Q296" s="253" t="str">
        <f t="shared" si="65"/>
        <v/>
      </c>
      <c r="R296" s="253" t="str">
        <f t="shared" si="66"/>
        <v>NO</v>
      </c>
      <c r="S296" s="254" t="str">
        <f t="shared" si="72"/>
        <v>7610</v>
      </c>
      <c r="T296" s="253" t="str">
        <f t="shared" si="67"/>
        <v/>
      </c>
      <c r="U296" s="253">
        <f t="shared" si="68"/>
        <v>0</v>
      </c>
      <c r="V296" s="253" t="str">
        <f t="shared" si="69"/>
        <v/>
      </c>
      <c r="W296" s="253" t="str">
        <f>IF(LEN(V296)=0,"",IF(_xlfn.BITAND(V296,'PDP8'!$E$17)='PDP8'!$D$17,'PDP8'!$F$17,CONCATENATE(IF(ISNA(MATCH(_xlfn.BITAND(V296,'PDP8'!$E$18),'PDP8'!$D$18:$D$20,0)),"",CONCATENATE(INDEX('PDP8'!$C$18:$C$20,MATCH(_xlfn.BITAND(V296,'PDP8'!$E$18),'PDP8'!$D$18:$D$20,0))," ")),IF(ISNA(MATCH(_xlfn.BITAND(V296,'PDP8'!$E$21),'PDP8'!$D$21:$D$52,0)),"",INDEX('PDP8'!$C$21:$C$52,MATCH(_xlfn.BITAND(V296,'PDP8'!$E$21),'PDP8'!$D$21:$D$52,0))))))</f>
        <v/>
      </c>
      <c r="X296" s="253" t="str">
        <f>IF(LEN(W296)=0,"",IF(B296='PDP8'!$B$17,'PDP8'!$F$17,CONCATENATE(IF(ISNA(MATCH(_xlfn.BITAND(V296,'PDP8'!$E$18),'PDP8'!$D$18:$D$20,0)),"",CONCATENATE(VLOOKUP(_xlfn.BITAND(V296,'PDP8'!$E$18),'PDP8'!$D$18:$F$20,3,0),IF(LEN(W296)&gt;4,", ",""))),IF(ISNA(MATCH(_xlfn.BITAND(V296,'PDP8'!$E$21),'PDP8'!$D$21:$D$52,0)),"",VLOOKUP(_xlfn.BITAND(V296,'PDP8'!$E$21),'PDP8'!$D$21:$F$52,3,0)))))</f>
        <v/>
      </c>
      <c r="Y296" s="253" t="str">
        <f t="shared" si="73"/>
        <v/>
      </c>
      <c r="Z296" s="253" t="str">
        <f t="shared" si="70"/>
        <v/>
      </c>
      <c r="AA296" s="253" t="str">
        <f>IF(LEN(Z296)=0,"",CONCATENATE(IF(ISNA(MATCH(_xlfn.BITAND(Z296,'PDP8'!$E$56),'PDP8'!$D$56:$D$70,0)),"",CONCATENATE(INDEX('PDP8'!$C$56:$C$70,MATCH(_xlfn.BITAND(Z296,'PDP8'!$E$56),'PDP8'!$D$56:$D$70,0))," ")),IF(ISNA(MATCH(_xlfn.BITAND(Z296,'PDP8'!$E$71),'PDP8'!$D$71:$D$73,0)),"",CONCATENATE(INDEX('PDP8'!$C$71:$C$73,MATCH(_xlfn.BITAND(Z296,'PDP8'!$E$71),'PDP8'!$D$71:$D$73,0))," ")),IF(_xlfn.BITAND(Z296,'PDP8'!$E$74),"",'PDP8'!$C$74),IF(_xlfn.BITAND(Z296,'PDP8'!$E$75),'PDP8'!$C$75,"")))</f>
        <v/>
      </c>
      <c r="AB296" s="253" t="str">
        <f>IF(LEN(AA296)=0,"",CONCATENATE(IF(ISNA(MATCH(_xlfn.BITAND(Z296,'PDP8'!$E$56),'PDP8'!$D$56:$D$70,0)),"",VLOOKUP(_xlfn.BITAND(Z296,'PDP8'!$E$56),'PDP8'!$D$56:$F$70,3,0)),IF(ISNA(MATCH(_xlfn.BITAND(Z296,'PDP8'!$E$71),'PDP8'!$D$71:$D$73,0)),"",CONCATENATE(IF(ISNA(MATCH(_xlfn.BITAND(Z296,'PDP8'!$E$56),'PDP8'!$D$56:$D$70,0)),"",", "),VLOOKUP(_xlfn.BITAND(Z296,'PDP8'!$E$71),'PDP8'!$D$71:$F$73,3,0))),IF(_xlfn.BITAND(Z296,'PDP8'!$E$75)='PDP8'!$D$75,CONCATENATE(IF(LEN(AA296)&gt;4,", ",""),'PDP8'!$F$75,""),IF(_xlfn.BITAND(Z296,'PDP8'!$E$74),"",'PDP8'!$F$74))))</f>
        <v/>
      </c>
      <c r="AC296" s="253" t="str">
        <f t="shared" si="74"/>
        <v/>
      </c>
      <c r="AD296" s="253" t="str">
        <f>IF(OR(LEFT(C296,1)="*",ISNA(MATCH(C296,'PDP8'!$B$90:$B$238,0))),"",VLOOKUP(C296,'PDP8'!$B$90:$C$238,2,0))</f>
        <v/>
      </c>
      <c r="AE296" s="253" t="str">
        <f>IF(LEN(AD296)=0,"",VLOOKUP(C296,'PDP8'!$B$79:$F$238,5,0))</f>
        <v/>
      </c>
      <c r="AF296" s="253" t="str">
        <f>IF(OR(LEFT(C296,1)="*",ISNA(MATCH(C296,'PDP8'!$J$5:$J$389,0))),"",INDEX('PDP8'!$I$5:$I$389,MATCH(C296,'PDP8'!$J$5:$J$389,0)))</f>
        <v/>
      </c>
      <c r="AG296" s="253" t="str">
        <f>IF(LEN(AF296)=0,"",CONCATENATE(VLOOKUP(C296,'PDP8'!$J$5:$M$389,2,0),": ",VLOOKUP(C296,'PDP8'!$J$5:$M$389,4,0)))</f>
        <v/>
      </c>
      <c r="AH296" s="126"/>
    </row>
    <row r="297" spans="1:34" x14ac:dyDescent="0.2">
      <c r="A297" s="126"/>
      <c r="B297" s="246" t="str">
        <f t="shared" si="60"/>
        <v/>
      </c>
      <c r="C297" s="247"/>
      <c r="D297" s="248"/>
      <c r="E297" s="177"/>
      <c r="F297" s="249"/>
      <c r="G297" s="250" t="str">
        <f>IF(LEN(C297)=0,"",IF(LEFT(C297,1)="*",B297,IF(D297="Y",C297,IF(O297&lt;6,INDEX('PDP8'!$C$6:$C$13,MATCH(P297,'PDP8'!$B$6:$B$13)),CONCATENATE(W297,AA297,AD297,AF297)))))</f>
        <v/>
      </c>
      <c r="H297" s="251" t="str">
        <f t="shared" si="61"/>
        <v/>
      </c>
      <c r="I297" s="250" t="str">
        <f t="shared" si="71"/>
        <v/>
      </c>
      <c r="J297" s="179"/>
      <c r="K297" s="188" t="str">
        <f>IF(LEFT(C297,1)="*",CONCATENATE("/Address = ",RIGHT(B297,LEN(B297)-1)),IF(LEN(O297)=0,"",IF(D297="Y",CONCATENATE("/Data initialized to ",C297),IF(O297&lt;6,CONCATENATE("/",VLOOKUP(P297,'PDP8'!$B$6:$F$13,5),IF(_xlfn.BITAND(OCT2DEC(C297),376)=264," [Auto pre-increment]","")),CONCATENATE("/",Y297,AC297,AE297,AG297)))))</f>
        <v/>
      </c>
      <c r="L297" s="252"/>
      <c r="M297" s="126"/>
      <c r="N297" s="253" t="str">
        <f t="shared" si="62"/>
        <v/>
      </c>
      <c r="O297" s="253" t="str">
        <f t="shared" si="63"/>
        <v/>
      </c>
      <c r="P297" s="253" t="str">
        <f t="shared" si="64"/>
        <v/>
      </c>
      <c r="Q297" s="253" t="str">
        <f t="shared" si="65"/>
        <v/>
      </c>
      <c r="R297" s="253" t="str">
        <f t="shared" si="66"/>
        <v>NO</v>
      </c>
      <c r="S297" s="254" t="str">
        <f t="shared" si="72"/>
        <v>7610</v>
      </c>
      <c r="T297" s="253" t="str">
        <f t="shared" si="67"/>
        <v/>
      </c>
      <c r="U297" s="253">
        <f t="shared" si="68"/>
        <v>0</v>
      </c>
      <c r="V297" s="253" t="str">
        <f t="shared" si="69"/>
        <v/>
      </c>
      <c r="W297" s="253" t="str">
        <f>IF(LEN(V297)=0,"",IF(_xlfn.BITAND(V297,'PDP8'!$E$17)='PDP8'!$D$17,'PDP8'!$F$17,CONCATENATE(IF(ISNA(MATCH(_xlfn.BITAND(V297,'PDP8'!$E$18),'PDP8'!$D$18:$D$20,0)),"",CONCATENATE(INDEX('PDP8'!$C$18:$C$20,MATCH(_xlfn.BITAND(V297,'PDP8'!$E$18),'PDP8'!$D$18:$D$20,0))," ")),IF(ISNA(MATCH(_xlfn.BITAND(V297,'PDP8'!$E$21),'PDP8'!$D$21:$D$52,0)),"",INDEX('PDP8'!$C$21:$C$52,MATCH(_xlfn.BITAND(V297,'PDP8'!$E$21),'PDP8'!$D$21:$D$52,0))))))</f>
        <v/>
      </c>
      <c r="X297" s="253" t="str">
        <f>IF(LEN(W297)=0,"",IF(B297='PDP8'!$B$17,'PDP8'!$F$17,CONCATENATE(IF(ISNA(MATCH(_xlfn.BITAND(V297,'PDP8'!$E$18),'PDP8'!$D$18:$D$20,0)),"",CONCATENATE(VLOOKUP(_xlfn.BITAND(V297,'PDP8'!$E$18),'PDP8'!$D$18:$F$20,3,0),IF(LEN(W297)&gt;4,", ",""))),IF(ISNA(MATCH(_xlfn.BITAND(V297,'PDP8'!$E$21),'PDP8'!$D$21:$D$52,0)),"",VLOOKUP(_xlfn.BITAND(V297,'PDP8'!$E$21),'PDP8'!$D$21:$F$52,3,0)))))</f>
        <v/>
      </c>
      <c r="Y297" s="253" t="str">
        <f t="shared" si="73"/>
        <v/>
      </c>
      <c r="Z297" s="253" t="str">
        <f t="shared" si="70"/>
        <v/>
      </c>
      <c r="AA297" s="253" t="str">
        <f>IF(LEN(Z297)=0,"",CONCATENATE(IF(ISNA(MATCH(_xlfn.BITAND(Z297,'PDP8'!$E$56),'PDP8'!$D$56:$D$70,0)),"",CONCATENATE(INDEX('PDP8'!$C$56:$C$70,MATCH(_xlfn.BITAND(Z297,'PDP8'!$E$56),'PDP8'!$D$56:$D$70,0))," ")),IF(ISNA(MATCH(_xlfn.BITAND(Z297,'PDP8'!$E$71),'PDP8'!$D$71:$D$73,0)),"",CONCATENATE(INDEX('PDP8'!$C$71:$C$73,MATCH(_xlfn.BITAND(Z297,'PDP8'!$E$71),'PDP8'!$D$71:$D$73,0))," ")),IF(_xlfn.BITAND(Z297,'PDP8'!$E$74),"",'PDP8'!$C$74),IF(_xlfn.BITAND(Z297,'PDP8'!$E$75),'PDP8'!$C$75,"")))</f>
        <v/>
      </c>
      <c r="AB297" s="253" t="str">
        <f>IF(LEN(AA297)=0,"",CONCATENATE(IF(ISNA(MATCH(_xlfn.BITAND(Z297,'PDP8'!$E$56),'PDP8'!$D$56:$D$70,0)),"",VLOOKUP(_xlfn.BITAND(Z297,'PDP8'!$E$56),'PDP8'!$D$56:$F$70,3,0)),IF(ISNA(MATCH(_xlfn.BITAND(Z297,'PDP8'!$E$71),'PDP8'!$D$71:$D$73,0)),"",CONCATENATE(IF(ISNA(MATCH(_xlfn.BITAND(Z297,'PDP8'!$E$56),'PDP8'!$D$56:$D$70,0)),"",", "),VLOOKUP(_xlfn.BITAND(Z297,'PDP8'!$E$71),'PDP8'!$D$71:$F$73,3,0))),IF(_xlfn.BITAND(Z297,'PDP8'!$E$75)='PDP8'!$D$75,CONCATENATE(IF(LEN(AA297)&gt;4,", ",""),'PDP8'!$F$75,""),IF(_xlfn.BITAND(Z297,'PDP8'!$E$74),"",'PDP8'!$F$74))))</f>
        <v/>
      </c>
      <c r="AC297" s="253" t="str">
        <f t="shared" si="74"/>
        <v/>
      </c>
      <c r="AD297" s="253" t="str">
        <f>IF(OR(LEFT(C297,1)="*",ISNA(MATCH(C297,'PDP8'!$B$90:$B$238,0))),"",VLOOKUP(C297,'PDP8'!$B$90:$C$238,2,0))</f>
        <v/>
      </c>
      <c r="AE297" s="253" t="str">
        <f>IF(LEN(AD297)=0,"",VLOOKUP(C297,'PDP8'!$B$79:$F$238,5,0))</f>
        <v/>
      </c>
      <c r="AF297" s="253" t="str">
        <f>IF(OR(LEFT(C297,1)="*",ISNA(MATCH(C297,'PDP8'!$J$5:$J$389,0))),"",INDEX('PDP8'!$I$5:$I$389,MATCH(C297,'PDP8'!$J$5:$J$389,0)))</f>
        <v/>
      </c>
      <c r="AG297" s="253" t="str">
        <f>IF(LEN(AF297)=0,"",CONCATENATE(VLOOKUP(C297,'PDP8'!$J$5:$M$389,2,0),": ",VLOOKUP(C297,'PDP8'!$J$5:$M$389,4,0)))</f>
        <v/>
      </c>
      <c r="AH297" s="126"/>
    </row>
    <row r="298" spans="1:34" x14ac:dyDescent="0.2">
      <c r="A298" s="126"/>
      <c r="B298" s="246" t="str">
        <f t="shared" si="60"/>
        <v/>
      </c>
      <c r="C298" s="247"/>
      <c r="D298" s="248"/>
      <c r="E298" s="177"/>
      <c r="F298" s="249"/>
      <c r="G298" s="250" t="str">
        <f>IF(LEN(C298)=0,"",IF(LEFT(C298,1)="*",B298,IF(D298="Y",C298,IF(O298&lt;6,INDEX('PDP8'!$C$6:$C$13,MATCH(P298,'PDP8'!$B$6:$B$13)),CONCATENATE(W298,AA298,AD298,AF298)))))</f>
        <v/>
      </c>
      <c r="H298" s="251" t="str">
        <f t="shared" si="61"/>
        <v/>
      </c>
      <c r="I298" s="250" t="str">
        <f t="shared" si="71"/>
        <v/>
      </c>
      <c r="J298" s="179"/>
      <c r="K298" s="188" t="str">
        <f>IF(LEFT(C298,1)="*",CONCATENATE("/Address = ",RIGHT(B298,LEN(B298)-1)),IF(LEN(O298)=0,"",IF(D298="Y",CONCATENATE("/Data initialized to ",C298),IF(O298&lt;6,CONCATENATE("/",VLOOKUP(P298,'PDP8'!$B$6:$F$13,5),IF(_xlfn.BITAND(OCT2DEC(C298),376)=264," [Auto pre-increment]","")),CONCATENATE("/",Y298,AC298,AE298,AG298)))))</f>
        <v/>
      </c>
      <c r="L298" s="252"/>
      <c r="M298" s="126"/>
      <c r="N298" s="253" t="str">
        <f t="shared" si="62"/>
        <v/>
      </c>
      <c r="O298" s="253" t="str">
        <f t="shared" si="63"/>
        <v/>
      </c>
      <c r="P298" s="253" t="str">
        <f t="shared" si="64"/>
        <v/>
      </c>
      <c r="Q298" s="253" t="str">
        <f t="shared" si="65"/>
        <v/>
      </c>
      <c r="R298" s="253" t="str">
        <f t="shared" si="66"/>
        <v>NO</v>
      </c>
      <c r="S298" s="254" t="str">
        <f t="shared" si="72"/>
        <v>7610</v>
      </c>
      <c r="T298" s="253" t="str">
        <f t="shared" si="67"/>
        <v/>
      </c>
      <c r="U298" s="253">
        <f t="shared" si="68"/>
        <v>0</v>
      </c>
      <c r="V298" s="253" t="str">
        <f t="shared" si="69"/>
        <v/>
      </c>
      <c r="W298" s="253" t="str">
        <f>IF(LEN(V298)=0,"",IF(_xlfn.BITAND(V298,'PDP8'!$E$17)='PDP8'!$D$17,'PDP8'!$F$17,CONCATENATE(IF(ISNA(MATCH(_xlfn.BITAND(V298,'PDP8'!$E$18),'PDP8'!$D$18:$D$20,0)),"",CONCATENATE(INDEX('PDP8'!$C$18:$C$20,MATCH(_xlfn.BITAND(V298,'PDP8'!$E$18),'PDP8'!$D$18:$D$20,0))," ")),IF(ISNA(MATCH(_xlfn.BITAND(V298,'PDP8'!$E$21),'PDP8'!$D$21:$D$52,0)),"",INDEX('PDP8'!$C$21:$C$52,MATCH(_xlfn.BITAND(V298,'PDP8'!$E$21),'PDP8'!$D$21:$D$52,0))))))</f>
        <v/>
      </c>
      <c r="X298" s="253" t="str">
        <f>IF(LEN(W298)=0,"",IF(B298='PDP8'!$B$17,'PDP8'!$F$17,CONCATENATE(IF(ISNA(MATCH(_xlfn.BITAND(V298,'PDP8'!$E$18),'PDP8'!$D$18:$D$20,0)),"",CONCATENATE(VLOOKUP(_xlfn.BITAND(V298,'PDP8'!$E$18),'PDP8'!$D$18:$F$20,3,0),IF(LEN(W298)&gt;4,", ",""))),IF(ISNA(MATCH(_xlfn.BITAND(V298,'PDP8'!$E$21),'PDP8'!$D$21:$D$52,0)),"",VLOOKUP(_xlfn.BITAND(V298,'PDP8'!$E$21),'PDP8'!$D$21:$F$52,3,0)))))</f>
        <v/>
      </c>
      <c r="Y298" s="253" t="str">
        <f t="shared" si="73"/>
        <v/>
      </c>
      <c r="Z298" s="253" t="str">
        <f t="shared" si="70"/>
        <v/>
      </c>
      <c r="AA298" s="253" t="str">
        <f>IF(LEN(Z298)=0,"",CONCATENATE(IF(ISNA(MATCH(_xlfn.BITAND(Z298,'PDP8'!$E$56),'PDP8'!$D$56:$D$70,0)),"",CONCATENATE(INDEX('PDP8'!$C$56:$C$70,MATCH(_xlfn.BITAND(Z298,'PDP8'!$E$56),'PDP8'!$D$56:$D$70,0))," ")),IF(ISNA(MATCH(_xlfn.BITAND(Z298,'PDP8'!$E$71),'PDP8'!$D$71:$D$73,0)),"",CONCATENATE(INDEX('PDP8'!$C$71:$C$73,MATCH(_xlfn.BITAND(Z298,'PDP8'!$E$71),'PDP8'!$D$71:$D$73,0))," ")),IF(_xlfn.BITAND(Z298,'PDP8'!$E$74),"",'PDP8'!$C$74),IF(_xlfn.BITAND(Z298,'PDP8'!$E$75),'PDP8'!$C$75,"")))</f>
        <v/>
      </c>
      <c r="AB298" s="253" t="str">
        <f>IF(LEN(AA298)=0,"",CONCATENATE(IF(ISNA(MATCH(_xlfn.BITAND(Z298,'PDP8'!$E$56),'PDP8'!$D$56:$D$70,0)),"",VLOOKUP(_xlfn.BITAND(Z298,'PDP8'!$E$56),'PDP8'!$D$56:$F$70,3,0)),IF(ISNA(MATCH(_xlfn.BITAND(Z298,'PDP8'!$E$71),'PDP8'!$D$71:$D$73,0)),"",CONCATENATE(IF(ISNA(MATCH(_xlfn.BITAND(Z298,'PDP8'!$E$56),'PDP8'!$D$56:$D$70,0)),"",", "),VLOOKUP(_xlfn.BITAND(Z298,'PDP8'!$E$71),'PDP8'!$D$71:$F$73,3,0))),IF(_xlfn.BITAND(Z298,'PDP8'!$E$75)='PDP8'!$D$75,CONCATENATE(IF(LEN(AA298)&gt;4,", ",""),'PDP8'!$F$75,""),IF(_xlfn.BITAND(Z298,'PDP8'!$E$74),"",'PDP8'!$F$74))))</f>
        <v/>
      </c>
      <c r="AC298" s="253" t="str">
        <f t="shared" si="74"/>
        <v/>
      </c>
      <c r="AD298" s="253" t="str">
        <f>IF(OR(LEFT(C298,1)="*",ISNA(MATCH(C298,'PDP8'!$B$90:$B$238,0))),"",VLOOKUP(C298,'PDP8'!$B$90:$C$238,2,0))</f>
        <v/>
      </c>
      <c r="AE298" s="253" t="str">
        <f>IF(LEN(AD298)=0,"",VLOOKUP(C298,'PDP8'!$B$79:$F$238,5,0))</f>
        <v/>
      </c>
      <c r="AF298" s="253" t="str">
        <f>IF(OR(LEFT(C298,1)="*",ISNA(MATCH(C298,'PDP8'!$J$5:$J$389,0))),"",INDEX('PDP8'!$I$5:$I$389,MATCH(C298,'PDP8'!$J$5:$J$389,0)))</f>
        <v/>
      </c>
      <c r="AG298" s="253" t="str">
        <f>IF(LEN(AF298)=0,"",CONCATENATE(VLOOKUP(C298,'PDP8'!$J$5:$M$389,2,0),": ",VLOOKUP(C298,'PDP8'!$J$5:$M$389,4,0)))</f>
        <v/>
      </c>
      <c r="AH298" s="126"/>
    </row>
    <row r="299" spans="1:34" x14ac:dyDescent="0.2">
      <c r="A299" s="126"/>
      <c r="B299" s="246" t="str">
        <f t="shared" si="60"/>
        <v/>
      </c>
      <c r="C299" s="247"/>
      <c r="D299" s="248"/>
      <c r="E299" s="177"/>
      <c r="F299" s="249"/>
      <c r="G299" s="250" t="str">
        <f>IF(LEN(C299)=0,"",IF(LEFT(C299,1)="*",B299,IF(D299="Y",C299,IF(O299&lt;6,INDEX('PDP8'!$C$6:$C$13,MATCH(P299,'PDP8'!$B$6:$B$13)),CONCATENATE(W299,AA299,AD299,AF299)))))</f>
        <v/>
      </c>
      <c r="H299" s="251" t="str">
        <f t="shared" si="61"/>
        <v/>
      </c>
      <c r="I299" s="250" t="str">
        <f t="shared" si="71"/>
        <v/>
      </c>
      <c r="J299" s="179"/>
      <c r="K299" s="188" t="str">
        <f>IF(LEFT(C299,1)="*",CONCATENATE("/Address = ",RIGHT(B299,LEN(B299)-1)),IF(LEN(O299)=0,"",IF(D299="Y",CONCATENATE("/Data initialized to ",C299),IF(O299&lt;6,CONCATENATE("/",VLOOKUP(P299,'PDP8'!$B$6:$F$13,5),IF(_xlfn.BITAND(OCT2DEC(C299),376)=264," [Auto pre-increment]","")),CONCATENATE("/",Y299,AC299,AE299,AG299)))))</f>
        <v/>
      </c>
      <c r="L299" s="252"/>
      <c r="M299" s="126"/>
      <c r="N299" s="253" t="str">
        <f t="shared" si="62"/>
        <v/>
      </c>
      <c r="O299" s="253" t="str">
        <f t="shared" si="63"/>
        <v/>
      </c>
      <c r="P299" s="253" t="str">
        <f t="shared" si="64"/>
        <v/>
      </c>
      <c r="Q299" s="253" t="str">
        <f t="shared" si="65"/>
        <v/>
      </c>
      <c r="R299" s="253" t="str">
        <f t="shared" si="66"/>
        <v>NO</v>
      </c>
      <c r="S299" s="254" t="str">
        <f t="shared" si="72"/>
        <v>7610</v>
      </c>
      <c r="T299" s="253" t="str">
        <f t="shared" si="67"/>
        <v/>
      </c>
      <c r="U299" s="253">
        <f t="shared" si="68"/>
        <v>0</v>
      </c>
      <c r="V299" s="253" t="str">
        <f t="shared" si="69"/>
        <v/>
      </c>
      <c r="W299" s="253" t="str">
        <f>IF(LEN(V299)=0,"",IF(_xlfn.BITAND(V299,'PDP8'!$E$17)='PDP8'!$D$17,'PDP8'!$F$17,CONCATENATE(IF(ISNA(MATCH(_xlfn.BITAND(V299,'PDP8'!$E$18),'PDP8'!$D$18:$D$20,0)),"",CONCATENATE(INDEX('PDP8'!$C$18:$C$20,MATCH(_xlfn.BITAND(V299,'PDP8'!$E$18),'PDP8'!$D$18:$D$20,0))," ")),IF(ISNA(MATCH(_xlfn.BITAND(V299,'PDP8'!$E$21),'PDP8'!$D$21:$D$52,0)),"",INDEX('PDP8'!$C$21:$C$52,MATCH(_xlfn.BITAND(V299,'PDP8'!$E$21),'PDP8'!$D$21:$D$52,0))))))</f>
        <v/>
      </c>
      <c r="X299" s="253" t="str">
        <f>IF(LEN(W299)=0,"",IF(B299='PDP8'!$B$17,'PDP8'!$F$17,CONCATENATE(IF(ISNA(MATCH(_xlfn.BITAND(V299,'PDP8'!$E$18),'PDP8'!$D$18:$D$20,0)),"",CONCATENATE(VLOOKUP(_xlfn.BITAND(V299,'PDP8'!$E$18),'PDP8'!$D$18:$F$20,3,0),IF(LEN(W299)&gt;4,", ",""))),IF(ISNA(MATCH(_xlfn.BITAND(V299,'PDP8'!$E$21),'PDP8'!$D$21:$D$52,0)),"",VLOOKUP(_xlfn.BITAND(V299,'PDP8'!$E$21),'PDP8'!$D$21:$F$52,3,0)))))</f>
        <v/>
      </c>
      <c r="Y299" s="253" t="str">
        <f t="shared" si="73"/>
        <v/>
      </c>
      <c r="Z299" s="253" t="str">
        <f t="shared" si="70"/>
        <v/>
      </c>
      <c r="AA299" s="253" t="str">
        <f>IF(LEN(Z299)=0,"",CONCATENATE(IF(ISNA(MATCH(_xlfn.BITAND(Z299,'PDP8'!$E$56),'PDP8'!$D$56:$D$70,0)),"",CONCATENATE(INDEX('PDP8'!$C$56:$C$70,MATCH(_xlfn.BITAND(Z299,'PDP8'!$E$56),'PDP8'!$D$56:$D$70,0))," ")),IF(ISNA(MATCH(_xlfn.BITAND(Z299,'PDP8'!$E$71),'PDP8'!$D$71:$D$73,0)),"",CONCATENATE(INDEX('PDP8'!$C$71:$C$73,MATCH(_xlfn.BITAND(Z299,'PDP8'!$E$71),'PDP8'!$D$71:$D$73,0))," ")),IF(_xlfn.BITAND(Z299,'PDP8'!$E$74),"",'PDP8'!$C$74),IF(_xlfn.BITAND(Z299,'PDP8'!$E$75),'PDP8'!$C$75,"")))</f>
        <v/>
      </c>
      <c r="AB299" s="253" t="str">
        <f>IF(LEN(AA299)=0,"",CONCATENATE(IF(ISNA(MATCH(_xlfn.BITAND(Z299,'PDP8'!$E$56),'PDP8'!$D$56:$D$70,0)),"",VLOOKUP(_xlfn.BITAND(Z299,'PDP8'!$E$56),'PDP8'!$D$56:$F$70,3,0)),IF(ISNA(MATCH(_xlfn.BITAND(Z299,'PDP8'!$E$71),'PDP8'!$D$71:$D$73,0)),"",CONCATENATE(IF(ISNA(MATCH(_xlfn.BITAND(Z299,'PDP8'!$E$56),'PDP8'!$D$56:$D$70,0)),"",", "),VLOOKUP(_xlfn.BITAND(Z299,'PDP8'!$E$71),'PDP8'!$D$71:$F$73,3,0))),IF(_xlfn.BITAND(Z299,'PDP8'!$E$75)='PDP8'!$D$75,CONCATENATE(IF(LEN(AA299)&gt;4,", ",""),'PDP8'!$F$75,""),IF(_xlfn.BITAND(Z299,'PDP8'!$E$74),"",'PDP8'!$F$74))))</f>
        <v/>
      </c>
      <c r="AC299" s="253" t="str">
        <f t="shared" si="74"/>
        <v/>
      </c>
      <c r="AD299" s="253" t="str">
        <f>IF(OR(LEFT(C299,1)="*",ISNA(MATCH(C299,'PDP8'!$B$90:$B$238,0))),"",VLOOKUP(C299,'PDP8'!$B$90:$C$238,2,0))</f>
        <v/>
      </c>
      <c r="AE299" s="253" t="str">
        <f>IF(LEN(AD299)=0,"",VLOOKUP(C299,'PDP8'!$B$79:$F$238,5,0))</f>
        <v/>
      </c>
      <c r="AF299" s="253" t="str">
        <f>IF(OR(LEFT(C299,1)="*",ISNA(MATCH(C299,'PDP8'!$J$5:$J$389,0))),"",INDEX('PDP8'!$I$5:$I$389,MATCH(C299,'PDP8'!$J$5:$J$389,0)))</f>
        <v/>
      </c>
      <c r="AG299" s="253" t="str">
        <f>IF(LEN(AF299)=0,"",CONCATENATE(VLOOKUP(C299,'PDP8'!$J$5:$M$389,2,0),": ",VLOOKUP(C299,'PDP8'!$J$5:$M$389,4,0)))</f>
        <v/>
      </c>
      <c r="AH299" s="126"/>
    </row>
    <row r="300" spans="1:34" x14ac:dyDescent="0.2">
      <c r="A300" s="126"/>
      <c r="B300" s="246" t="str">
        <f t="shared" si="60"/>
        <v/>
      </c>
      <c r="C300" s="247"/>
      <c r="D300" s="248"/>
      <c r="E300" s="177"/>
      <c r="F300" s="249"/>
      <c r="G300" s="250" t="str">
        <f>IF(LEN(C300)=0,"",IF(LEFT(C300,1)="*",B300,IF(D300="Y",C300,IF(O300&lt;6,INDEX('PDP8'!$C$6:$C$13,MATCH(P300,'PDP8'!$B$6:$B$13)),CONCATENATE(W300,AA300,AD300,AF300)))))</f>
        <v/>
      </c>
      <c r="H300" s="251" t="str">
        <f t="shared" si="61"/>
        <v/>
      </c>
      <c r="I300" s="250" t="str">
        <f t="shared" si="71"/>
        <v/>
      </c>
      <c r="J300" s="179"/>
      <c r="K300" s="188" t="str">
        <f>IF(LEFT(C300,1)="*",CONCATENATE("/Address = ",RIGHT(B300,LEN(B300)-1)),IF(LEN(O300)=0,"",IF(D300="Y",CONCATENATE("/Data initialized to ",C300),IF(O300&lt;6,CONCATENATE("/",VLOOKUP(P300,'PDP8'!$B$6:$F$13,5),IF(_xlfn.BITAND(OCT2DEC(C300),376)=264," [Auto pre-increment]","")),CONCATENATE("/",Y300,AC300,AE300,AG300)))))</f>
        <v/>
      </c>
      <c r="L300" s="252"/>
      <c r="M300" s="126"/>
      <c r="N300" s="253" t="str">
        <f t="shared" si="62"/>
        <v/>
      </c>
      <c r="O300" s="253" t="str">
        <f t="shared" si="63"/>
        <v/>
      </c>
      <c r="P300" s="253" t="str">
        <f t="shared" si="64"/>
        <v/>
      </c>
      <c r="Q300" s="253" t="str">
        <f t="shared" si="65"/>
        <v/>
      </c>
      <c r="R300" s="253" t="str">
        <f t="shared" si="66"/>
        <v>NO</v>
      </c>
      <c r="S300" s="254" t="str">
        <f t="shared" si="72"/>
        <v>7610</v>
      </c>
      <c r="T300" s="253" t="str">
        <f t="shared" si="67"/>
        <v/>
      </c>
      <c r="U300" s="253">
        <f t="shared" si="68"/>
        <v>0</v>
      </c>
      <c r="V300" s="253" t="str">
        <f t="shared" si="69"/>
        <v/>
      </c>
      <c r="W300" s="253" t="str">
        <f>IF(LEN(V300)=0,"",IF(_xlfn.BITAND(V300,'PDP8'!$E$17)='PDP8'!$D$17,'PDP8'!$F$17,CONCATENATE(IF(ISNA(MATCH(_xlfn.BITAND(V300,'PDP8'!$E$18),'PDP8'!$D$18:$D$20,0)),"",CONCATENATE(INDEX('PDP8'!$C$18:$C$20,MATCH(_xlfn.BITAND(V300,'PDP8'!$E$18),'PDP8'!$D$18:$D$20,0))," ")),IF(ISNA(MATCH(_xlfn.BITAND(V300,'PDP8'!$E$21),'PDP8'!$D$21:$D$52,0)),"",INDEX('PDP8'!$C$21:$C$52,MATCH(_xlfn.BITAND(V300,'PDP8'!$E$21),'PDP8'!$D$21:$D$52,0))))))</f>
        <v/>
      </c>
      <c r="X300" s="253" t="str">
        <f>IF(LEN(W300)=0,"",IF(B300='PDP8'!$B$17,'PDP8'!$F$17,CONCATENATE(IF(ISNA(MATCH(_xlfn.BITAND(V300,'PDP8'!$E$18),'PDP8'!$D$18:$D$20,0)),"",CONCATENATE(VLOOKUP(_xlfn.BITAND(V300,'PDP8'!$E$18),'PDP8'!$D$18:$F$20,3,0),IF(LEN(W300)&gt;4,", ",""))),IF(ISNA(MATCH(_xlfn.BITAND(V300,'PDP8'!$E$21),'PDP8'!$D$21:$D$52,0)),"",VLOOKUP(_xlfn.BITAND(V300,'PDP8'!$E$21),'PDP8'!$D$21:$F$52,3,0)))))</f>
        <v/>
      </c>
      <c r="Y300" s="253" t="str">
        <f t="shared" si="73"/>
        <v/>
      </c>
      <c r="Z300" s="253" t="str">
        <f t="shared" si="70"/>
        <v/>
      </c>
      <c r="AA300" s="253" t="str">
        <f>IF(LEN(Z300)=0,"",CONCATENATE(IF(ISNA(MATCH(_xlfn.BITAND(Z300,'PDP8'!$E$56),'PDP8'!$D$56:$D$70,0)),"",CONCATENATE(INDEX('PDP8'!$C$56:$C$70,MATCH(_xlfn.BITAND(Z300,'PDP8'!$E$56),'PDP8'!$D$56:$D$70,0))," ")),IF(ISNA(MATCH(_xlfn.BITAND(Z300,'PDP8'!$E$71),'PDP8'!$D$71:$D$73,0)),"",CONCATENATE(INDEX('PDP8'!$C$71:$C$73,MATCH(_xlfn.BITAND(Z300,'PDP8'!$E$71),'PDP8'!$D$71:$D$73,0))," ")),IF(_xlfn.BITAND(Z300,'PDP8'!$E$74),"",'PDP8'!$C$74),IF(_xlfn.BITAND(Z300,'PDP8'!$E$75),'PDP8'!$C$75,"")))</f>
        <v/>
      </c>
      <c r="AB300" s="253" t="str">
        <f>IF(LEN(AA300)=0,"",CONCATENATE(IF(ISNA(MATCH(_xlfn.BITAND(Z300,'PDP8'!$E$56),'PDP8'!$D$56:$D$70,0)),"",VLOOKUP(_xlfn.BITAND(Z300,'PDP8'!$E$56),'PDP8'!$D$56:$F$70,3,0)),IF(ISNA(MATCH(_xlfn.BITAND(Z300,'PDP8'!$E$71),'PDP8'!$D$71:$D$73,0)),"",CONCATENATE(IF(ISNA(MATCH(_xlfn.BITAND(Z300,'PDP8'!$E$56),'PDP8'!$D$56:$D$70,0)),"",", "),VLOOKUP(_xlfn.BITAND(Z300,'PDP8'!$E$71),'PDP8'!$D$71:$F$73,3,0))),IF(_xlfn.BITAND(Z300,'PDP8'!$E$75)='PDP8'!$D$75,CONCATENATE(IF(LEN(AA300)&gt;4,", ",""),'PDP8'!$F$75,""),IF(_xlfn.BITAND(Z300,'PDP8'!$E$74),"",'PDP8'!$F$74))))</f>
        <v/>
      </c>
      <c r="AC300" s="253" t="str">
        <f t="shared" si="74"/>
        <v/>
      </c>
      <c r="AD300" s="253" t="str">
        <f>IF(OR(LEFT(C300,1)="*",ISNA(MATCH(C300,'PDP8'!$B$90:$B$238,0))),"",VLOOKUP(C300,'PDP8'!$B$90:$C$238,2,0))</f>
        <v/>
      </c>
      <c r="AE300" s="253" t="str">
        <f>IF(LEN(AD300)=0,"",VLOOKUP(C300,'PDP8'!$B$79:$F$238,5,0))</f>
        <v/>
      </c>
      <c r="AF300" s="253" t="str">
        <f>IF(OR(LEFT(C300,1)="*",ISNA(MATCH(C300,'PDP8'!$J$5:$J$389,0))),"",INDEX('PDP8'!$I$5:$I$389,MATCH(C300,'PDP8'!$J$5:$J$389,0)))</f>
        <v/>
      </c>
      <c r="AG300" s="253" t="str">
        <f>IF(LEN(AF300)=0,"",CONCATENATE(VLOOKUP(C300,'PDP8'!$J$5:$M$389,2,0),": ",VLOOKUP(C300,'PDP8'!$J$5:$M$389,4,0)))</f>
        <v/>
      </c>
      <c r="AH300" s="126"/>
    </row>
    <row r="301" spans="1:34" x14ac:dyDescent="0.2">
      <c r="A301" s="126"/>
      <c r="B301" s="246" t="str">
        <f t="shared" si="60"/>
        <v/>
      </c>
      <c r="C301" s="247"/>
      <c r="D301" s="248"/>
      <c r="E301" s="177"/>
      <c r="F301" s="249"/>
      <c r="G301" s="250" t="str">
        <f>IF(LEN(C301)=0,"",IF(LEFT(C301,1)="*",B301,IF(D301="Y",C301,IF(O301&lt;6,INDEX('PDP8'!$C$6:$C$13,MATCH(P301,'PDP8'!$B$6:$B$13)),CONCATENATE(W301,AA301,AD301,AF301)))))</f>
        <v/>
      </c>
      <c r="H301" s="251" t="str">
        <f t="shared" si="61"/>
        <v/>
      </c>
      <c r="I301" s="250" t="str">
        <f t="shared" si="71"/>
        <v/>
      </c>
      <c r="J301" s="179"/>
      <c r="K301" s="188" t="str">
        <f>IF(LEFT(C301,1)="*",CONCATENATE("/Address = ",RIGHT(B301,LEN(B301)-1)),IF(LEN(O301)=0,"",IF(D301="Y",CONCATENATE("/Data initialized to ",C301),IF(O301&lt;6,CONCATENATE("/",VLOOKUP(P301,'PDP8'!$B$6:$F$13,5),IF(_xlfn.BITAND(OCT2DEC(C301),376)=264," [Auto pre-increment]","")),CONCATENATE("/",Y301,AC301,AE301,AG301)))))</f>
        <v/>
      </c>
      <c r="L301" s="252"/>
      <c r="M301" s="126"/>
      <c r="N301" s="253" t="str">
        <f t="shared" si="62"/>
        <v/>
      </c>
      <c r="O301" s="253" t="str">
        <f t="shared" si="63"/>
        <v/>
      </c>
      <c r="P301" s="253" t="str">
        <f t="shared" si="64"/>
        <v/>
      </c>
      <c r="Q301" s="253" t="str">
        <f t="shared" si="65"/>
        <v/>
      </c>
      <c r="R301" s="253" t="str">
        <f t="shared" si="66"/>
        <v>NO</v>
      </c>
      <c r="S301" s="254" t="str">
        <f t="shared" si="72"/>
        <v>7610</v>
      </c>
      <c r="T301" s="253" t="str">
        <f t="shared" si="67"/>
        <v/>
      </c>
      <c r="U301" s="253">
        <f t="shared" si="68"/>
        <v>0</v>
      </c>
      <c r="V301" s="253" t="str">
        <f t="shared" si="69"/>
        <v/>
      </c>
      <c r="W301" s="253" t="str">
        <f>IF(LEN(V301)=0,"",IF(_xlfn.BITAND(V301,'PDP8'!$E$17)='PDP8'!$D$17,'PDP8'!$F$17,CONCATENATE(IF(ISNA(MATCH(_xlfn.BITAND(V301,'PDP8'!$E$18),'PDP8'!$D$18:$D$20,0)),"",CONCATENATE(INDEX('PDP8'!$C$18:$C$20,MATCH(_xlfn.BITAND(V301,'PDP8'!$E$18),'PDP8'!$D$18:$D$20,0))," ")),IF(ISNA(MATCH(_xlfn.BITAND(V301,'PDP8'!$E$21),'PDP8'!$D$21:$D$52,0)),"",INDEX('PDP8'!$C$21:$C$52,MATCH(_xlfn.BITAND(V301,'PDP8'!$E$21),'PDP8'!$D$21:$D$52,0))))))</f>
        <v/>
      </c>
      <c r="X301" s="253" t="str">
        <f>IF(LEN(W301)=0,"",IF(B301='PDP8'!$B$17,'PDP8'!$F$17,CONCATENATE(IF(ISNA(MATCH(_xlfn.BITAND(V301,'PDP8'!$E$18),'PDP8'!$D$18:$D$20,0)),"",CONCATENATE(VLOOKUP(_xlfn.BITAND(V301,'PDP8'!$E$18),'PDP8'!$D$18:$F$20,3,0),IF(LEN(W301)&gt;4,", ",""))),IF(ISNA(MATCH(_xlfn.BITAND(V301,'PDP8'!$E$21),'PDP8'!$D$21:$D$52,0)),"",VLOOKUP(_xlfn.BITAND(V301,'PDP8'!$E$21),'PDP8'!$D$21:$F$52,3,0)))))</f>
        <v/>
      </c>
      <c r="Y301" s="253" t="str">
        <f t="shared" si="73"/>
        <v/>
      </c>
      <c r="Z301" s="253" t="str">
        <f t="shared" si="70"/>
        <v/>
      </c>
      <c r="AA301" s="253" t="str">
        <f>IF(LEN(Z301)=0,"",CONCATENATE(IF(ISNA(MATCH(_xlfn.BITAND(Z301,'PDP8'!$E$56),'PDP8'!$D$56:$D$70,0)),"",CONCATENATE(INDEX('PDP8'!$C$56:$C$70,MATCH(_xlfn.BITAND(Z301,'PDP8'!$E$56),'PDP8'!$D$56:$D$70,0))," ")),IF(ISNA(MATCH(_xlfn.BITAND(Z301,'PDP8'!$E$71),'PDP8'!$D$71:$D$73,0)),"",CONCATENATE(INDEX('PDP8'!$C$71:$C$73,MATCH(_xlfn.BITAND(Z301,'PDP8'!$E$71),'PDP8'!$D$71:$D$73,0))," ")),IF(_xlfn.BITAND(Z301,'PDP8'!$E$74),"",'PDP8'!$C$74),IF(_xlfn.BITAND(Z301,'PDP8'!$E$75),'PDP8'!$C$75,"")))</f>
        <v/>
      </c>
      <c r="AB301" s="253" t="str">
        <f>IF(LEN(AA301)=0,"",CONCATENATE(IF(ISNA(MATCH(_xlfn.BITAND(Z301,'PDP8'!$E$56),'PDP8'!$D$56:$D$70,0)),"",VLOOKUP(_xlfn.BITAND(Z301,'PDP8'!$E$56),'PDP8'!$D$56:$F$70,3,0)),IF(ISNA(MATCH(_xlfn.BITAND(Z301,'PDP8'!$E$71),'PDP8'!$D$71:$D$73,0)),"",CONCATENATE(IF(ISNA(MATCH(_xlfn.BITAND(Z301,'PDP8'!$E$56),'PDP8'!$D$56:$D$70,0)),"",", "),VLOOKUP(_xlfn.BITAND(Z301,'PDP8'!$E$71),'PDP8'!$D$71:$F$73,3,0))),IF(_xlfn.BITAND(Z301,'PDP8'!$E$75)='PDP8'!$D$75,CONCATENATE(IF(LEN(AA301)&gt;4,", ",""),'PDP8'!$F$75,""),IF(_xlfn.BITAND(Z301,'PDP8'!$E$74),"",'PDP8'!$F$74))))</f>
        <v/>
      </c>
      <c r="AC301" s="253" t="str">
        <f t="shared" si="74"/>
        <v/>
      </c>
      <c r="AD301" s="253" t="str">
        <f>IF(OR(LEFT(C301,1)="*",ISNA(MATCH(C301,'PDP8'!$B$90:$B$238,0))),"",VLOOKUP(C301,'PDP8'!$B$90:$C$238,2,0))</f>
        <v/>
      </c>
      <c r="AE301" s="253" t="str">
        <f>IF(LEN(AD301)=0,"",VLOOKUP(C301,'PDP8'!$B$79:$F$238,5,0))</f>
        <v/>
      </c>
      <c r="AF301" s="253" t="str">
        <f>IF(OR(LEFT(C301,1)="*",ISNA(MATCH(C301,'PDP8'!$J$5:$J$389,0))),"",INDEX('PDP8'!$I$5:$I$389,MATCH(C301,'PDP8'!$J$5:$J$389,0)))</f>
        <v/>
      </c>
      <c r="AG301" s="253" t="str">
        <f>IF(LEN(AF301)=0,"",CONCATENATE(VLOOKUP(C301,'PDP8'!$J$5:$M$389,2,0),": ",VLOOKUP(C301,'PDP8'!$J$5:$M$389,4,0)))</f>
        <v/>
      </c>
      <c r="AH301" s="126"/>
    </row>
    <row r="302" spans="1:34" x14ac:dyDescent="0.2">
      <c r="A302" s="126"/>
      <c r="B302" s="246" t="str">
        <f t="shared" si="60"/>
        <v/>
      </c>
      <c r="C302" s="247"/>
      <c r="D302" s="248"/>
      <c r="E302" s="177"/>
      <c r="F302" s="249"/>
      <c r="G302" s="250" t="str">
        <f>IF(LEN(C302)=0,"",IF(LEFT(C302,1)="*",B302,IF(D302="Y",C302,IF(O302&lt;6,INDEX('PDP8'!$C$6:$C$13,MATCH(P302,'PDP8'!$B$6:$B$13)),CONCATENATE(W302,AA302,AD302,AF302)))))</f>
        <v/>
      </c>
      <c r="H302" s="251" t="str">
        <f t="shared" si="61"/>
        <v/>
      </c>
      <c r="I302" s="250" t="str">
        <f t="shared" si="71"/>
        <v/>
      </c>
      <c r="J302" s="179"/>
      <c r="K302" s="188" t="str">
        <f>IF(LEFT(C302,1)="*",CONCATENATE("/Address = ",RIGHT(B302,LEN(B302)-1)),IF(LEN(O302)=0,"",IF(D302="Y",CONCATENATE("/Data initialized to ",C302),IF(O302&lt;6,CONCATENATE("/",VLOOKUP(P302,'PDP8'!$B$6:$F$13,5),IF(_xlfn.BITAND(OCT2DEC(C302),376)=264," [Auto pre-increment]","")),CONCATENATE("/",Y302,AC302,AE302,AG302)))))</f>
        <v/>
      </c>
      <c r="L302" s="252"/>
      <c r="M302" s="126"/>
      <c r="N302" s="253" t="str">
        <f t="shared" si="62"/>
        <v/>
      </c>
      <c r="O302" s="253" t="str">
        <f t="shared" si="63"/>
        <v/>
      </c>
      <c r="P302" s="253" t="str">
        <f t="shared" si="64"/>
        <v/>
      </c>
      <c r="Q302" s="253" t="str">
        <f t="shared" si="65"/>
        <v/>
      </c>
      <c r="R302" s="253" t="str">
        <f t="shared" si="66"/>
        <v>NO</v>
      </c>
      <c r="S302" s="254" t="str">
        <f t="shared" si="72"/>
        <v>7610</v>
      </c>
      <c r="T302" s="253" t="str">
        <f t="shared" si="67"/>
        <v/>
      </c>
      <c r="U302" s="253">
        <f t="shared" si="68"/>
        <v>0</v>
      </c>
      <c r="V302" s="253" t="str">
        <f t="shared" si="69"/>
        <v/>
      </c>
      <c r="W302" s="253" t="str">
        <f>IF(LEN(V302)=0,"",IF(_xlfn.BITAND(V302,'PDP8'!$E$17)='PDP8'!$D$17,'PDP8'!$F$17,CONCATENATE(IF(ISNA(MATCH(_xlfn.BITAND(V302,'PDP8'!$E$18),'PDP8'!$D$18:$D$20,0)),"",CONCATENATE(INDEX('PDP8'!$C$18:$C$20,MATCH(_xlfn.BITAND(V302,'PDP8'!$E$18),'PDP8'!$D$18:$D$20,0))," ")),IF(ISNA(MATCH(_xlfn.BITAND(V302,'PDP8'!$E$21),'PDP8'!$D$21:$D$52,0)),"",INDEX('PDP8'!$C$21:$C$52,MATCH(_xlfn.BITAND(V302,'PDP8'!$E$21),'PDP8'!$D$21:$D$52,0))))))</f>
        <v/>
      </c>
      <c r="X302" s="253" t="str">
        <f>IF(LEN(W302)=0,"",IF(B302='PDP8'!$B$17,'PDP8'!$F$17,CONCATENATE(IF(ISNA(MATCH(_xlfn.BITAND(V302,'PDP8'!$E$18),'PDP8'!$D$18:$D$20,0)),"",CONCATENATE(VLOOKUP(_xlfn.BITAND(V302,'PDP8'!$E$18),'PDP8'!$D$18:$F$20,3,0),IF(LEN(W302)&gt;4,", ",""))),IF(ISNA(MATCH(_xlfn.BITAND(V302,'PDP8'!$E$21),'PDP8'!$D$21:$D$52,0)),"",VLOOKUP(_xlfn.BITAND(V302,'PDP8'!$E$21),'PDP8'!$D$21:$F$52,3,0)))))</f>
        <v/>
      </c>
      <c r="Y302" s="253" t="str">
        <f t="shared" si="73"/>
        <v/>
      </c>
      <c r="Z302" s="253" t="str">
        <f t="shared" si="70"/>
        <v/>
      </c>
      <c r="AA302" s="253" t="str">
        <f>IF(LEN(Z302)=0,"",CONCATENATE(IF(ISNA(MATCH(_xlfn.BITAND(Z302,'PDP8'!$E$56),'PDP8'!$D$56:$D$70,0)),"",CONCATENATE(INDEX('PDP8'!$C$56:$C$70,MATCH(_xlfn.BITAND(Z302,'PDP8'!$E$56),'PDP8'!$D$56:$D$70,0))," ")),IF(ISNA(MATCH(_xlfn.BITAND(Z302,'PDP8'!$E$71),'PDP8'!$D$71:$D$73,0)),"",CONCATENATE(INDEX('PDP8'!$C$71:$C$73,MATCH(_xlfn.BITAND(Z302,'PDP8'!$E$71),'PDP8'!$D$71:$D$73,0))," ")),IF(_xlfn.BITAND(Z302,'PDP8'!$E$74),"",'PDP8'!$C$74),IF(_xlfn.BITAND(Z302,'PDP8'!$E$75),'PDP8'!$C$75,"")))</f>
        <v/>
      </c>
      <c r="AB302" s="253" t="str">
        <f>IF(LEN(AA302)=0,"",CONCATENATE(IF(ISNA(MATCH(_xlfn.BITAND(Z302,'PDP8'!$E$56),'PDP8'!$D$56:$D$70,0)),"",VLOOKUP(_xlfn.BITAND(Z302,'PDP8'!$E$56),'PDP8'!$D$56:$F$70,3,0)),IF(ISNA(MATCH(_xlfn.BITAND(Z302,'PDP8'!$E$71),'PDP8'!$D$71:$D$73,0)),"",CONCATENATE(IF(ISNA(MATCH(_xlfn.BITAND(Z302,'PDP8'!$E$56),'PDP8'!$D$56:$D$70,0)),"",", "),VLOOKUP(_xlfn.BITAND(Z302,'PDP8'!$E$71),'PDP8'!$D$71:$F$73,3,0))),IF(_xlfn.BITAND(Z302,'PDP8'!$E$75)='PDP8'!$D$75,CONCATENATE(IF(LEN(AA302)&gt;4,", ",""),'PDP8'!$F$75,""),IF(_xlfn.BITAND(Z302,'PDP8'!$E$74),"",'PDP8'!$F$74))))</f>
        <v/>
      </c>
      <c r="AC302" s="253" t="str">
        <f t="shared" si="74"/>
        <v/>
      </c>
      <c r="AD302" s="253" t="str">
        <f>IF(OR(LEFT(C302,1)="*",ISNA(MATCH(C302,'PDP8'!$B$90:$B$238,0))),"",VLOOKUP(C302,'PDP8'!$B$90:$C$238,2,0))</f>
        <v/>
      </c>
      <c r="AE302" s="253" t="str">
        <f>IF(LEN(AD302)=0,"",VLOOKUP(C302,'PDP8'!$B$79:$F$238,5,0))</f>
        <v/>
      </c>
      <c r="AF302" s="253" t="str">
        <f>IF(OR(LEFT(C302,1)="*",ISNA(MATCH(C302,'PDP8'!$J$5:$J$389,0))),"",INDEX('PDP8'!$I$5:$I$389,MATCH(C302,'PDP8'!$J$5:$J$389,0)))</f>
        <v/>
      </c>
      <c r="AG302" s="253" t="str">
        <f>IF(LEN(AF302)=0,"",CONCATENATE(VLOOKUP(C302,'PDP8'!$J$5:$M$389,2,0),": ",VLOOKUP(C302,'PDP8'!$J$5:$M$389,4,0)))</f>
        <v/>
      </c>
      <c r="AH302" s="126"/>
    </row>
    <row r="303" spans="1:34" x14ac:dyDescent="0.2">
      <c r="A303" s="126"/>
      <c r="B303" s="246" t="str">
        <f t="shared" si="60"/>
        <v/>
      </c>
      <c r="C303" s="247"/>
      <c r="D303" s="248"/>
      <c r="E303" s="177"/>
      <c r="F303" s="249"/>
      <c r="G303" s="250" t="str">
        <f>IF(LEN(C303)=0,"",IF(LEFT(C303,1)="*",B303,IF(D303="Y",C303,IF(O303&lt;6,INDEX('PDP8'!$C$6:$C$13,MATCH(P303,'PDP8'!$B$6:$B$13)),CONCATENATE(W303,AA303,AD303,AF303)))))</f>
        <v/>
      </c>
      <c r="H303" s="251" t="str">
        <f t="shared" si="61"/>
        <v/>
      </c>
      <c r="I303" s="250" t="str">
        <f t="shared" si="71"/>
        <v/>
      </c>
      <c r="J303" s="179"/>
      <c r="K303" s="188" t="str">
        <f>IF(LEFT(C303,1)="*",CONCATENATE("/Address = ",RIGHT(B303,LEN(B303)-1)),IF(LEN(O303)=0,"",IF(D303="Y",CONCATENATE("/Data initialized to ",C303),IF(O303&lt;6,CONCATENATE("/",VLOOKUP(P303,'PDP8'!$B$6:$F$13,5),IF(_xlfn.BITAND(OCT2DEC(C303),376)=264," [Auto pre-increment]","")),CONCATENATE("/",Y303,AC303,AE303,AG303)))))</f>
        <v/>
      </c>
      <c r="L303" s="252"/>
      <c r="M303" s="126"/>
      <c r="N303" s="253" t="str">
        <f t="shared" si="62"/>
        <v/>
      </c>
      <c r="O303" s="253" t="str">
        <f t="shared" si="63"/>
        <v/>
      </c>
      <c r="P303" s="253" t="str">
        <f t="shared" si="64"/>
        <v/>
      </c>
      <c r="Q303" s="253" t="str">
        <f t="shared" si="65"/>
        <v/>
      </c>
      <c r="R303" s="253" t="str">
        <f t="shared" si="66"/>
        <v>NO</v>
      </c>
      <c r="S303" s="254" t="str">
        <f t="shared" si="72"/>
        <v>7610</v>
      </c>
      <c r="T303" s="253" t="str">
        <f t="shared" si="67"/>
        <v/>
      </c>
      <c r="U303" s="253">
        <f t="shared" si="68"/>
        <v>0</v>
      </c>
      <c r="V303" s="253" t="str">
        <f t="shared" si="69"/>
        <v/>
      </c>
      <c r="W303" s="253" t="str">
        <f>IF(LEN(V303)=0,"",IF(_xlfn.BITAND(V303,'PDP8'!$E$17)='PDP8'!$D$17,'PDP8'!$F$17,CONCATENATE(IF(ISNA(MATCH(_xlfn.BITAND(V303,'PDP8'!$E$18),'PDP8'!$D$18:$D$20,0)),"",CONCATENATE(INDEX('PDP8'!$C$18:$C$20,MATCH(_xlfn.BITAND(V303,'PDP8'!$E$18),'PDP8'!$D$18:$D$20,0))," ")),IF(ISNA(MATCH(_xlfn.BITAND(V303,'PDP8'!$E$21),'PDP8'!$D$21:$D$52,0)),"",INDEX('PDP8'!$C$21:$C$52,MATCH(_xlfn.BITAND(V303,'PDP8'!$E$21),'PDP8'!$D$21:$D$52,0))))))</f>
        <v/>
      </c>
      <c r="X303" s="253" t="str">
        <f>IF(LEN(W303)=0,"",IF(B303='PDP8'!$B$17,'PDP8'!$F$17,CONCATENATE(IF(ISNA(MATCH(_xlfn.BITAND(V303,'PDP8'!$E$18),'PDP8'!$D$18:$D$20,0)),"",CONCATENATE(VLOOKUP(_xlfn.BITAND(V303,'PDP8'!$E$18),'PDP8'!$D$18:$F$20,3,0),IF(LEN(W303)&gt;4,", ",""))),IF(ISNA(MATCH(_xlfn.BITAND(V303,'PDP8'!$E$21),'PDP8'!$D$21:$D$52,0)),"",VLOOKUP(_xlfn.BITAND(V303,'PDP8'!$E$21),'PDP8'!$D$21:$F$52,3,0)))))</f>
        <v/>
      </c>
      <c r="Y303" s="253" t="str">
        <f t="shared" si="73"/>
        <v/>
      </c>
      <c r="Z303" s="253" t="str">
        <f t="shared" si="70"/>
        <v/>
      </c>
      <c r="AA303" s="253" t="str">
        <f>IF(LEN(Z303)=0,"",CONCATENATE(IF(ISNA(MATCH(_xlfn.BITAND(Z303,'PDP8'!$E$56),'PDP8'!$D$56:$D$70,0)),"",CONCATENATE(INDEX('PDP8'!$C$56:$C$70,MATCH(_xlfn.BITAND(Z303,'PDP8'!$E$56),'PDP8'!$D$56:$D$70,0))," ")),IF(ISNA(MATCH(_xlfn.BITAND(Z303,'PDP8'!$E$71),'PDP8'!$D$71:$D$73,0)),"",CONCATENATE(INDEX('PDP8'!$C$71:$C$73,MATCH(_xlfn.BITAND(Z303,'PDP8'!$E$71),'PDP8'!$D$71:$D$73,0))," ")),IF(_xlfn.BITAND(Z303,'PDP8'!$E$74),"",'PDP8'!$C$74),IF(_xlfn.BITAND(Z303,'PDP8'!$E$75),'PDP8'!$C$75,"")))</f>
        <v/>
      </c>
      <c r="AB303" s="253" t="str">
        <f>IF(LEN(AA303)=0,"",CONCATENATE(IF(ISNA(MATCH(_xlfn.BITAND(Z303,'PDP8'!$E$56),'PDP8'!$D$56:$D$70,0)),"",VLOOKUP(_xlfn.BITAND(Z303,'PDP8'!$E$56),'PDP8'!$D$56:$F$70,3,0)),IF(ISNA(MATCH(_xlfn.BITAND(Z303,'PDP8'!$E$71),'PDP8'!$D$71:$D$73,0)),"",CONCATENATE(IF(ISNA(MATCH(_xlfn.BITAND(Z303,'PDP8'!$E$56),'PDP8'!$D$56:$D$70,0)),"",", "),VLOOKUP(_xlfn.BITAND(Z303,'PDP8'!$E$71),'PDP8'!$D$71:$F$73,3,0))),IF(_xlfn.BITAND(Z303,'PDP8'!$E$75)='PDP8'!$D$75,CONCATENATE(IF(LEN(AA303)&gt;4,", ",""),'PDP8'!$F$75,""),IF(_xlfn.BITAND(Z303,'PDP8'!$E$74),"",'PDP8'!$F$74))))</f>
        <v/>
      </c>
      <c r="AC303" s="253" t="str">
        <f t="shared" si="74"/>
        <v/>
      </c>
      <c r="AD303" s="253" t="str">
        <f>IF(OR(LEFT(C303,1)="*",ISNA(MATCH(C303,'PDP8'!$B$90:$B$238,0))),"",VLOOKUP(C303,'PDP8'!$B$90:$C$238,2,0))</f>
        <v/>
      </c>
      <c r="AE303" s="253" t="str">
        <f>IF(LEN(AD303)=0,"",VLOOKUP(C303,'PDP8'!$B$79:$F$238,5,0))</f>
        <v/>
      </c>
      <c r="AF303" s="253" t="str">
        <f>IF(OR(LEFT(C303,1)="*",ISNA(MATCH(C303,'PDP8'!$J$5:$J$389,0))),"",INDEX('PDP8'!$I$5:$I$389,MATCH(C303,'PDP8'!$J$5:$J$389,0)))</f>
        <v/>
      </c>
      <c r="AG303" s="253" t="str">
        <f>IF(LEN(AF303)=0,"",CONCATENATE(VLOOKUP(C303,'PDP8'!$J$5:$M$389,2,0),": ",VLOOKUP(C303,'PDP8'!$J$5:$M$389,4,0)))</f>
        <v/>
      </c>
      <c r="AH303" s="126"/>
    </row>
    <row r="304" spans="1:34" x14ac:dyDescent="0.2">
      <c r="A304" s="126"/>
      <c r="B304" s="246" t="str">
        <f t="shared" si="60"/>
        <v/>
      </c>
      <c r="C304" s="247"/>
      <c r="D304" s="248"/>
      <c r="E304" s="177"/>
      <c r="F304" s="249"/>
      <c r="G304" s="250" t="str">
        <f>IF(LEN(C304)=0,"",IF(LEFT(C304,1)="*",B304,IF(D304="Y",C304,IF(O304&lt;6,INDEX('PDP8'!$C$6:$C$13,MATCH(P304,'PDP8'!$B$6:$B$13)),CONCATENATE(W304,AA304,AD304,AF304)))))</f>
        <v/>
      </c>
      <c r="H304" s="251" t="str">
        <f t="shared" si="61"/>
        <v/>
      </c>
      <c r="I304" s="250" t="str">
        <f t="shared" si="71"/>
        <v/>
      </c>
      <c r="J304" s="179"/>
      <c r="K304" s="188" t="str">
        <f>IF(LEFT(C304,1)="*",CONCATENATE("/Address = ",RIGHT(B304,LEN(B304)-1)),IF(LEN(O304)=0,"",IF(D304="Y",CONCATENATE("/Data initialized to ",C304),IF(O304&lt;6,CONCATENATE("/",VLOOKUP(P304,'PDP8'!$B$6:$F$13,5),IF(_xlfn.BITAND(OCT2DEC(C304),376)=264," [Auto pre-increment]","")),CONCATENATE("/",Y304,AC304,AE304,AG304)))))</f>
        <v/>
      </c>
      <c r="L304" s="252"/>
      <c r="M304" s="126"/>
      <c r="N304" s="253" t="str">
        <f t="shared" si="62"/>
        <v/>
      </c>
      <c r="O304" s="253" t="str">
        <f t="shared" si="63"/>
        <v/>
      </c>
      <c r="P304" s="253" t="str">
        <f t="shared" si="64"/>
        <v/>
      </c>
      <c r="Q304" s="253" t="str">
        <f t="shared" si="65"/>
        <v/>
      </c>
      <c r="R304" s="253" t="str">
        <f t="shared" si="66"/>
        <v>NO</v>
      </c>
      <c r="S304" s="254" t="str">
        <f t="shared" si="72"/>
        <v>7610</v>
      </c>
      <c r="T304" s="253" t="str">
        <f t="shared" si="67"/>
        <v/>
      </c>
      <c r="U304" s="253">
        <f t="shared" si="68"/>
        <v>0</v>
      </c>
      <c r="V304" s="253" t="str">
        <f t="shared" si="69"/>
        <v/>
      </c>
      <c r="W304" s="253" t="str">
        <f>IF(LEN(V304)=0,"",IF(_xlfn.BITAND(V304,'PDP8'!$E$17)='PDP8'!$D$17,'PDP8'!$F$17,CONCATENATE(IF(ISNA(MATCH(_xlfn.BITAND(V304,'PDP8'!$E$18),'PDP8'!$D$18:$D$20,0)),"",CONCATENATE(INDEX('PDP8'!$C$18:$C$20,MATCH(_xlfn.BITAND(V304,'PDP8'!$E$18),'PDP8'!$D$18:$D$20,0))," ")),IF(ISNA(MATCH(_xlfn.BITAND(V304,'PDP8'!$E$21),'PDP8'!$D$21:$D$52,0)),"",INDEX('PDP8'!$C$21:$C$52,MATCH(_xlfn.BITAND(V304,'PDP8'!$E$21),'PDP8'!$D$21:$D$52,0))))))</f>
        <v/>
      </c>
      <c r="X304" s="253" t="str">
        <f>IF(LEN(W304)=0,"",IF(B304='PDP8'!$B$17,'PDP8'!$F$17,CONCATENATE(IF(ISNA(MATCH(_xlfn.BITAND(V304,'PDP8'!$E$18),'PDP8'!$D$18:$D$20,0)),"",CONCATENATE(VLOOKUP(_xlfn.BITAND(V304,'PDP8'!$E$18),'PDP8'!$D$18:$F$20,3,0),IF(LEN(W304)&gt;4,", ",""))),IF(ISNA(MATCH(_xlfn.BITAND(V304,'PDP8'!$E$21),'PDP8'!$D$21:$D$52,0)),"",VLOOKUP(_xlfn.BITAND(V304,'PDP8'!$E$21),'PDP8'!$D$21:$F$52,3,0)))))</f>
        <v/>
      </c>
      <c r="Y304" s="253" t="str">
        <f t="shared" si="73"/>
        <v/>
      </c>
      <c r="Z304" s="253" t="str">
        <f t="shared" si="70"/>
        <v/>
      </c>
      <c r="AA304" s="253" t="str">
        <f>IF(LEN(Z304)=0,"",CONCATENATE(IF(ISNA(MATCH(_xlfn.BITAND(Z304,'PDP8'!$E$56),'PDP8'!$D$56:$D$70,0)),"",CONCATENATE(INDEX('PDP8'!$C$56:$C$70,MATCH(_xlfn.BITAND(Z304,'PDP8'!$E$56),'PDP8'!$D$56:$D$70,0))," ")),IF(ISNA(MATCH(_xlfn.BITAND(Z304,'PDP8'!$E$71),'PDP8'!$D$71:$D$73,0)),"",CONCATENATE(INDEX('PDP8'!$C$71:$C$73,MATCH(_xlfn.BITAND(Z304,'PDP8'!$E$71),'PDP8'!$D$71:$D$73,0))," ")),IF(_xlfn.BITAND(Z304,'PDP8'!$E$74),"",'PDP8'!$C$74),IF(_xlfn.BITAND(Z304,'PDP8'!$E$75),'PDP8'!$C$75,"")))</f>
        <v/>
      </c>
      <c r="AB304" s="253" t="str">
        <f>IF(LEN(AA304)=0,"",CONCATENATE(IF(ISNA(MATCH(_xlfn.BITAND(Z304,'PDP8'!$E$56),'PDP8'!$D$56:$D$70,0)),"",VLOOKUP(_xlfn.BITAND(Z304,'PDP8'!$E$56),'PDP8'!$D$56:$F$70,3,0)),IF(ISNA(MATCH(_xlfn.BITAND(Z304,'PDP8'!$E$71),'PDP8'!$D$71:$D$73,0)),"",CONCATENATE(IF(ISNA(MATCH(_xlfn.BITAND(Z304,'PDP8'!$E$56),'PDP8'!$D$56:$D$70,0)),"",", "),VLOOKUP(_xlfn.BITAND(Z304,'PDP8'!$E$71),'PDP8'!$D$71:$F$73,3,0))),IF(_xlfn.BITAND(Z304,'PDP8'!$E$75)='PDP8'!$D$75,CONCATENATE(IF(LEN(AA304)&gt;4,", ",""),'PDP8'!$F$75,""),IF(_xlfn.BITAND(Z304,'PDP8'!$E$74),"",'PDP8'!$F$74))))</f>
        <v/>
      </c>
      <c r="AC304" s="253" t="str">
        <f t="shared" si="74"/>
        <v/>
      </c>
      <c r="AD304" s="253" t="str">
        <f>IF(OR(LEFT(C304,1)="*",ISNA(MATCH(C304,'PDP8'!$B$90:$B$238,0))),"",VLOOKUP(C304,'PDP8'!$B$90:$C$238,2,0))</f>
        <v/>
      </c>
      <c r="AE304" s="253" t="str">
        <f>IF(LEN(AD304)=0,"",VLOOKUP(C304,'PDP8'!$B$79:$F$238,5,0))</f>
        <v/>
      </c>
      <c r="AF304" s="253" t="str">
        <f>IF(OR(LEFT(C304,1)="*",ISNA(MATCH(C304,'PDP8'!$J$5:$J$389,0))),"",INDEX('PDP8'!$I$5:$I$389,MATCH(C304,'PDP8'!$J$5:$J$389,0)))</f>
        <v/>
      </c>
      <c r="AG304" s="253" t="str">
        <f>IF(LEN(AF304)=0,"",CONCATENATE(VLOOKUP(C304,'PDP8'!$J$5:$M$389,2,0),": ",VLOOKUP(C304,'PDP8'!$J$5:$M$389,4,0)))</f>
        <v/>
      </c>
      <c r="AH304" s="126"/>
    </row>
    <row r="305" spans="1:34" x14ac:dyDescent="0.2">
      <c r="A305" s="126"/>
      <c r="B305" s="246" t="str">
        <f t="shared" si="60"/>
        <v/>
      </c>
      <c r="C305" s="247"/>
      <c r="D305" s="248"/>
      <c r="E305" s="177"/>
      <c r="F305" s="249"/>
      <c r="G305" s="250" t="str">
        <f>IF(LEN(C305)=0,"",IF(LEFT(C305,1)="*",B305,IF(D305="Y",C305,IF(O305&lt;6,INDEX('PDP8'!$C$6:$C$13,MATCH(P305,'PDP8'!$B$6:$B$13)),CONCATENATE(W305,AA305,AD305,AF305)))))</f>
        <v/>
      </c>
      <c r="H305" s="251" t="str">
        <f t="shared" si="61"/>
        <v/>
      </c>
      <c r="I305" s="250" t="str">
        <f t="shared" si="71"/>
        <v/>
      </c>
      <c r="J305" s="179"/>
      <c r="K305" s="188" t="str">
        <f>IF(LEFT(C305,1)="*",CONCATENATE("/Address = ",RIGHT(B305,LEN(B305)-1)),IF(LEN(O305)=0,"",IF(D305="Y",CONCATENATE("/Data initialized to ",C305),IF(O305&lt;6,CONCATENATE("/",VLOOKUP(P305,'PDP8'!$B$6:$F$13,5),IF(_xlfn.BITAND(OCT2DEC(C305),376)=264," [Auto pre-increment]","")),CONCATENATE("/",Y305,AC305,AE305,AG305)))))</f>
        <v/>
      </c>
      <c r="L305" s="252"/>
      <c r="M305" s="126"/>
      <c r="N305" s="253" t="str">
        <f t="shared" si="62"/>
        <v/>
      </c>
      <c r="O305" s="253" t="str">
        <f t="shared" si="63"/>
        <v/>
      </c>
      <c r="P305" s="253" t="str">
        <f t="shared" si="64"/>
        <v/>
      </c>
      <c r="Q305" s="253" t="str">
        <f t="shared" si="65"/>
        <v/>
      </c>
      <c r="R305" s="253" t="str">
        <f t="shared" si="66"/>
        <v>NO</v>
      </c>
      <c r="S305" s="254" t="str">
        <f t="shared" si="72"/>
        <v>7610</v>
      </c>
      <c r="T305" s="253" t="str">
        <f t="shared" si="67"/>
        <v/>
      </c>
      <c r="U305" s="253">
        <f t="shared" si="68"/>
        <v>0</v>
      </c>
      <c r="V305" s="253" t="str">
        <f t="shared" si="69"/>
        <v/>
      </c>
      <c r="W305" s="253" t="str">
        <f>IF(LEN(V305)=0,"",IF(_xlfn.BITAND(V305,'PDP8'!$E$17)='PDP8'!$D$17,'PDP8'!$F$17,CONCATENATE(IF(ISNA(MATCH(_xlfn.BITAND(V305,'PDP8'!$E$18),'PDP8'!$D$18:$D$20,0)),"",CONCATENATE(INDEX('PDP8'!$C$18:$C$20,MATCH(_xlfn.BITAND(V305,'PDP8'!$E$18),'PDP8'!$D$18:$D$20,0))," ")),IF(ISNA(MATCH(_xlfn.BITAND(V305,'PDP8'!$E$21),'PDP8'!$D$21:$D$52,0)),"",INDEX('PDP8'!$C$21:$C$52,MATCH(_xlfn.BITAND(V305,'PDP8'!$E$21),'PDP8'!$D$21:$D$52,0))))))</f>
        <v/>
      </c>
      <c r="X305" s="253" t="str">
        <f>IF(LEN(W305)=0,"",IF(B305='PDP8'!$B$17,'PDP8'!$F$17,CONCATENATE(IF(ISNA(MATCH(_xlfn.BITAND(V305,'PDP8'!$E$18),'PDP8'!$D$18:$D$20,0)),"",CONCATENATE(VLOOKUP(_xlfn.BITAND(V305,'PDP8'!$E$18),'PDP8'!$D$18:$F$20,3,0),IF(LEN(W305)&gt;4,", ",""))),IF(ISNA(MATCH(_xlfn.BITAND(V305,'PDP8'!$E$21),'PDP8'!$D$21:$D$52,0)),"",VLOOKUP(_xlfn.BITAND(V305,'PDP8'!$E$21),'PDP8'!$D$21:$F$52,3,0)))))</f>
        <v/>
      </c>
      <c r="Y305" s="253" t="str">
        <f t="shared" si="73"/>
        <v/>
      </c>
      <c r="Z305" s="253" t="str">
        <f t="shared" si="70"/>
        <v/>
      </c>
      <c r="AA305" s="253" t="str">
        <f>IF(LEN(Z305)=0,"",CONCATENATE(IF(ISNA(MATCH(_xlfn.BITAND(Z305,'PDP8'!$E$56),'PDP8'!$D$56:$D$70,0)),"",CONCATENATE(INDEX('PDP8'!$C$56:$C$70,MATCH(_xlfn.BITAND(Z305,'PDP8'!$E$56),'PDP8'!$D$56:$D$70,0))," ")),IF(ISNA(MATCH(_xlfn.BITAND(Z305,'PDP8'!$E$71),'PDP8'!$D$71:$D$73,0)),"",CONCATENATE(INDEX('PDP8'!$C$71:$C$73,MATCH(_xlfn.BITAND(Z305,'PDP8'!$E$71),'PDP8'!$D$71:$D$73,0))," ")),IF(_xlfn.BITAND(Z305,'PDP8'!$E$74),"",'PDP8'!$C$74),IF(_xlfn.BITAND(Z305,'PDP8'!$E$75),'PDP8'!$C$75,"")))</f>
        <v/>
      </c>
      <c r="AB305" s="253" t="str">
        <f>IF(LEN(AA305)=0,"",CONCATENATE(IF(ISNA(MATCH(_xlfn.BITAND(Z305,'PDP8'!$E$56),'PDP8'!$D$56:$D$70,0)),"",VLOOKUP(_xlfn.BITAND(Z305,'PDP8'!$E$56),'PDP8'!$D$56:$F$70,3,0)),IF(ISNA(MATCH(_xlfn.BITAND(Z305,'PDP8'!$E$71),'PDP8'!$D$71:$D$73,0)),"",CONCATENATE(IF(ISNA(MATCH(_xlfn.BITAND(Z305,'PDP8'!$E$56),'PDP8'!$D$56:$D$70,0)),"",", "),VLOOKUP(_xlfn.BITAND(Z305,'PDP8'!$E$71),'PDP8'!$D$71:$F$73,3,0))),IF(_xlfn.BITAND(Z305,'PDP8'!$E$75)='PDP8'!$D$75,CONCATENATE(IF(LEN(AA305)&gt;4,", ",""),'PDP8'!$F$75,""),IF(_xlfn.BITAND(Z305,'PDP8'!$E$74),"",'PDP8'!$F$74))))</f>
        <v/>
      </c>
      <c r="AC305" s="253" t="str">
        <f t="shared" si="74"/>
        <v/>
      </c>
      <c r="AD305" s="253" t="str">
        <f>IF(OR(LEFT(C305,1)="*",ISNA(MATCH(C305,'PDP8'!$B$90:$B$238,0))),"",VLOOKUP(C305,'PDP8'!$B$90:$C$238,2,0))</f>
        <v/>
      </c>
      <c r="AE305" s="253" t="str">
        <f>IF(LEN(AD305)=0,"",VLOOKUP(C305,'PDP8'!$B$79:$F$238,5,0))</f>
        <v/>
      </c>
      <c r="AF305" s="253" t="str">
        <f>IF(OR(LEFT(C305,1)="*",ISNA(MATCH(C305,'PDP8'!$J$5:$J$389,0))),"",INDEX('PDP8'!$I$5:$I$389,MATCH(C305,'PDP8'!$J$5:$J$389,0)))</f>
        <v/>
      </c>
      <c r="AG305" s="253" t="str">
        <f>IF(LEN(AF305)=0,"",CONCATENATE(VLOOKUP(C305,'PDP8'!$J$5:$M$389,2,0),": ",VLOOKUP(C305,'PDP8'!$J$5:$M$389,4,0)))</f>
        <v/>
      </c>
      <c r="AH305" s="126"/>
    </row>
    <row r="306" spans="1:34" x14ac:dyDescent="0.2">
      <c r="A306" s="126"/>
      <c r="B306" s="246" t="str">
        <f t="shared" si="60"/>
        <v/>
      </c>
      <c r="C306" s="247"/>
      <c r="D306" s="248"/>
      <c r="E306" s="177"/>
      <c r="F306" s="249"/>
      <c r="G306" s="250" t="str">
        <f>IF(LEN(C306)=0,"",IF(LEFT(C306,1)="*",B306,IF(D306="Y",C306,IF(O306&lt;6,INDEX('PDP8'!$C$6:$C$13,MATCH(P306,'PDP8'!$B$6:$B$13)),CONCATENATE(W306,AA306,AD306,AF306)))))</f>
        <v/>
      </c>
      <c r="H306" s="251" t="str">
        <f t="shared" si="61"/>
        <v/>
      </c>
      <c r="I306" s="250" t="str">
        <f t="shared" si="71"/>
        <v/>
      </c>
      <c r="J306" s="179"/>
      <c r="K306" s="188" t="str">
        <f>IF(LEFT(C306,1)="*",CONCATENATE("/Address = ",RIGHT(B306,LEN(B306)-1)),IF(LEN(O306)=0,"",IF(D306="Y",CONCATENATE("/Data initialized to ",C306),IF(O306&lt;6,CONCATENATE("/",VLOOKUP(P306,'PDP8'!$B$6:$F$13,5),IF(_xlfn.BITAND(OCT2DEC(C306),376)=264," [Auto pre-increment]","")),CONCATENATE("/",Y306,AC306,AE306,AG306)))))</f>
        <v/>
      </c>
      <c r="L306" s="252"/>
      <c r="M306" s="126"/>
      <c r="N306" s="253" t="str">
        <f t="shared" si="62"/>
        <v/>
      </c>
      <c r="O306" s="253" t="str">
        <f t="shared" si="63"/>
        <v/>
      </c>
      <c r="P306" s="253" t="str">
        <f t="shared" si="64"/>
        <v/>
      </c>
      <c r="Q306" s="253" t="str">
        <f t="shared" si="65"/>
        <v/>
      </c>
      <c r="R306" s="253" t="str">
        <f t="shared" si="66"/>
        <v>NO</v>
      </c>
      <c r="S306" s="254" t="str">
        <f t="shared" si="72"/>
        <v>7610</v>
      </c>
      <c r="T306" s="253" t="str">
        <f t="shared" si="67"/>
        <v/>
      </c>
      <c r="U306" s="253">
        <f t="shared" si="68"/>
        <v>0</v>
      </c>
      <c r="V306" s="253" t="str">
        <f t="shared" si="69"/>
        <v/>
      </c>
      <c r="W306" s="253" t="str">
        <f>IF(LEN(V306)=0,"",IF(_xlfn.BITAND(V306,'PDP8'!$E$17)='PDP8'!$D$17,'PDP8'!$F$17,CONCATENATE(IF(ISNA(MATCH(_xlfn.BITAND(V306,'PDP8'!$E$18),'PDP8'!$D$18:$D$20,0)),"",CONCATENATE(INDEX('PDP8'!$C$18:$C$20,MATCH(_xlfn.BITAND(V306,'PDP8'!$E$18),'PDP8'!$D$18:$D$20,0))," ")),IF(ISNA(MATCH(_xlfn.BITAND(V306,'PDP8'!$E$21),'PDP8'!$D$21:$D$52,0)),"",INDEX('PDP8'!$C$21:$C$52,MATCH(_xlfn.BITAND(V306,'PDP8'!$E$21),'PDP8'!$D$21:$D$52,0))))))</f>
        <v/>
      </c>
      <c r="X306" s="253" t="str">
        <f>IF(LEN(W306)=0,"",IF(B306='PDP8'!$B$17,'PDP8'!$F$17,CONCATENATE(IF(ISNA(MATCH(_xlfn.BITAND(V306,'PDP8'!$E$18),'PDP8'!$D$18:$D$20,0)),"",CONCATENATE(VLOOKUP(_xlfn.BITAND(V306,'PDP8'!$E$18),'PDP8'!$D$18:$F$20,3,0),IF(LEN(W306)&gt;4,", ",""))),IF(ISNA(MATCH(_xlfn.BITAND(V306,'PDP8'!$E$21),'PDP8'!$D$21:$D$52,0)),"",VLOOKUP(_xlfn.BITAND(V306,'PDP8'!$E$21),'PDP8'!$D$21:$F$52,3,0)))))</f>
        <v/>
      </c>
      <c r="Y306" s="253" t="str">
        <f t="shared" si="73"/>
        <v/>
      </c>
      <c r="Z306" s="253" t="str">
        <f t="shared" si="70"/>
        <v/>
      </c>
      <c r="AA306" s="253" t="str">
        <f>IF(LEN(Z306)=0,"",CONCATENATE(IF(ISNA(MATCH(_xlfn.BITAND(Z306,'PDP8'!$E$56),'PDP8'!$D$56:$D$70,0)),"",CONCATENATE(INDEX('PDP8'!$C$56:$C$70,MATCH(_xlfn.BITAND(Z306,'PDP8'!$E$56),'PDP8'!$D$56:$D$70,0))," ")),IF(ISNA(MATCH(_xlfn.BITAND(Z306,'PDP8'!$E$71),'PDP8'!$D$71:$D$73,0)),"",CONCATENATE(INDEX('PDP8'!$C$71:$C$73,MATCH(_xlfn.BITAND(Z306,'PDP8'!$E$71),'PDP8'!$D$71:$D$73,0))," ")),IF(_xlfn.BITAND(Z306,'PDP8'!$E$74),"",'PDP8'!$C$74),IF(_xlfn.BITAND(Z306,'PDP8'!$E$75),'PDP8'!$C$75,"")))</f>
        <v/>
      </c>
      <c r="AB306" s="253" t="str">
        <f>IF(LEN(AA306)=0,"",CONCATENATE(IF(ISNA(MATCH(_xlfn.BITAND(Z306,'PDP8'!$E$56),'PDP8'!$D$56:$D$70,0)),"",VLOOKUP(_xlfn.BITAND(Z306,'PDP8'!$E$56),'PDP8'!$D$56:$F$70,3,0)),IF(ISNA(MATCH(_xlfn.BITAND(Z306,'PDP8'!$E$71),'PDP8'!$D$71:$D$73,0)),"",CONCATENATE(IF(ISNA(MATCH(_xlfn.BITAND(Z306,'PDP8'!$E$56),'PDP8'!$D$56:$D$70,0)),"",", "),VLOOKUP(_xlfn.BITAND(Z306,'PDP8'!$E$71),'PDP8'!$D$71:$F$73,3,0))),IF(_xlfn.BITAND(Z306,'PDP8'!$E$75)='PDP8'!$D$75,CONCATENATE(IF(LEN(AA306)&gt;4,", ",""),'PDP8'!$F$75,""),IF(_xlfn.BITAND(Z306,'PDP8'!$E$74),"",'PDP8'!$F$74))))</f>
        <v/>
      </c>
      <c r="AC306" s="253" t="str">
        <f t="shared" si="74"/>
        <v/>
      </c>
      <c r="AD306" s="253" t="str">
        <f>IF(OR(LEFT(C306,1)="*",ISNA(MATCH(C306,'PDP8'!$B$90:$B$238,0))),"",VLOOKUP(C306,'PDP8'!$B$90:$C$238,2,0))</f>
        <v/>
      </c>
      <c r="AE306" s="253" t="str">
        <f>IF(LEN(AD306)=0,"",VLOOKUP(C306,'PDP8'!$B$79:$F$238,5,0))</f>
        <v/>
      </c>
      <c r="AF306" s="253" t="str">
        <f>IF(OR(LEFT(C306,1)="*",ISNA(MATCH(C306,'PDP8'!$J$5:$J$389,0))),"",INDEX('PDP8'!$I$5:$I$389,MATCH(C306,'PDP8'!$J$5:$J$389,0)))</f>
        <v/>
      </c>
      <c r="AG306" s="253" t="str">
        <f>IF(LEN(AF306)=0,"",CONCATENATE(VLOOKUP(C306,'PDP8'!$J$5:$M$389,2,0),": ",VLOOKUP(C306,'PDP8'!$J$5:$M$389,4,0)))</f>
        <v/>
      </c>
      <c r="AH306" s="126"/>
    </row>
    <row r="307" spans="1:34" x14ac:dyDescent="0.2">
      <c r="A307" s="126"/>
      <c r="B307" s="246" t="str">
        <f t="shared" si="60"/>
        <v/>
      </c>
      <c r="C307" s="247"/>
      <c r="D307" s="248"/>
      <c r="E307" s="177"/>
      <c r="F307" s="249"/>
      <c r="G307" s="250" t="str">
        <f>IF(LEN(C307)=0,"",IF(LEFT(C307,1)="*",B307,IF(D307="Y",C307,IF(O307&lt;6,INDEX('PDP8'!$C$6:$C$13,MATCH(P307,'PDP8'!$B$6:$B$13)),CONCATENATE(W307,AA307,AD307,AF307)))))</f>
        <v/>
      </c>
      <c r="H307" s="251" t="str">
        <f t="shared" si="61"/>
        <v/>
      </c>
      <c r="I307" s="250" t="str">
        <f t="shared" si="71"/>
        <v/>
      </c>
      <c r="J307" s="179"/>
      <c r="K307" s="188" t="str">
        <f>IF(LEFT(C307,1)="*",CONCATENATE("/Address = ",RIGHT(B307,LEN(B307)-1)),IF(LEN(O307)=0,"",IF(D307="Y",CONCATENATE("/Data initialized to ",C307),IF(O307&lt;6,CONCATENATE("/",VLOOKUP(P307,'PDP8'!$B$6:$F$13,5),IF(_xlfn.BITAND(OCT2DEC(C307),376)=264," [Auto pre-increment]","")),CONCATENATE("/",Y307,AC307,AE307,AG307)))))</f>
        <v/>
      </c>
      <c r="L307" s="252"/>
      <c r="M307" s="126"/>
      <c r="N307" s="253" t="str">
        <f t="shared" si="62"/>
        <v/>
      </c>
      <c r="O307" s="253" t="str">
        <f t="shared" si="63"/>
        <v/>
      </c>
      <c r="P307" s="253" t="str">
        <f t="shared" si="64"/>
        <v/>
      </c>
      <c r="Q307" s="253" t="str">
        <f t="shared" si="65"/>
        <v/>
      </c>
      <c r="R307" s="253" t="str">
        <f t="shared" si="66"/>
        <v>NO</v>
      </c>
      <c r="S307" s="254" t="str">
        <f t="shared" si="72"/>
        <v>7610</v>
      </c>
      <c r="T307" s="253" t="str">
        <f t="shared" si="67"/>
        <v/>
      </c>
      <c r="U307" s="253">
        <f t="shared" si="68"/>
        <v>0</v>
      </c>
      <c r="V307" s="253" t="str">
        <f t="shared" si="69"/>
        <v/>
      </c>
      <c r="W307" s="253" t="str">
        <f>IF(LEN(V307)=0,"",IF(_xlfn.BITAND(V307,'PDP8'!$E$17)='PDP8'!$D$17,'PDP8'!$F$17,CONCATENATE(IF(ISNA(MATCH(_xlfn.BITAND(V307,'PDP8'!$E$18),'PDP8'!$D$18:$D$20,0)),"",CONCATENATE(INDEX('PDP8'!$C$18:$C$20,MATCH(_xlfn.BITAND(V307,'PDP8'!$E$18),'PDP8'!$D$18:$D$20,0))," ")),IF(ISNA(MATCH(_xlfn.BITAND(V307,'PDP8'!$E$21),'PDP8'!$D$21:$D$52,0)),"",INDEX('PDP8'!$C$21:$C$52,MATCH(_xlfn.BITAND(V307,'PDP8'!$E$21),'PDP8'!$D$21:$D$52,0))))))</f>
        <v/>
      </c>
      <c r="X307" s="253" t="str">
        <f>IF(LEN(W307)=0,"",IF(B307='PDP8'!$B$17,'PDP8'!$F$17,CONCATENATE(IF(ISNA(MATCH(_xlfn.BITAND(V307,'PDP8'!$E$18),'PDP8'!$D$18:$D$20,0)),"",CONCATENATE(VLOOKUP(_xlfn.BITAND(V307,'PDP8'!$E$18),'PDP8'!$D$18:$F$20,3,0),IF(LEN(W307)&gt;4,", ",""))),IF(ISNA(MATCH(_xlfn.BITAND(V307,'PDP8'!$E$21),'PDP8'!$D$21:$D$52,0)),"",VLOOKUP(_xlfn.BITAND(V307,'PDP8'!$E$21),'PDP8'!$D$21:$F$52,3,0)))))</f>
        <v/>
      </c>
      <c r="Y307" s="253" t="str">
        <f t="shared" si="73"/>
        <v/>
      </c>
      <c r="Z307" s="253" t="str">
        <f t="shared" si="70"/>
        <v/>
      </c>
      <c r="AA307" s="253" t="str">
        <f>IF(LEN(Z307)=0,"",CONCATENATE(IF(ISNA(MATCH(_xlfn.BITAND(Z307,'PDP8'!$E$56),'PDP8'!$D$56:$D$70,0)),"",CONCATENATE(INDEX('PDP8'!$C$56:$C$70,MATCH(_xlfn.BITAND(Z307,'PDP8'!$E$56),'PDP8'!$D$56:$D$70,0))," ")),IF(ISNA(MATCH(_xlfn.BITAND(Z307,'PDP8'!$E$71),'PDP8'!$D$71:$D$73,0)),"",CONCATENATE(INDEX('PDP8'!$C$71:$C$73,MATCH(_xlfn.BITAND(Z307,'PDP8'!$E$71),'PDP8'!$D$71:$D$73,0))," ")),IF(_xlfn.BITAND(Z307,'PDP8'!$E$74),"",'PDP8'!$C$74),IF(_xlfn.BITAND(Z307,'PDP8'!$E$75),'PDP8'!$C$75,"")))</f>
        <v/>
      </c>
      <c r="AB307" s="253" t="str">
        <f>IF(LEN(AA307)=0,"",CONCATENATE(IF(ISNA(MATCH(_xlfn.BITAND(Z307,'PDP8'!$E$56),'PDP8'!$D$56:$D$70,0)),"",VLOOKUP(_xlfn.BITAND(Z307,'PDP8'!$E$56),'PDP8'!$D$56:$F$70,3,0)),IF(ISNA(MATCH(_xlfn.BITAND(Z307,'PDP8'!$E$71),'PDP8'!$D$71:$D$73,0)),"",CONCATENATE(IF(ISNA(MATCH(_xlfn.BITAND(Z307,'PDP8'!$E$56),'PDP8'!$D$56:$D$70,0)),"",", "),VLOOKUP(_xlfn.BITAND(Z307,'PDP8'!$E$71),'PDP8'!$D$71:$F$73,3,0))),IF(_xlfn.BITAND(Z307,'PDP8'!$E$75)='PDP8'!$D$75,CONCATENATE(IF(LEN(AA307)&gt;4,", ",""),'PDP8'!$F$75,""),IF(_xlfn.BITAND(Z307,'PDP8'!$E$74),"",'PDP8'!$F$74))))</f>
        <v/>
      </c>
      <c r="AC307" s="253" t="str">
        <f t="shared" si="74"/>
        <v/>
      </c>
      <c r="AD307" s="253" t="str">
        <f>IF(OR(LEFT(C307,1)="*",ISNA(MATCH(C307,'PDP8'!$B$90:$B$238,0))),"",VLOOKUP(C307,'PDP8'!$B$90:$C$238,2,0))</f>
        <v/>
      </c>
      <c r="AE307" s="253" t="str">
        <f>IF(LEN(AD307)=0,"",VLOOKUP(C307,'PDP8'!$B$79:$F$238,5,0))</f>
        <v/>
      </c>
      <c r="AF307" s="253" t="str">
        <f>IF(OR(LEFT(C307,1)="*",ISNA(MATCH(C307,'PDP8'!$J$5:$J$389,0))),"",INDEX('PDP8'!$I$5:$I$389,MATCH(C307,'PDP8'!$J$5:$J$389,0)))</f>
        <v/>
      </c>
      <c r="AG307" s="253" t="str">
        <f>IF(LEN(AF307)=0,"",CONCATENATE(VLOOKUP(C307,'PDP8'!$J$5:$M$389,2,0),": ",VLOOKUP(C307,'PDP8'!$J$5:$M$389,4,0)))</f>
        <v/>
      </c>
      <c r="AH307" s="126"/>
    </row>
    <row r="308" spans="1:34" x14ac:dyDescent="0.2">
      <c r="A308" s="126"/>
      <c r="B308" s="246" t="str">
        <f t="shared" si="60"/>
        <v/>
      </c>
      <c r="C308" s="247"/>
      <c r="D308" s="248"/>
      <c r="E308" s="177"/>
      <c r="F308" s="249"/>
      <c r="G308" s="250" t="str">
        <f>IF(LEN(C308)=0,"",IF(LEFT(C308,1)="*",B308,IF(D308="Y",C308,IF(O308&lt;6,INDEX('PDP8'!$C$6:$C$13,MATCH(P308,'PDP8'!$B$6:$B$13)),CONCATENATE(W308,AA308,AD308,AF308)))))</f>
        <v/>
      </c>
      <c r="H308" s="251" t="str">
        <f t="shared" si="61"/>
        <v/>
      </c>
      <c r="I308" s="250" t="str">
        <f t="shared" si="71"/>
        <v/>
      </c>
      <c r="J308" s="179"/>
      <c r="K308" s="188" t="str">
        <f>IF(LEFT(C308,1)="*",CONCATENATE("/Address = ",RIGHT(B308,LEN(B308)-1)),IF(LEN(O308)=0,"",IF(D308="Y",CONCATENATE("/Data initialized to ",C308),IF(O308&lt;6,CONCATENATE("/",VLOOKUP(P308,'PDP8'!$B$6:$F$13,5),IF(_xlfn.BITAND(OCT2DEC(C308),376)=264," [Auto pre-increment]","")),CONCATENATE("/",Y308,AC308,AE308,AG308)))))</f>
        <v/>
      </c>
      <c r="L308" s="252"/>
      <c r="M308" s="126"/>
      <c r="N308" s="253" t="str">
        <f t="shared" si="62"/>
        <v/>
      </c>
      <c r="O308" s="253" t="str">
        <f t="shared" si="63"/>
        <v/>
      </c>
      <c r="P308" s="253" t="str">
        <f t="shared" si="64"/>
        <v/>
      </c>
      <c r="Q308" s="253" t="str">
        <f t="shared" si="65"/>
        <v/>
      </c>
      <c r="R308" s="253" t="str">
        <f t="shared" si="66"/>
        <v>NO</v>
      </c>
      <c r="S308" s="254" t="str">
        <f t="shared" si="72"/>
        <v>7610</v>
      </c>
      <c r="T308" s="253" t="str">
        <f t="shared" si="67"/>
        <v/>
      </c>
      <c r="U308" s="253">
        <f t="shared" si="68"/>
        <v>0</v>
      </c>
      <c r="V308" s="253" t="str">
        <f t="shared" si="69"/>
        <v/>
      </c>
      <c r="W308" s="253" t="str">
        <f>IF(LEN(V308)=0,"",IF(_xlfn.BITAND(V308,'PDP8'!$E$17)='PDP8'!$D$17,'PDP8'!$F$17,CONCATENATE(IF(ISNA(MATCH(_xlfn.BITAND(V308,'PDP8'!$E$18),'PDP8'!$D$18:$D$20,0)),"",CONCATENATE(INDEX('PDP8'!$C$18:$C$20,MATCH(_xlfn.BITAND(V308,'PDP8'!$E$18),'PDP8'!$D$18:$D$20,0))," ")),IF(ISNA(MATCH(_xlfn.BITAND(V308,'PDP8'!$E$21),'PDP8'!$D$21:$D$52,0)),"",INDEX('PDP8'!$C$21:$C$52,MATCH(_xlfn.BITAND(V308,'PDP8'!$E$21),'PDP8'!$D$21:$D$52,0))))))</f>
        <v/>
      </c>
      <c r="X308" s="253" t="str">
        <f>IF(LEN(W308)=0,"",IF(B308='PDP8'!$B$17,'PDP8'!$F$17,CONCATENATE(IF(ISNA(MATCH(_xlfn.BITAND(V308,'PDP8'!$E$18),'PDP8'!$D$18:$D$20,0)),"",CONCATENATE(VLOOKUP(_xlfn.BITAND(V308,'PDP8'!$E$18),'PDP8'!$D$18:$F$20,3,0),IF(LEN(W308)&gt;4,", ",""))),IF(ISNA(MATCH(_xlfn.BITAND(V308,'PDP8'!$E$21),'PDP8'!$D$21:$D$52,0)),"",VLOOKUP(_xlfn.BITAND(V308,'PDP8'!$E$21),'PDP8'!$D$21:$F$52,3,0)))))</f>
        <v/>
      </c>
      <c r="Y308" s="253" t="str">
        <f t="shared" si="73"/>
        <v/>
      </c>
      <c r="Z308" s="253" t="str">
        <f t="shared" si="70"/>
        <v/>
      </c>
      <c r="AA308" s="253" t="str">
        <f>IF(LEN(Z308)=0,"",CONCATENATE(IF(ISNA(MATCH(_xlfn.BITAND(Z308,'PDP8'!$E$56),'PDP8'!$D$56:$D$70,0)),"",CONCATENATE(INDEX('PDP8'!$C$56:$C$70,MATCH(_xlfn.BITAND(Z308,'PDP8'!$E$56),'PDP8'!$D$56:$D$70,0))," ")),IF(ISNA(MATCH(_xlfn.BITAND(Z308,'PDP8'!$E$71),'PDP8'!$D$71:$D$73,0)),"",CONCATENATE(INDEX('PDP8'!$C$71:$C$73,MATCH(_xlfn.BITAND(Z308,'PDP8'!$E$71),'PDP8'!$D$71:$D$73,0))," ")),IF(_xlfn.BITAND(Z308,'PDP8'!$E$74),"",'PDP8'!$C$74),IF(_xlfn.BITAND(Z308,'PDP8'!$E$75),'PDP8'!$C$75,"")))</f>
        <v/>
      </c>
      <c r="AB308" s="253" t="str">
        <f>IF(LEN(AA308)=0,"",CONCATENATE(IF(ISNA(MATCH(_xlfn.BITAND(Z308,'PDP8'!$E$56),'PDP8'!$D$56:$D$70,0)),"",VLOOKUP(_xlfn.BITAND(Z308,'PDP8'!$E$56),'PDP8'!$D$56:$F$70,3,0)),IF(ISNA(MATCH(_xlfn.BITAND(Z308,'PDP8'!$E$71),'PDP8'!$D$71:$D$73,0)),"",CONCATENATE(IF(ISNA(MATCH(_xlfn.BITAND(Z308,'PDP8'!$E$56),'PDP8'!$D$56:$D$70,0)),"",", "),VLOOKUP(_xlfn.BITAND(Z308,'PDP8'!$E$71),'PDP8'!$D$71:$F$73,3,0))),IF(_xlfn.BITAND(Z308,'PDP8'!$E$75)='PDP8'!$D$75,CONCATENATE(IF(LEN(AA308)&gt;4,", ",""),'PDP8'!$F$75,""),IF(_xlfn.BITAND(Z308,'PDP8'!$E$74),"",'PDP8'!$F$74))))</f>
        <v/>
      </c>
      <c r="AC308" s="253" t="str">
        <f t="shared" si="74"/>
        <v/>
      </c>
      <c r="AD308" s="253" t="str">
        <f>IF(OR(LEFT(C308,1)="*",ISNA(MATCH(C308,'PDP8'!$B$90:$B$238,0))),"",VLOOKUP(C308,'PDP8'!$B$90:$C$238,2,0))</f>
        <v/>
      </c>
      <c r="AE308" s="253" t="str">
        <f>IF(LEN(AD308)=0,"",VLOOKUP(C308,'PDP8'!$B$79:$F$238,5,0))</f>
        <v/>
      </c>
      <c r="AF308" s="253" t="str">
        <f>IF(OR(LEFT(C308,1)="*",ISNA(MATCH(C308,'PDP8'!$J$5:$J$389,0))),"",INDEX('PDP8'!$I$5:$I$389,MATCH(C308,'PDP8'!$J$5:$J$389,0)))</f>
        <v/>
      </c>
      <c r="AG308" s="253" t="str">
        <f>IF(LEN(AF308)=0,"",CONCATENATE(VLOOKUP(C308,'PDP8'!$J$5:$M$389,2,0),": ",VLOOKUP(C308,'PDP8'!$J$5:$M$389,4,0)))</f>
        <v/>
      </c>
      <c r="AH308" s="126"/>
    </row>
    <row r="309" spans="1:34" x14ac:dyDescent="0.2">
      <c r="A309" s="126"/>
      <c r="B309" s="246" t="str">
        <f t="shared" si="60"/>
        <v/>
      </c>
      <c r="C309" s="247"/>
      <c r="D309" s="248"/>
      <c r="E309" s="177"/>
      <c r="F309" s="249"/>
      <c r="G309" s="250" t="str">
        <f>IF(LEN(C309)=0,"",IF(LEFT(C309,1)="*",B309,IF(D309="Y",C309,IF(O309&lt;6,INDEX('PDP8'!$C$6:$C$13,MATCH(P309,'PDP8'!$B$6:$B$13)),CONCATENATE(W309,AA309,AD309,AF309)))))</f>
        <v/>
      </c>
      <c r="H309" s="251" t="str">
        <f t="shared" si="61"/>
        <v/>
      </c>
      <c r="I309" s="250" t="str">
        <f t="shared" si="71"/>
        <v/>
      </c>
      <c r="J309" s="179"/>
      <c r="K309" s="188" t="str">
        <f>IF(LEFT(C309,1)="*",CONCATENATE("/Address = ",RIGHT(B309,LEN(B309)-1)),IF(LEN(O309)=0,"",IF(D309="Y",CONCATENATE("/Data initialized to ",C309),IF(O309&lt;6,CONCATENATE("/",VLOOKUP(P309,'PDP8'!$B$6:$F$13,5),IF(_xlfn.BITAND(OCT2DEC(C309),376)=264," [Auto pre-increment]","")),CONCATENATE("/",Y309,AC309,AE309,AG309)))))</f>
        <v/>
      </c>
      <c r="L309" s="252"/>
      <c r="M309" s="126"/>
      <c r="N309" s="253" t="str">
        <f t="shared" si="62"/>
        <v/>
      </c>
      <c r="O309" s="253" t="str">
        <f t="shared" si="63"/>
        <v/>
      </c>
      <c r="P309" s="253" t="str">
        <f t="shared" si="64"/>
        <v/>
      </c>
      <c r="Q309" s="253" t="str">
        <f t="shared" si="65"/>
        <v/>
      </c>
      <c r="R309" s="253" t="str">
        <f t="shared" si="66"/>
        <v>NO</v>
      </c>
      <c r="S309" s="254" t="str">
        <f t="shared" si="72"/>
        <v>7610</v>
      </c>
      <c r="T309" s="253" t="str">
        <f t="shared" si="67"/>
        <v/>
      </c>
      <c r="U309" s="253">
        <f t="shared" si="68"/>
        <v>0</v>
      </c>
      <c r="V309" s="253" t="str">
        <f t="shared" si="69"/>
        <v/>
      </c>
      <c r="W309" s="253" t="str">
        <f>IF(LEN(V309)=0,"",IF(_xlfn.BITAND(V309,'PDP8'!$E$17)='PDP8'!$D$17,'PDP8'!$F$17,CONCATENATE(IF(ISNA(MATCH(_xlfn.BITAND(V309,'PDP8'!$E$18),'PDP8'!$D$18:$D$20,0)),"",CONCATENATE(INDEX('PDP8'!$C$18:$C$20,MATCH(_xlfn.BITAND(V309,'PDP8'!$E$18),'PDP8'!$D$18:$D$20,0))," ")),IF(ISNA(MATCH(_xlfn.BITAND(V309,'PDP8'!$E$21),'PDP8'!$D$21:$D$52,0)),"",INDEX('PDP8'!$C$21:$C$52,MATCH(_xlfn.BITAND(V309,'PDP8'!$E$21),'PDP8'!$D$21:$D$52,0))))))</f>
        <v/>
      </c>
      <c r="X309" s="253" t="str">
        <f>IF(LEN(W309)=0,"",IF(B309='PDP8'!$B$17,'PDP8'!$F$17,CONCATENATE(IF(ISNA(MATCH(_xlfn.BITAND(V309,'PDP8'!$E$18),'PDP8'!$D$18:$D$20,0)),"",CONCATENATE(VLOOKUP(_xlfn.BITAND(V309,'PDP8'!$E$18),'PDP8'!$D$18:$F$20,3,0),IF(LEN(W309)&gt;4,", ",""))),IF(ISNA(MATCH(_xlfn.BITAND(V309,'PDP8'!$E$21),'PDP8'!$D$21:$D$52,0)),"",VLOOKUP(_xlfn.BITAND(V309,'PDP8'!$E$21),'PDP8'!$D$21:$F$52,3,0)))))</f>
        <v/>
      </c>
      <c r="Y309" s="253" t="str">
        <f t="shared" si="73"/>
        <v/>
      </c>
      <c r="Z309" s="253" t="str">
        <f t="shared" si="70"/>
        <v/>
      </c>
      <c r="AA309" s="253" t="str">
        <f>IF(LEN(Z309)=0,"",CONCATENATE(IF(ISNA(MATCH(_xlfn.BITAND(Z309,'PDP8'!$E$56),'PDP8'!$D$56:$D$70,0)),"",CONCATENATE(INDEX('PDP8'!$C$56:$C$70,MATCH(_xlfn.BITAND(Z309,'PDP8'!$E$56),'PDP8'!$D$56:$D$70,0))," ")),IF(ISNA(MATCH(_xlfn.BITAND(Z309,'PDP8'!$E$71),'PDP8'!$D$71:$D$73,0)),"",CONCATENATE(INDEX('PDP8'!$C$71:$C$73,MATCH(_xlfn.BITAND(Z309,'PDP8'!$E$71),'PDP8'!$D$71:$D$73,0))," ")),IF(_xlfn.BITAND(Z309,'PDP8'!$E$74),"",'PDP8'!$C$74),IF(_xlfn.BITAND(Z309,'PDP8'!$E$75),'PDP8'!$C$75,"")))</f>
        <v/>
      </c>
      <c r="AB309" s="253" t="str">
        <f>IF(LEN(AA309)=0,"",CONCATENATE(IF(ISNA(MATCH(_xlfn.BITAND(Z309,'PDP8'!$E$56),'PDP8'!$D$56:$D$70,0)),"",VLOOKUP(_xlfn.BITAND(Z309,'PDP8'!$E$56),'PDP8'!$D$56:$F$70,3,0)),IF(ISNA(MATCH(_xlfn.BITAND(Z309,'PDP8'!$E$71),'PDP8'!$D$71:$D$73,0)),"",CONCATENATE(IF(ISNA(MATCH(_xlfn.BITAND(Z309,'PDP8'!$E$56),'PDP8'!$D$56:$D$70,0)),"",", "),VLOOKUP(_xlfn.BITAND(Z309,'PDP8'!$E$71),'PDP8'!$D$71:$F$73,3,0))),IF(_xlfn.BITAND(Z309,'PDP8'!$E$75)='PDP8'!$D$75,CONCATENATE(IF(LEN(AA309)&gt;4,", ",""),'PDP8'!$F$75,""),IF(_xlfn.BITAND(Z309,'PDP8'!$E$74),"",'PDP8'!$F$74))))</f>
        <v/>
      </c>
      <c r="AC309" s="253" t="str">
        <f t="shared" si="74"/>
        <v/>
      </c>
      <c r="AD309" s="253" t="str">
        <f>IF(OR(LEFT(C309,1)="*",ISNA(MATCH(C309,'PDP8'!$B$90:$B$238,0))),"",VLOOKUP(C309,'PDP8'!$B$90:$C$238,2,0))</f>
        <v/>
      </c>
      <c r="AE309" s="253" t="str">
        <f>IF(LEN(AD309)=0,"",VLOOKUP(C309,'PDP8'!$B$79:$F$238,5,0))</f>
        <v/>
      </c>
      <c r="AF309" s="253" t="str">
        <f>IF(OR(LEFT(C309,1)="*",ISNA(MATCH(C309,'PDP8'!$J$5:$J$389,0))),"",INDEX('PDP8'!$I$5:$I$389,MATCH(C309,'PDP8'!$J$5:$J$389,0)))</f>
        <v/>
      </c>
      <c r="AG309" s="253" t="str">
        <f>IF(LEN(AF309)=0,"",CONCATENATE(VLOOKUP(C309,'PDP8'!$J$5:$M$389,2,0),": ",VLOOKUP(C309,'PDP8'!$J$5:$M$389,4,0)))</f>
        <v/>
      </c>
      <c r="AH309" s="126"/>
    </row>
    <row r="310" spans="1:34" x14ac:dyDescent="0.2">
      <c r="A310" s="126"/>
      <c r="B310" s="246" t="str">
        <f t="shared" si="60"/>
        <v/>
      </c>
      <c r="C310" s="247"/>
      <c r="D310" s="248"/>
      <c r="E310" s="177"/>
      <c r="F310" s="249"/>
      <c r="G310" s="250" t="str">
        <f>IF(LEN(C310)=0,"",IF(LEFT(C310,1)="*",B310,IF(D310="Y",C310,IF(O310&lt;6,INDEX('PDP8'!$C$6:$C$13,MATCH(P310,'PDP8'!$B$6:$B$13)),CONCATENATE(W310,AA310,AD310,AF310)))))</f>
        <v/>
      </c>
      <c r="H310" s="251" t="str">
        <f t="shared" si="61"/>
        <v/>
      </c>
      <c r="I310" s="250" t="str">
        <f t="shared" si="71"/>
        <v/>
      </c>
      <c r="J310" s="179"/>
      <c r="K310" s="188" t="str">
        <f>IF(LEFT(C310,1)="*",CONCATENATE("/Address = ",RIGHT(B310,LEN(B310)-1)),IF(LEN(O310)=0,"",IF(D310="Y",CONCATENATE("/Data initialized to ",C310),IF(O310&lt;6,CONCATENATE("/",VLOOKUP(P310,'PDP8'!$B$6:$F$13,5),IF(_xlfn.BITAND(OCT2DEC(C310),376)=264," [Auto pre-increment]","")),CONCATENATE("/",Y310,AC310,AE310,AG310)))))</f>
        <v/>
      </c>
      <c r="L310" s="252"/>
      <c r="M310" s="126"/>
      <c r="N310" s="253" t="str">
        <f t="shared" si="62"/>
        <v/>
      </c>
      <c r="O310" s="253" t="str">
        <f t="shared" si="63"/>
        <v/>
      </c>
      <c r="P310" s="253" t="str">
        <f t="shared" si="64"/>
        <v/>
      </c>
      <c r="Q310" s="253" t="str">
        <f t="shared" si="65"/>
        <v/>
      </c>
      <c r="R310" s="253" t="str">
        <f t="shared" si="66"/>
        <v>NO</v>
      </c>
      <c r="S310" s="254" t="str">
        <f t="shared" si="72"/>
        <v>7610</v>
      </c>
      <c r="T310" s="253" t="str">
        <f t="shared" si="67"/>
        <v/>
      </c>
      <c r="U310" s="253">
        <f t="shared" si="68"/>
        <v>0</v>
      </c>
      <c r="V310" s="253" t="str">
        <f t="shared" si="69"/>
        <v/>
      </c>
      <c r="W310" s="253" t="str">
        <f>IF(LEN(V310)=0,"",IF(_xlfn.BITAND(V310,'PDP8'!$E$17)='PDP8'!$D$17,'PDP8'!$F$17,CONCATENATE(IF(ISNA(MATCH(_xlfn.BITAND(V310,'PDP8'!$E$18),'PDP8'!$D$18:$D$20,0)),"",CONCATENATE(INDEX('PDP8'!$C$18:$C$20,MATCH(_xlfn.BITAND(V310,'PDP8'!$E$18),'PDP8'!$D$18:$D$20,0))," ")),IF(ISNA(MATCH(_xlfn.BITAND(V310,'PDP8'!$E$21),'PDP8'!$D$21:$D$52,0)),"",INDEX('PDP8'!$C$21:$C$52,MATCH(_xlfn.BITAND(V310,'PDP8'!$E$21),'PDP8'!$D$21:$D$52,0))))))</f>
        <v/>
      </c>
      <c r="X310" s="253" t="str">
        <f>IF(LEN(W310)=0,"",IF(B310='PDP8'!$B$17,'PDP8'!$F$17,CONCATENATE(IF(ISNA(MATCH(_xlfn.BITAND(V310,'PDP8'!$E$18),'PDP8'!$D$18:$D$20,0)),"",CONCATENATE(VLOOKUP(_xlfn.BITAND(V310,'PDP8'!$E$18),'PDP8'!$D$18:$F$20,3,0),IF(LEN(W310)&gt;4,", ",""))),IF(ISNA(MATCH(_xlfn.BITAND(V310,'PDP8'!$E$21),'PDP8'!$D$21:$D$52,0)),"",VLOOKUP(_xlfn.BITAND(V310,'PDP8'!$E$21),'PDP8'!$D$21:$F$52,3,0)))))</f>
        <v/>
      </c>
      <c r="Y310" s="253" t="str">
        <f t="shared" si="73"/>
        <v/>
      </c>
      <c r="Z310" s="253" t="str">
        <f t="shared" si="70"/>
        <v/>
      </c>
      <c r="AA310" s="253" t="str">
        <f>IF(LEN(Z310)=0,"",CONCATENATE(IF(ISNA(MATCH(_xlfn.BITAND(Z310,'PDP8'!$E$56),'PDP8'!$D$56:$D$70,0)),"",CONCATENATE(INDEX('PDP8'!$C$56:$C$70,MATCH(_xlfn.BITAND(Z310,'PDP8'!$E$56),'PDP8'!$D$56:$D$70,0))," ")),IF(ISNA(MATCH(_xlfn.BITAND(Z310,'PDP8'!$E$71),'PDP8'!$D$71:$D$73,0)),"",CONCATENATE(INDEX('PDP8'!$C$71:$C$73,MATCH(_xlfn.BITAND(Z310,'PDP8'!$E$71),'PDP8'!$D$71:$D$73,0))," ")),IF(_xlfn.BITAND(Z310,'PDP8'!$E$74),"",'PDP8'!$C$74),IF(_xlfn.BITAND(Z310,'PDP8'!$E$75),'PDP8'!$C$75,"")))</f>
        <v/>
      </c>
      <c r="AB310" s="253" t="str">
        <f>IF(LEN(AA310)=0,"",CONCATENATE(IF(ISNA(MATCH(_xlfn.BITAND(Z310,'PDP8'!$E$56),'PDP8'!$D$56:$D$70,0)),"",VLOOKUP(_xlfn.BITAND(Z310,'PDP8'!$E$56),'PDP8'!$D$56:$F$70,3,0)),IF(ISNA(MATCH(_xlfn.BITAND(Z310,'PDP8'!$E$71),'PDP8'!$D$71:$D$73,0)),"",CONCATENATE(IF(ISNA(MATCH(_xlfn.BITAND(Z310,'PDP8'!$E$56),'PDP8'!$D$56:$D$70,0)),"",", "),VLOOKUP(_xlfn.BITAND(Z310,'PDP8'!$E$71),'PDP8'!$D$71:$F$73,3,0))),IF(_xlfn.BITAND(Z310,'PDP8'!$E$75)='PDP8'!$D$75,CONCATENATE(IF(LEN(AA310)&gt;4,", ",""),'PDP8'!$F$75,""),IF(_xlfn.BITAND(Z310,'PDP8'!$E$74),"",'PDP8'!$F$74))))</f>
        <v/>
      </c>
      <c r="AC310" s="253" t="str">
        <f t="shared" si="74"/>
        <v/>
      </c>
      <c r="AD310" s="253" t="str">
        <f>IF(OR(LEFT(C310,1)="*",ISNA(MATCH(C310,'PDP8'!$B$90:$B$238,0))),"",VLOOKUP(C310,'PDP8'!$B$90:$C$238,2,0))</f>
        <v/>
      </c>
      <c r="AE310" s="253" t="str">
        <f>IF(LEN(AD310)=0,"",VLOOKUP(C310,'PDP8'!$B$79:$F$238,5,0))</f>
        <v/>
      </c>
      <c r="AF310" s="253" t="str">
        <f>IF(OR(LEFT(C310,1)="*",ISNA(MATCH(C310,'PDP8'!$J$5:$J$389,0))),"",INDEX('PDP8'!$I$5:$I$389,MATCH(C310,'PDP8'!$J$5:$J$389,0)))</f>
        <v/>
      </c>
      <c r="AG310" s="253" t="str">
        <f>IF(LEN(AF310)=0,"",CONCATENATE(VLOOKUP(C310,'PDP8'!$J$5:$M$389,2,0),": ",VLOOKUP(C310,'PDP8'!$J$5:$M$389,4,0)))</f>
        <v/>
      </c>
      <c r="AH310" s="126"/>
    </row>
    <row r="311" spans="1:34" x14ac:dyDescent="0.2">
      <c r="A311" s="126"/>
      <c r="B311" s="246" t="str">
        <f t="shared" si="60"/>
        <v/>
      </c>
      <c r="C311" s="247"/>
      <c r="D311" s="248"/>
      <c r="E311" s="177"/>
      <c r="F311" s="249"/>
      <c r="G311" s="250" t="str">
        <f>IF(LEN(C311)=0,"",IF(LEFT(C311,1)="*",B311,IF(D311="Y",C311,IF(O311&lt;6,INDEX('PDP8'!$C$6:$C$13,MATCH(P311,'PDP8'!$B$6:$B$13)),CONCATENATE(W311,AA311,AD311,AF311)))))</f>
        <v/>
      </c>
      <c r="H311" s="251" t="str">
        <f t="shared" si="61"/>
        <v/>
      </c>
      <c r="I311" s="250" t="str">
        <f t="shared" si="71"/>
        <v/>
      </c>
      <c r="J311" s="179"/>
      <c r="K311" s="188" t="str">
        <f>IF(LEFT(C311,1)="*",CONCATENATE("/Address = ",RIGHT(B311,LEN(B311)-1)),IF(LEN(O311)=0,"",IF(D311="Y",CONCATENATE("/Data initialized to ",C311),IF(O311&lt;6,CONCATENATE("/",VLOOKUP(P311,'PDP8'!$B$6:$F$13,5),IF(_xlfn.BITAND(OCT2DEC(C311),376)=264," [Auto pre-increment]","")),CONCATENATE("/",Y311,AC311,AE311,AG311)))))</f>
        <v/>
      </c>
      <c r="L311" s="252"/>
      <c r="M311" s="126"/>
      <c r="N311" s="253" t="str">
        <f t="shared" si="62"/>
        <v/>
      </c>
      <c r="O311" s="253" t="str">
        <f t="shared" si="63"/>
        <v/>
      </c>
      <c r="P311" s="253" t="str">
        <f t="shared" si="64"/>
        <v/>
      </c>
      <c r="Q311" s="253" t="str">
        <f t="shared" si="65"/>
        <v/>
      </c>
      <c r="R311" s="253" t="str">
        <f t="shared" si="66"/>
        <v>NO</v>
      </c>
      <c r="S311" s="254" t="str">
        <f t="shared" si="72"/>
        <v>7610</v>
      </c>
      <c r="T311" s="253" t="str">
        <f t="shared" si="67"/>
        <v/>
      </c>
      <c r="U311" s="253">
        <f t="shared" si="68"/>
        <v>0</v>
      </c>
      <c r="V311" s="253" t="str">
        <f t="shared" si="69"/>
        <v/>
      </c>
      <c r="W311" s="253" t="str">
        <f>IF(LEN(V311)=0,"",IF(_xlfn.BITAND(V311,'PDP8'!$E$17)='PDP8'!$D$17,'PDP8'!$F$17,CONCATENATE(IF(ISNA(MATCH(_xlfn.BITAND(V311,'PDP8'!$E$18),'PDP8'!$D$18:$D$20,0)),"",CONCATENATE(INDEX('PDP8'!$C$18:$C$20,MATCH(_xlfn.BITAND(V311,'PDP8'!$E$18),'PDP8'!$D$18:$D$20,0))," ")),IF(ISNA(MATCH(_xlfn.BITAND(V311,'PDP8'!$E$21),'PDP8'!$D$21:$D$52,0)),"",INDEX('PDP8'!$C$21:$C$52,MATCH(_xlfn.BITAND(V311,'PDP8'!$E$21),'PDP8'!$D$21:$D$52,0))))))</f>
        <v/>
      </c>
      <c r="X311" s="253" t="str">
        <f>IF(LEN(W311)=0,"",IF(B311='PDP8'!$B$17,'PDP8'!$F$17,CONCATENATE(IF(ISNA(MATCH(_xlfn.BITAND(V311,'PDP8'!$E$18),'PDP8'!$D$18:$D$20,0)),"",CONCATENATE(VLOOKUP(_xlfn.BITAND(V311,'PDP8'!$E$18),'PDP8'!$D$18:$F$20,3,0),IF(LEN(W311)&gt;4,", ",""))),IF(ISNA(MATCH(_xlfn.BITAND(V311,'PDP8'!$E$21),'PDP8'!$D$21:$D$52,0)),"",VLOOKUP(_xlfn.BITAND(V311,'PDP8'!$E$21),'PDP8'!$D$21:$F$52,3,0)))))</f>
        <v/>
      </c>
      <c r="Y311" s="253" t="str">
        <f t="shared" si="73"/>
        <v/>
      </c>
      <c r="Z311" s="253" t="str">
        <f t="shared" si="70"/>
        <v/>
      </c>
      <c r="AA311" s="253" t="str">
        <f>IF(LEN(Z311)=0,"",CONCATENATE(IF(ISNA(MATCH(_xlfn.BITAND(Z311,'PDP8'!$E$56),'PDP8'!$D$56:$D$70,0)),"",CONCATENATE(INDEX('PDP8'!$C$56:$C$70,MATCH(_xlfn.BITAND(Z311,'PDP8'!$E$56),'PDP8'!$D$56:$D$70,0))," ")),IF(ISNA(MATCH(_xlfn.BITAND(Z311,'PDP8'!$E$71),'PDP8'!$D$71:$D$73,0)),"",CONCATENATE(INDEX('PDP8'!$C$71:$C$73,MATCH(_xlfn.BITAND(Z311,'PDP8'!$E$71),'PDP8'!$D$71:$D$73,0))," ")),IF(_xlfn.BITAND(Z311,'PDP8'!$E$74),"",'PDP8'!$C$74),IF(_xlfn.BITAND(Z311,'PDP8'!$E$75),'PDP8'!$C$75,"")))</f>
        <v/>
      </c>
      <c r="AB311" s="253" t="str">
        <f>IF(LEN(AA311)=0,"",CONCATENATE(IF(ISNA(MATCH(_xlfn.BITAND(Z311,'PDP8'!$E$56),'PDP8'!$D$56:$D$70,0)),"",VLOOKUP(_xlfn.BITAND(Z311,'PDP8'!$E$56),'PDP8'!$D$56:$F$70,3,0)),IF(ISNA(MATCH(_xlfn.BITAND(Z311,'PDP8'!$E$71),'PDP8'!$D$71:$D$73,0)),"",CONCATENATE(IF(ISNA(MATCH(_xlfn.BITAND(Z311,'PDP8'!$E$56),'PDP8'!$D$56:$D$70,0)),"",", "),VLOOKUP(_xlfn.BITAND(Z311,'PDP8'!$E$71),'PDP8'!$D$71:$F$73,3,0))),IF(_xlfn.BITAND(Z311,'PDP8'!$E$75)='PDP8'!$D$75,CONCATENATE(IF(LEN(AA311)&gt;4,", ",""),'PDP8'!$F$75,""),IF(_xlfn.BITAND(Z311,'PDP8'!$E$74),"",'PDP8'!$F$74))))</f>
        <v/>
      </c>
      <c r="AC311" s="253" t="str">
        <f t="shared" si="74"/>
        <v/>
      </c>
      <c r="AD311" s="253" t="str">
        <f>IF(OR(LEFT(C311,1)="*",ISNA(MATCH(C311,'PDP8'!$B$90:$B$238,0))),"",VLOOKUP(C311,'PDP8'!$B$90:$C$238,2,0))</f>
        <v/>
      </c>
      <c r="AE311" s="253" t="str">
        <f>IF(LEN(AD311)=0,"",VLOOKUP(C311,'PDP8'!$B$79:$F$238,5,0))</f>
        <v/>
      </c>
      <c r="AF311" s="253" t="str">
        <f>IF(OR(LEFT(C311,1)="*",ISNA(MATCH(C311,'PDP8'!$J$5:$J$389,0))),"",INDEX('PDP8'!$I$5:$I$389,MATCH(C311,'PDP8'!$J$5:$J$389,0)))</f>
        <v/>
      </c>
      <c r="AG311" s="253" t="str">
        <f>IF(LEN(AF311)=0,"",CONCATENATE(VLOOKUP(C311,'PDP8'!$J$5:$M$389,2,0),": ",VLOOKUP(C311,'PDP8'!$J$5:$M$389,4,0)))</f>
        <v/>
      </c>
      <c r="AH311" s="126"/>
    </row>
    <row r="312" spans="1:34" x14ac:dyDescent="0.2">
      <c r="A312" s="126"/>
      <c r="B312" s="246" t="str">
        <f t="shared" si="60"/>
        <v/>
      </c>
      <c r="C312" s="247"/>
      <c r="D312" s="248"/>
      <c r="E312" s="177"/>
      <c r="F312" s="249"/>
      <c r="G312" s="250" t="str">
        <f>IF(LEN(C312)=0,"",IF(LEFT(C312,1)="*",B312,IF(D312="Y",C312,IF(O312&lt;6,INDEX('PDP8'!$C$6:$C$13,MATCH(P312,'PDP8'!$B$6:$B$13)),CONCATENATE(W312,AA312,AD312,AF312)))))</f>
        <v/>
      </c>
      <c r="H312" s="251" t="str">
        <f t="shared" si="61"/>
        <v/>
      </c>
      <c r="I312" s="250" t="str">
        <f t="shared" si="71"/>
        <v/>
      </c>
      <c r="J312" s="179"/>
      <c r="K312" s="188" t="str">
        <f>IF(LEFT(C312,1)="*",CONCATENATE("/Address = ",RIGHT(B312,LEN(B312)-1)),IF(LEN(O312)=0,"",IF(D312="Y",CONCATENATE("/Data initialized to ",C312),IF(O312&lt;6,CONCATENATE("/",VLOOKUP(P312,'PDP8'!$B$6:$F$13,5),IF(_xlfn.BITAND(OCT2DEC(C312),376)=264," [Auto pre-increment]","")),CONCATENATE("/",Y312,AC312,AE312,AG312)))))</f>
        <v/>
      </c>
      <c r="L312" s="252"/>
      <c r="M312" s="126"/>
      <c r="N312" s="253" t="str">
        <f t="shared" si="62"/>
        <v/>
      </c>
      <c r="O312" s="253" t="str">
        <f t="shared" si="63"/>
        <v/>
      </c>
      <c r="P312" s="253" t="str">
        <f t="shared" si="64"/>
        <v/>
      </c>
      <c r="Q312" s="253" t="str">
        <f t="shared" si="65"/>
        <v/>
      </c>
      <c r="R312" s="253" t="str">
        <f t="shared" si="66"/>
        <v>NO</v>
      </c>
      <c r="S312" s="254" t="str">
        <f t="shared" si="72"/>
        <v>7610</v>
      </c>
      <c r="T312" s="253" t="str">
        <f t="shared" si="67"/>
        <v/>
      </c>
      <c r="U312" s="253">
        <f t="shared" si="68"/>
        <v>0</v>
      </c>
      <c r="V312" s="253" t="str">
        <f t="shared" si="69"/>
        <v/>
      </c>
      <c r="W312" s="253" t="str">
        <f>IF(LEN(V312)=0,"",IF(_xlfn.BITAND(V312,'PDP8'!$E$17)='PDP8'!$D$17,'PDP8'!$F$17,CONCATENATE(IF(ISNA(MATCH(_xlfn.BITAND(V312,'PDP8'!$E$18),'PDP8'!$D$18:$D$20,0)),"",CONCATENATE(INDEX('PDP8'!$C$18:$C$20,MATCH(_xlfn.BITAND(V312,'PDP8'!$E$18),'PDP8'!$D$18:$D$20,0))," ")),IF(ISNA(MATCH(_xlfn.BITAND(V312,'PDP8'!$E$21),'PDP8'!$D$21:$D$52,0)),"",INDEX('PDP8'!$C$21:$C$52,MATCH(_xlfn.BITAND(V312,'PDP8'!$E$21),'PDP8'!$D$21:$D$52,0))))))</f>
        <v/>
      </c>
      <c r="X312" s="253" t="str">
        <f>IF(LEN(W312)=0,"",IF(B312='PDP8'!$B$17,'PDP8'!$F$17,CONCATENATE(IF(ISNA(MATCH(_xlfn.BITAND(V312,'PDP8'!$E$18),'PDP8'!$D$18:$D$20,0)),"",CONCATENATE(VLOOKUP(_xlfn.BITAND(V312,'PDP8'!$E$18),'PDP8'!$D$18:$F$20,3,0),IF(LEN(W312)&gt;4,", ",""))),IF(ISNA(MATCH(_xlfn.BITAND(V312,'PDP8'!$E$21),'PDP8'!$D$21:$D$52,0)),"",VLOOKUP(_xlfn.BITAND(V312,'PDP8'!$E$21),'PDP8'!$D$21:$F$52,3,0)))))</f>
        <v/>
      </c>
      <c r="Y312" s="253" t="str">
        <f t="shared" si="73"/>
        <v/>
      </c>
      <c r="Z312" s="253" t="str">
        <f t="shared" si="70"/>
        <v/>
      </c>
      <c r="AA312" s="253" t="str">
        <f>IF(LEN(Z312)=0,"",CONCATENATE(IF(ISNA(MATCH(_xlfn.BITAND(Z312,'PDP8'!$E$56),'PDP8'!$D$56:$D$70,0)),"",CONCATENATE(INDEX('PDP8'!$C$56:$C$70,MATCH(_xlfn.BITAND(Z312,'PDP8'!$E$56),'PDP8'!$D$56:$D$70,0))," ")),IF(ISNA(MATCH(_xlfn.BITAND(Z312,'PDP8'!$E$71),'PDP8'!$D$71:$D$73,0)),"",CONCATENATE(INDEX('PDP8'!$C$71:$C$73,MATCH(_xlfn.BITAND(Z312,'PDP8'!$E$71),'PDP8'!$D$71:$D$73,0))," ")),IF(_xlfn.BITAND(Z312,'PDP8'!$E$74),"",'PDP8'!$C$74),IF(_xlfn.BITAND(Z312,'PDP8'!$E$75),'PDP8'!$C$75,"")))</f>
        <v/>
      </c>
      <c r="AB312" s="253" t="str">
        <f>IF(LEN(AA312)=0,"",CONCATENATE(IF(ISNA(MATCH(_xlfn.BITAND(Z312,'PDP8'!$E$56),'PDP8'!$D$56:$D$70,0)),"",VLOOKUP(_xlfn.BITAND(Z312,'PDP8'!$E$56),'PDP8'!$D$56:$F$70,3,0)),IF(ISNA(MATCH(_xlfn.BITAND(Z312,'PDP8'!$E$71),'PDP8'!$D$71:$D$73,0)),"",CONCATENATE(IF(ISNA(MATCH(_xlfn.BITAND(Z312,'PDP8'!$E$56),'PDP8'!$D$56:$D$70,0)),"",", "),VLOOKUP(_xlfn.BITAND(Z312,'PDP8'!$E$71),'PDP8'!$D$71:$F$73,3,0))),IF(_xlfn.BITAND(Z312,'PDP8'!$E$75)='PDP8'!$D$75,CONCATENATE(IF(LEN(AA312)&gt;4,", ",""),'PDP8'!$F$75,""),IF(_xlfn.BITAND(Z312,'PDP8'!$E$74),"",'PDP8'!$F$74))))</f>
        <v/>
      </c>
      <c r="AC312" s="253" t="str">
        <f t="shared" si="74"/>
        <v/>
      </c>
      <c r="AD312" s="253" t="str">
        <f>IF(OR(LEFT(C312,1)="*",ISNA(MATCH(C312,'PDP8'!$B$90:$B$238,0))),"",VLOOKUP(C312,'PDP8'!$B$90:$C$238,2,0))</f>
        <v/>
      </c>
      <c r="AE312" s="253" t="str">
        <f>IF(LEN(AD312)=0,"",VLOOKUP(C312,'PDP8'!$B$79:$F$238,5,0))</f>
        <v/>
      </c>
      <c r="AF312" s="253" t="str">
        <f>IF(OR(LEFT(C312,1)="*",ISNA(MATCH(C312,'PDP8'!$J$5:$J$389,0))),"",INDEX('PDP8'!$I$5:$I$389,MATCH(C312,'PDP8'!$J$5:$J$389,0)))</f>
        <v/>
      </c>
      <c r="AG312" s="253" t="str">
        <f>IF(LEN(AF312)=0,"",CONCATENATE(VLOOKUP(C312,'PDP8'!$J$5:$M$389,2,0),": ",VLOOKUP(C312,'PDP8'!$J$5:$M$389,4,0)))</f>
        <v/>
      </c>
      <c r="AH312" s="126"/>
    </row>
    <row r="313" spans="1:34" x14ac:dyDescent="0.2">
      <c r="A313" s="126"/>
      <c r="B313" s="246" t="str">
        <f t="shared" si="60"/>
        <v/>
      </c>
      <c r="C313" s="247"/>
      <c r="D313" s="248"/>
      <c r="E313" s="177"/>
      <c r="F313" s="249"/>
      <c r="G313" s="250" t="str">
        <f>IF(LEN(C313)=0,"",IF(LEFT(C313,1)="*",B313,IF(D313="Y",C313,IF(O313&lt;6,INDEX('PDP8'!$C$6:$C$13,MATCH(P313,'PDP8'!$B$6:$B$13)),CONCATENATE(W313,AA313,AD313,AF313)))))</f>
        <v/>
      </c>
      <c r="H313" s="251" t="str">
        <f t="shared" si="61"/>
        <v/>
      </c>
      <c r="I313" s="250" t="str">
        <f t="shared" si="71"/>
        <v/>
      </c>
      <c r="J313" s="179"/>
      <c r="K313" s="188" t="str">
        <f>IF(LEFT(C313,1)="*",CONCATENATE("/Address = ",RIGHT(B313,LEN(B313)-1)),IF(LEN(O313)=0,"",IF(D313="Y",CONCATENATE("/Data initialized to ",C313),IF(O313&lt;6,CONCATENATE("/",VLOOKUP(P313,'PDP8'!$B$6:$F$13,5),IF(_xlfn.BITAND(OCT2DEC(C313),376)=264," [Auto pre-increment]","")),CONCATENATE("/",Y313,AC313,AE313,AG313)))))</f>
        <v/>
      </c>
      <c r="L313" s="252"/>
      <c r="M313" s="126"/>
      <c r="N313" s="253" t="str">
        <f t="shared" si="62"/>
        <v/>
      </c>
      <c r="O313" s="253" t="str">
        <f t="shared" si="63"/>
        <v/>
      </c>
      <c r="P313" s="253" t="str">
        <f t="shared" si="64"/>
        <v/>
      </c>
      <c r="Q313" s="253" t="str">
        <f t="shared" si="65"/>
        <v/>
      </c>
      <c r="R313" s="253" t="str">
        <f t="shared" si="66"/>
        <v>NO</v>
      </c>
      <c r="S313" s="254" t="str">
        <f t="shared" si="72"/>
        <v>7610</v>
      </c>
      <c r="T313" s="253" t="str">
        <f t="shared" si="67"/>
        <v/>
      </c>
      <c r="U313" s="253">
        <f t="shared" si="68"/>
        <v>0</v>
      </c>
      <c r="V313" s="253" t="str">
        <f t="shared" si="69"/>
        <v/>
      </c>
      <c r="W313" s="253" t="str">
        <f>IF(LEN(V313)=0,"",IF(_xlfn.BITAND(V313,'PDP8'!$E$17)='PDP8'!$D$17,'PDP8'!$F$17,CONCATENATE(IF(ISNA(MATCH(_xlfn.BITAND(V313,'PDP8'!$E$18),'PDP8'!$D$18:$D$20,0)),"",CONCATENATE(INDEX('PDP8'!$C$18:$C$20,MATCH(_xlfn.BITAND(V313,'PDP8'!$E$18),'PDP8'!$D$18:$D$20,0))," ")),IF(ISNA(MATCH(_xlfn.BITAND(V313,'PDP8'!$E$21),'PDP8'!$D$21:$D$52,0)),"",INDEX('PDP8'!$C$21:$C$52,MATCH(_xlfn.BITAND(V313,'PDP8'!$E$21),'PDP8'!$D$21:$D$52,0))))))</f>
        <v/>
      </c>
      <c r="X313" s="253" t="str">
        <f>IF(LEN(W313)=0,"",IF(B313='PDP8'!$B$17,'PDP8'!$F$17,CONCATENATE(IF(ISNA(MATCH(_xlfn.BITAND(V313,'PDP8'!$E$18),'PDP8'!$D$18:$D$20,0)),"",CONCATENATE(VLOOKUP(_xlfn.BITAND(V313,'PDP8'!$E$18),'PDP8'!$D$18:$F$20,3,0),IF(LEN(W313)&gt;4,", ",""))),IF(ISNA(MATCH(_xlfn.BITAND(V313,'PDP8'!$E$21),'PDP8'!$D$21:$D$52,0)),"",VLOOKUP(_xlfn.BITAND(V313,'PDP8'!$E$21),'PDP8'!$D$21:$F$52,3,0)))))</f>
        <v/>
      </c>
      <c r="Y313" s="253" t="str">
        <f t="shared" si="73"/>
        <v/>
      </c>
      <c r="Z313" s="253" t="str">
        <f t="shared" si="70"/>
        <v/>
      </c>
      <c r="AA313" s="253" t="str">
        <f>IF(LEN(Z313)=0,"",CONCATENATE(IF(ISNA(MATCH(_xlfn.BITAND(Z313,'PDP8'!$E$56),'PDP8'!$D$56:$D$70,0)),"",CONCATENATE(INDEX('PDP8'!$C$56:$C$70,MATCH(_xlfn.BITAND(Z313,'PDP8'!$E$56),'PDP8'!$D$56:$D$70,0))," ")),IF(ISNA(MATCH(_xlfn.BITAND(Z313,'PDP8'!$E$71),'PDP8'!$D$71:$D$73,0)),"",CONCATENATE(INDEX('PDP8'!$C$71:$C$73,MATCH(_xlfn.BITAND(Z313,'PDP8'!$E$71),'PDP8'!$D$71:$D$73,0))," ")),IF(_xlfn.BITAND(Z313,'PDP8'!$E$74),"",'PDP8'!$C$74),IF(_xlfn.BITAND(Z313,'PDP8'!$E$75),'PDP8'!$C$75,"")))</f>
        <v/>
      </c>
      <c r="AB313" s="253" t="str">
        <f>IF(LEN(AA313)=0,"",CONCATENATE(IF(ISNA(MATCH(_xlfn.BITAND(Z313,'PDP8'!$E$56),'PDP8'!$D$56:$D$70,0)),"",VLOOKUP(_xlfn.BITAND(Z313,'PDP8'!$E$56),'PDP8'!$D$56:$F$70,3,0)),IF(ISNA(MATCH(_xlfn.BITAND(Z313,'PDP8'!$E$71),'PDP8'!$D$71:$D$73,0)),"",CONCATENATE(IF(ISNA(MATCH(_xlfn.BITAND(Z313,'PDP8'!$E$56),'PDP8'!$D$56:$D$70,0)),"",", "),VLOOKUP(_xlfn.BITAND(Z313,'PDP8'!$E$71),'PDP8'!$D$71:$F$73,3,0))),IF(_xlfn.BITAND(Z313,'PDP8'!$E$75)='PDP8'!$D$75,CONCATENATE(IF(LEN(AA313)&gt;4,", ",""),'PDP8'!$F$75,""),IF(_xlfn.BITAND(Z313,'PDP8'!$E$74),"",'PDP8'!$F$74))))</f>
        <v/>
      </c>
      <c r="AC313" s="253" t="str">
        <f t="shared" si="74"/>
        <v/>
      </c>
      <c r="AD313" s="253" t="str">
        <f>IF(OR(LEFT(C313,1)="*",ISNA(MATCH(C313,'PDP8'!$B$90:$B$238,0))),"",VLOOKUP(C313,'PDP8'!$B$90:$C$238,2,0))</f>
        <v/>
      </c>
      <c r="AE313" s="253" t="str">
        <f>IF(LEN(AD313)=0,"",VLOOKUP(C313,'PDP8'!$B$79:$F$238,5,0))</f>
        <v/>
      </c>
      <c r="AF313" s="253" t="str">
        <f>IF(OR(LEFT(C313,1)="*",ISNA(MATCH(C313,'PDP8'!$J$5:$J$389,0))),"",INDEX('PDP8'!$I$5:$I$389,MATCH(C313,'PDP8'!$J$5:$J$389,0)))</f>
        <v/>
      </c>
      <c r="AG313" s="253" t="str">
        <f>IF(LEN(AF313)=0,"",CONCATENATE(VLOOKUP(C313,'PDP8'!$J$5:$M$389,2,0),": ",VLOOKUP(C313,'PDP8'!$J$5:$M$389,4,0)))</f>
        <v/>
      </c>
      <c r="AH313" s="126"/>
    </row>
    <row r="314" spans="1:34" x14ac:dyDescent="0.2">
      <c r="A314" s="126"/>
      <c r="B314" s="246" t="str">
        <f t="shared" si="60"/>
        <v/>
      </c>
      <c r="C314" s="247"/>
      <c r="D314" s="248"/>
      <c r="E314" s="177"/>
      <c r="F314" s="249"/>
      <c r="G314" s="250" t="str">
        <f>IF(LEN(C314)=0,"",IF(LEFT(C314,1)="*",B314,IF(D314="Y",C314,IF(O314&lt;6,INDEX('PDP8'!$C$6:$C$13,MATCH(P314,'PDP8'!$B$6:$B$13)),CONCATENATE(W314,AA314,AD314,AF314)))))</f>
        <v/>
      </c>
      <c r="H314" s="251" t="str">
        <f t="shared" si="61"/>
        <v/>
      </c>
      <c r="I314" s="250" t="str">
        <f t="shared" si="71"/>
        <v/>
      </c>
      <c r="J314" s="179"/>
      <c r="K314" s="188" t="str">
        <f>IF(LEFT(C314,1)="*",CONCATENATE("/Address = ",RIGHT(B314,LEN(B314)-1)),IF(LEN(O314)=0,"",IF(D314="Y",CONCATENATE("/Data initialized to ",C314),IF(O314&lt;6,CONCATENATE("/",VLOOKUP(P314,'PDP8'!$B$6:$F$13,5),IF(_xlfn.BITAND(OCT2DEC(C314),376)=264," [Auto pre-increment]","")),CONCATENATE("/",Y314,AC314,AE314,AG314)))))</f>
        <v/>
      </c>
      <c r="L314" s="252"/>
      <c r="M314" s="126"/>
      <c r="N314" s="253" t="str">
        <f t="shared" si="62"/>
        <v/>
      </c>
      <c r="O314" s="253" t="str">
        <f t="shared" si="63"/>
        <v/>
      </c>
      <c r="P314" s="253" t="str">
        <f t="shared" si="64"/>
        <v/>
      </c>
      <c r="Q314" s="253" t="str">
        <f t="shared" si="65"/>
        <v/>
      </c>
      <c r="R314" s="253" t="str">
        <f t="shared" si="66"/>
        <v>NO</v>
      </c>
      <c r="S314" s="254" t="str">
        <f t="shared" si="72"/>
        <v>7610</v>
      </c>
      <c r="T314" s="253" t="str">
        <f t="shared" si="67"/>
        <v/>
      </c>
      <c r="U314" s="253">
        <f t="shared" si="68"/>
        <v>0</v>
      </c>
      <c r="V314" s="253" t="str">
        <f t="shared" si="69"/>
        <v/>
      </c>
      <c r="W314" s="253" t="str">
        <f>IF(LEN(V314)=0,"",IF(_xlfn.BITAND(V314,'PDP8'!$E$17)='PDP8'!$D$17,'PDP8'!$F$17,CONCATENATE(IF(ISNA(MATCH(_xlfn.BITAND(V314,'PDP8'!$E$18),'PDP8'!$D$18:$D$20,0)),"",CONCATENATE(INDEX('PDP8'!$C$18:$C$20,MATCH(_xlfn.BITAND(V314,'PDP8'!$E$18),'PDP8'!$D$18:$D$20,0))," ")),IF(ISNA(MATCH(_xlfn.BITAND(V314,'PDP8'!$E$21),'PDP8'!$D$21:$D$52,0)),"",INDEX('PDP8'!$C$21:$C$52,MATCH(_xlfn.BITAND(V314,'PDP8'!$E$21),'PDP8'!$D$21:$D$52,0))))))</f>
        <v/>
      </c>
      <c r="X314" s="253" t="str">
        <f>IF(LEN(W314)=0,"",IF(B314='PDP8'!$B$17,'PDP8'!$F$17,CONCATENATE(IF(ISNA(MATCH(_xlfn.BITAND(V314,'PDP8'!$E$18),'PDP8'!$D$18:$D$20,0)),"",CONCATENATE(VLOOKUP(_xlfn.BITAND(V314,'PDP8'!$E$18),'PDP8'!$D$18:$F$20,3,0),IF(LEN(W314)&gt;4,", ",""))),IF(ISNA(MATCH(_xlfn.BITAND(V314,'PDP8'!$E$21),'PDP8'!$D$21:$D$52,0)),"",VLOOKUP(_xlfn.BITAND(V314,'PDP8'!$E$21),'PDP8'!$D$21:$F$52,3,0)))))</f>
        <v/>
      </c>
      <c r="Y314" s="253" t="str">
        <f t="shared" si="73"/>
        <v/>
      </c>
      <c r="Z314" s="253" t="str">
        <f t="shared" si="70"/>
        <v/>
      </c>
      <c r="AA314" s="253" t="str">
        <f>IF(LEN(Z314)=0,"",CONCATENATE(IF(ISNA(MATCH(_xlfn.BITAND(Z314,'PDP8'!$E$56),'PDP8'!$D$56:$D$70,0)),"",CONCATENATE(INDEX('PDP8'!$C$56:$C$70,MATCH(_xlfn.BITAND(Z314,'PDP8'!$E$56),'PDP8'!$D$56:$D$70,0))," ")),IF(ISNA(MATCH(_xlfn.BITAND(Z314,'PDP8'!$E$71),'PDP8'!$D$71:$D$73,0)),"",CONCATENATE(INDEX('PDP8'!$C$71:$C$73,MATCH(_xlfn.BITAND(Z314,'PDP8'!$E$71),'PDP8'!$D$71:$D$73,0))," ")),IF(_xlfn.BITAND(Z314,'PDP8'!$E$74),"",'PDP8'!$C$74),IF(_xlfn.BITAND(Z314,'PDP8'!$E$75),'PDP8'!$C$75,"")))</f>
        <v/>
      </c>
      <c r="AB314" s="253" t="str">
        <f>IF(LEN(AA314)=0,"",CONCATENATE(IF(ISNA(MATCH(_xlfn.BITAND(Z314,'PDP8'!$E$56),'PDP8'!$D$56:$D$70,0)),"",VLOOKUP(_xlfn.BITAND(Z314,'PDP8'!$E$56),'PDP8'!$D$56:$F$70,3,0)),IF(ISNA(MATCH(_xlfn.BITAND(Z314,'PDP8'!$E$71),'PDP8'!$D$71:$D$73,0)),"",CONCATENATE(IF(ISNA(MATCH(_xlfn.BITAND(Z314,'PDP8'!$E$56),'PDP8'!$D$56:$D$70,0)),"",", "),VLOOKUP(_xlfn.BITAND(Z314,'PDP8'!$E$71),'PDP8'!$D$71:$F$73,3,0))),IF(_xlfn.BITAND(Z314,'PDP8'!$E$75)='PDP8'!$D$75,CONCATENATE(IF(LEN(AA314)&gt;4,", ",""),'PDP8'!$F$75,""),IF(_xlfn.BITAND(Z314,'PDP8'!$E$74),"",'PDP8'!$F$74))))</f>
        <v/>
      </c>
      <c r="AC314" s="253" t="str">
        <f t="shared" si="74"/>
        <v/>
      </c>
      <c r="AD314" s="253" t="str">
        <f>IF(OR(LEFT(C314,1)="*",ISNA(MATCH(C314,'PDP8'!$B$90:$B$238,0))),"",VLOOKUP(C314,'PDP8'!$B$90:$C$238,2,0))</f>
        <v/>
      </c>
      <c r="AE314" s="253" t="str">
        <f>IF(LEN(AD314)=0,"",VLOOKUP(C314,'PDP8'!$B$79:$F$238,5,0))</f>
        <v/>
      </c>
      <c r="AF314" s="253" t="str">
        <f>IF(OR(LEFT(C314,1)="*",ISNA(MATCH(C314,'PDP8'!$J$5:$J$389,0))),"",INDEX('PDP8'!$I$5:$I$389,MATCH(C314,'PDP8'!$J$5:$J$389,0)))</f>
        <v/>
      </c>
      <c r="AG314" s="253" t="str">
        <f>IF(LEN(AF314)=0,"",CONCATENATE(VLOOKUP(C314,'PDP8'!$J$5:$M$389,2,0),": ",VLOOKUP(C314,'PDP8'!$J$5:$M$389,4,0)))</f>
        <v/>
      </c>
      <c r="AH314" s="126"/>
    </row>
    <row r="315" spans="1:34" x14ac:dyDescent="0.2">
      <c r="A315" s="126"/>
      <c r="B315" s="246" t="str">
        <f t="shared" si="60"/>
        <v/>
      </c>
      <c r="C315" s="247"/>
      <c r="D315" s="248"/>
      <c r="E315" s="177"/>
      <c r="F315" s="249"/>
      <c r="G315" s="250" t="str">
        <f>IF(LEN(C315)=0,"",IF(LEFT(C315,1)="*",B315,IF(D315="Y",C315,IF(O315&lt;6,INDEX('PDP8'!$C$6:$C$13,MATCH(P315,'PDP8'!$B$6:$B$13)),CONCATENATE(W315,AA315,AD315,AF315)))))</f>
        <v/>
      </c>
      <c r="H315" s="251" t="str">
        <f t="shared" si="61"/>
        <v/>
      </c>
      <c r="I315" s="250" t="str">
        <f t="shared" si="71"/>
        <v/>
      </c>
      <c r="J315" s="179"/>
      <c r="K315" s="188" t="str">
        <f>IF(LEFT(C315,1)="*",CONCATENATE("/Address = ",RIGHT(B315,LEN(B315)-1)),IF(LEN(O315)=0,"",IF(D315="Y",CONCATENATE("/Data initialized to ",C315),IF(O315&lt;6,CONCATENATE("/",VLOOKUP(P315,'PDP8'!$B$6:$F$13,5),IF(_xlfn.BITAND(OCT2DEC(C315),376)=264," [Auto pre-increment]","")),CONCATENATE("/",Y315,AC315,AE315,AG315)))))</f>
        <v/>
      </c>
      <c r="L315" s="252"/>
      <c r="M315" s="126"/>
      <c r="N315" s="253" t="str">
        <f t="shared" si="62"/>
        <v/>
      </c>
      <c r="O315" s="253" t="str">
        <f t="shared" si="63"/>
        <v/>
      </c>
      <c r="P315" s="253" t="str">
        <f t="shared" si="64"/>
        <v/>
      </c>
      <c r="Q315" s="253" t="str">
        <f t="shared" si="65"/>
        <v/>
      </c>
      <c r="R315" s="253" t="str">
        <f t="shared" si="66"/>
        <v>NO</v>
      </c>
      <c r="S315" s="254" t="str">
        <f t="shared" si="72"/>
        <v>7610</v>
      </c>
      <c r="T315" s="253" t="str">
        <f t="shared" si="67"/>
        <v/>
      </c>
      <c r="U315" s="253">
        <f t="shared" si="68"/>
        <v>0</v>
      </c>
      <c r="V315" s="253" t="str">
        <f t="shared" si="69"/>
        <v/>
      </c>
      <c r="W315" s="253" t="str">
        <f>IF(LEN(V315)=0,"",IF(_xlfn.BITAND(V315,'PDP8'!$E$17)='PDP8'!$D$17,'PDP8'!$F$17,CONCATENATE(IF(ISNA(MATCH(_xlfn.BITAND(V315,'PDP8'!$E$18),'PDP8'!$D$18:$D$20,0)),"",CONCATENATE(INDEX('PDP8'!$C$18:$C$20,MATCH(_xlfn.BITAND(V315,'PDP8'!$E$18),'PDP8'!$D$18:$D$20,0))," ")),IF(ISNA(MATCH(_xlfn.BITAND(V315,'PDP8'!$E$21),'PDP8'!$D$21:$D$52,0)),"",INDEX('PDP8'!$C$21:$C$52,MATCH(_xlfn.BITAND(V315,'PDP8'!$E$21),'PDP8'!$D$21:$D$52,0))))))</f>
        <v/>
      </c>
      <c r="X315" s="253" t="str">
        <f>IF(LEN(W315)=0,"",IF(B315='PDP8'!$B$17,'PDP8'!$F$17,CONCATENATE(IF(ISNA(MATCH(_xlfn.BITAND(V315,'PDP8'!$E$18),'PDP8'!$D$18:$D$20,0)),"",CONCATENATE(VLOOKUP(_xlfn.BITAND(V315,'PDP8'!$E$18),'PDP8'!$D$18:$F$20,3,0),IF(LEN(W315)&gt;4,", ",""))),IF(ISNA(MATCH(_xlfn.BITAND(V315,'PDP8'!$E$21),'PDP8'!$D$21:$D$52,0)),"",VLOOKUP(_xlfn.BITAND(V315,'PDP8'!$E$21),'PDP8'!$D$21:$F$52,3,0)))))</f>
        <v/>
      </c>
      <c r="Y315" s="253" t="str">
        <f t="shared" si="73"/>
        <v/>
      </c>
      <c r="Z315" s="253" t="str">
        <f t="shared" si="70"/>
        <v/>
      </c>
      <c r="AA315" s="253" t="str">
        <f>IF(LEN(Z315)=0,"",CONCATENATE(IF(ISNA(MATCH(_xlfn.BITAND(Z315,'PDP8'!$E$56),'PDP8'!$D$56:$D$70,0)),"",CONCATENATE(INDEX('PDP8'!$C$56:$C$70,MATCH(_xlfn.BITAND(Z315,'PDP8'!$E$56),'PDP8'!$D$56:$D$70,0))," ")),IF(ISNA(MATCH(_xlfn.BITAND(Z315,'PDP8'!$E$71),'PDP8'!$D$71:$D$73,0)),"",CONCATENATE(INDEX('PDP8'!$C$71:$C$73,MATCH(_xlfn.BITAND(Z315,'PDP8'!$E$71),'PDP8'!$D$71:$D$73,0))," ")),IF(_xlfn.BITAND(Z315,'PDP8'!$E$74),"",'PDP8'!$C$74),IF(_xlfn.BITAND(Z315,'PDP8'!$E$75),'PDP8'!$C$75,"")))</f>
        <v/>
      </c>
      <c r="AB315" s="253" t="str">
        <f>IF(LEN(AA315)=0,"",CONCATENATE(IF(ISNA(MATCH(_xlfn.BITAND(Z315,'PDP8'!$E$56),'PDP8'!$D$56:$D$70,0)),"",VLOOKUP(_xlfn.BITAND(Z315,'PDP8'!$E$56),'PDP8'!$D$56:$F$70,3,0)),IF(ISNA(MATCH(_xlfn.BITAND(Z315,'PDP8'!$E$71),'PDP8'!$D$71:$D$73,0)),"",CONCATENATE(IF(ISNA(MATCH(_xlfn.BITAND(Z315,'PDP8'!$E$56),'PDP8'!$D$56:$D$70,0)),"",", "),VLOOKUP(_xlfn.BITAND(Z315,'PDP8'!$E$71),'PDP8'!$D$71:$F$73,3,0))),IF(_xlfn.BITAND(Z315,'PDP8'!$E$75)='PDP8'!$D$75,CONCATENATE(IF(LEN(AA315)&gt;4,", ",""),'PDP8'!$F$75,""),IF(_xlfn.BITAND(Z315,'PDP8'!$E$74),"",'PDP8'!$F$74))))</f>
        <v/>
      </c>
      <c r="AC315" s="253" t="str">
        <f t="shared" si="74"/>
        <v/>
      </c>
      <c r="AD315" s="253" t="str">
        <f>IF(OR(LEFT(C315,1)="*",ISNA(MATCH(C315,'PDP8'!$B$90:$B$238,0))),"",VLOOKUP(C315,'PDP8'!$B$90:$C$238,2,0))</f>
        <v/>
      </c>
      <c r="AE315" s="253" t="str">
        <f>IF(LEN(AD315)=0,"",VLOOKUP(C315,'PDP8'!$B$79:$F$238,5,0))</f>
        <v/>
      </c>
      <c r="AF315" s="253" t="str">
        <f>IF(OR(LEFT(C315,1)="*",ISNA(MATCH(C315,'PDP8'!$J$5:$J$389,0))),"",INDEX('PDP8'!$I$5:$I$389,MATCH(C315,'PDP8'!$J$5:$J$389,0)))</f>
        <v/>
      </c>
      <c r="AG315" s="253" t="str">
        <f>IF(LEN(AF315)=0,"",CONCATENATE(VLOOKUP(C315,'PDP8'!$J$5:$M$389,2,0),": ",VLOOKUP(C315,'PDP8'!$J$5:$M$389,4,0)))</f>
        <v/>
      </c>
      <c r="AH315" s="126"/>
    </row>
    <row r="316" spans="1:34" x14ac:dyDescent="0.2">
      <c r="A316" s="126"/>
      <c r="B316" s="246" t="str">
        <f t="shared" si="60"/>
        <v/>
      </c>
      <c r="C316" s="247"/>
      <c r="D316" s="248"/>
      <c r="E316" s="177"/>
      <c r="F316" s="249"/>
      <c r="G316" s="250" t="str">
        <f>IF(LEN(C316)=0,"",IF(LEFT(C316,1)="*",B316,IF(D316="Y",C316,IF(O316&lt;6,INDEX('PDP8'!$C$6:$C$13,MATCH(P316,'PDP8'!$B$6:$B$13)),CONCATENATE(W316,AA316,AD316,AF316)))))</f>
        <v/>
      </c>
      <c r="H316" s="251" t="str">
        <f t="shared" si="61"/>
        <v/>
      </c>
      <c r="I316" s="250" t="str">
        <f t="shared" si="71"/>
        <v/>
      </c>
      <c r="J316" s="179"/>
      <c r="K316" s="188" t="str">
        <f>IF(LEFT(C316,1)="*",CONCATENATE("/Address = ",RIGHT(B316,LEN(B316)-1)),IF(LEN(O316)=0,"",IF(D316="Y",CONCATENATE("/Data initialized to ",C316),IF(O316&lt;6,CONCATENATE("/",VLOOKUP(P316,'PDP8'!$B$6:$F$13,5),IF(_xlfn.BITAND(OCT2DEC(C316),376)=264," [Auto pre-increment]","")),CONCATENATE("/",Y316,AC316,AE316,AG316)))))</f>
        <v/>
      </c>
      <c r="L316" s="252"/>
      <c r="M316" s="126"/>
      <c r="N316" s="253" t="str">
        <f t="shared" si="62"/>
        <v/>
      </c>
      <c r="O316" s="253" t="str">
        <f t="shared" si="63"/>
        <v/>
      </c>
      <c r="P316" s="253" t="str">
        <f t="shared" si="64"/>
        <v/>
      </c>
      <c r="Q316" s="253" t="str">
        <f t="shared" si="65"/>
        <v/>
      </c>
      <c r="R316" s="253" t="str">
        <f t="shared" si="66"/>
        <v>NO</v>
      </c>
      <c r="S316" s="254" t="str">
        <f t="shared" si="72"/>
        <v>7610</v>
      </c>
      <c r="T316" s="253" t="str">
        <f t="shared" si="67"/>
        <v/>
      </c>
      <c r="U316" s="253">
        <f t="shared" si="68"/>
        <v>0</v>
      </c>
      <c r="V316" s="253" t="str">
        <f t="shared" si="69"/>
        <v/>
      </c>
      <c r="W316" s="253" t="str">
        <f>IF(LEN(V316)=0,"",IF(_xlfn.BITAND(V316,'PDP8'!$E$17)='PDP8'!$D$17,'PDP8'!$F$17,CONCATENATE(IF(ISNA(MATCH(_xlfn.BITAND(V316,'PDP8'!$E$18),'PDP8'!$D$18:$D$20,0)),"",CONCATENATE(INDEX('PDP8'!$C$18:$C$20,MATCH(_xlfn.BITAND(V316,'PDP8'!$E$18),'PDP8'!$D$18:$D$20,0))," ")),IF(ISNA(MATCH(_xlfn.BITAND(V316,'PDP8'!$E$21),'PDP8'!$D$21:$D$52,0)),"",INDEX('PDP8'!$C$21:$C$52,MATCH(_xlfn.BITAND(V316,'PDP8'!$E$21),'PDP8'!$D$21:$D$52,0))))))</f>
        <v/>
      </c>
      <c r="X316" s="253" t="str">
        <f>IF(LEN(W316)=0,"",IF(B316='PDP8'!$B$17,'PDP8'!$F$17,CONCATENATE(IF(ISNA(MATCH(_xlfn.BITAND(V316,'PDP8'!$E$18),'PDP8'!$D$18:$D$20,0)),"",CONCATENATE(VLOOKUP(_xlfn.BITAND(V316,'PDP8'!$E$18),'PDP8'!$D$18:$F$20,3,0),IF(LEN(W316)&gt;4,", ",""))),IF(ISNA(MATCH(_xlfn.BITAND(V316,'PDP8'!$E$21),'PDP8'!$D$21:$D$52,0)),"",VLOOKUP(_xlfn.BITAND(V316,'PDP8'!$E$21),'PDP8'!$D$21:$F$52,3,0)))))</f>
        <v/>
      </c>
      <c r="Y316" s="253" t="str">
        <f t="shared" si="73"/>
        <v/>
      </c>
      <c r="Z316" s="253" t="str">
        <f t="shared" si="70"/>
        <v/>
      </c>
      <c r="AA316" s="253" t="str">
        <f>IF(LEN(Z316)=0,"",CONCATENATE(IF(ISNA(MATCH(_xlfn.BITAND(Z316,'PDP8'!$E$56),'PDP8'!$D$56:$D$70,0)),"",CONCATENATE(INDEX('PDP8'!$C$56:$C$70,MATCH(_xlfn.BITAND(Z316,'PDP8'!$E$56),'PDP8'!$D$56:$D$70,0))," ")),IF(ISNA(MATCH(_xlfn.BITAND(Z316,'PDP8'!$E$71),'PDP8'!$D$71:$D$73,0)),"",CONCATENATE(INDEX('PDP8'!$C$71:$C$73,MATCH(_xlfn.BITAND(Z316,'PDP8'!$E$71),'PDP8'!$D$71:$D$73,0))," ")),IF(_xlfn.BITAND(Z316,'PDP8'!$E$74),"",'PDP8'!$C$74),IF(_xlfn.BITAND(Z316,'PDP8'!$E$75),'PDP8'!$C$75,"")))</f>
        <v/>
      </c>
      <c r="AB316" s="253" t="str">
        <f>IF(LEN(AA316)=0,"",CONCATENATE(IF(ISNA(MATCH(_xlfn.BITAND(Z316,'PDP8'!$E$56),'PDP8'!$D$56:$D$70,0)),"",VLOOKUP(_xlfn.BITAND(Z316,'PDP8'!$E$56),'PDP8'!$D$56:$F$70,3,0)),IF(ISNA(MATCH(_xlfn.BITAND(Z316,'PDP8'!$E$71),'PDP8'!$D$71:$D$73,0)),"",CONCATENATE(IF(ISNA(MATCH(_xlfn.BITAND(Z316,'PDP8'!$E$56),'PDP8'!$D$56:$D$70,0)),"",", "),VLOOKUP(_xlfn.BITAND(Z316,'PDP8'!$E$71),'PDP8'!$D$71:$F$73,3,0))),IF(_xlfn.BITAND(Z316,'PDP8'!$E$75)='PDP8'!$D$75,CONCATENATE(IF(LEN(AA316)&gt;4,", ",""),'PDP8'!$F$75,""),IF(_xlfn.BITAND(Z316,'PDP8'!$E$74),"",'PDP8'!$F$74))))</f>
        <v/>
      </c>
      <c r="AC316" s="253" t="str">
        <f t="shared" si="74"/>
        <v/>
      </c>
      <c r="AD316" s="253" t="str">
        <f>IF(OR(LEFT(C316,1)="*",ISNA(MATCH(C316,'PDP8'!$B$90:$B$238,0))),"",VLOOKUP(C316,'PDP8'!$B$90:$C$238,2,0))</f>
        <v/>
      </c>
      <c r="AE316" s="253" t="str">
        <f>IF(LEN(AD316)=0,"",VLOOKUP(C316,'PDP8'!$B$79:$F$238,5,0))</f>
        <v/>
      </c>
      <c r="AF316" s="253" t="str">
        <f>IF(OR(LEFT(C316,1)="*",ISNA(MATCH(C316,'PDP8'!$J$5:$J$389,0))),"",INDEX('PDP8'!$I$5:$I$389,MATCH(C316,'PDP8'!$J$5:$J$389,0)))</f>
        <v/>
      </c>
      <c r="AG316" s="253" t="str">
        <f>IF(LEN(AF316)=0,"",CONCATENATE(VLOOKUP(C316,'PDP8'!$J$5:$M$389,2,0),": ",VLOOKUP(C316,'PDP8'!$J$5:$M$389,4,0)))</f>
        <v/>
      </c>
      <c r="AH316" s="126"/>
    </row>
    <row r="317" spans="1:34" x14ac:dyDescent="0.2">
      <c r="A317" s="126"/>
      <c r="B317" s="246" t="str">
        <f t="shared" si="60"/>
        <v/>
      </c>
      <c r="C317" s="247"/>
      <c r="D317" s="248"/>
      <c r="E317" s="177"/>
      <c r="F317" s="249"/>
      <c r="G317" s="250" t="str">
        <f>IF(LEN(C317)=0,"",IF(LEFT(C317,1)="*",B317,IF(D317="Y",C317,IF(O317&lt;6,INDEX('PDP8'!$C$6:$C$13,MATCH(P317,'PDP8'!$B$6:$B$13)),CONCATENATE(W317,AA317,AD317,AF317)))))</f>
        <v/>
      </c>
      <c r="H317" s="251" t="str">
        <f t="shared" si="61"/>
        <v/>
      </c>
      <c r="I317" s="250" t="str">
        <f t="shared" si="71"/>
        <v/>
      </c>
      <c r="J317" s="179"/>
      <c r="K317" s="188" t="str">
        <f>IF(LEFT(C317,1)="*",CONCATENATE("/Address = ",RIGHT(B317,LEN(B317)-1)),IF(LEN(O317)=0,"",IF(D317="Y",CONCATENATE("/Data initialized to ",C317),IF(O317&lt;6,CONCATENATE("/",VLOOKUP(P317,'PDP8'!$B$6:$F$13,5),IF(_xlfn.BITAND(OCT2DEC(C317),376)=264," [Auto pre-increment]","")),CONCATENATE("/",Y317,AC317,AE317,AG317)))))</f>
        <v/>
      </c>
      <c r="L317" s="252"/>
      <c r="M317" s="126"/>
      <c r="N317" s="253" t="str">
        <f t="shared" si="62"/>
        <v/>
      </c>
      <c r="O317" s="253" t="str">
        <f t="shared" si="63"/>
        <v/>
      </c>
      <c r="P317" s="253" t="str">
        <f t="shared" si="64"/>
        <v/>
      </c>
      <c r="Q317" s="253" t="str">
        <f t="shared" si="65"/>
        <v/>
      </c>
      <c r="R317" s="253" t="str">
        <f t="shared" si="66"/>
        <v>NO</v>
      </c>
      <c r="S317" s="254" t="str">
        <f t="shared" si="72"/>
        <v>7610</v>
      </c>
      <c r="T317" s="253" t="str">
        <f t="shared" si="67"/>
        <v/>
      </c>
      <c r="U317" s="253">
        <f t="shared" si="68"/>
        <v>0</v>
      </c>
      <c r="V317" s="253" t="str">
        <f t="shared" si="69"/>
        <v/>
      </c>
      <c r="W317" s="253" t="str">
        <f>IF(LEN(V317)=0,"",IF(_xlfn.BITAND(V317,'PDP8'!$E$17)='PDP8'!$D$17,'PDP8'!$F$17,CONCATENATE(IF(ISNA(MATCH(_xlfn.BITAND(V317,'PDP8'!$E$18),'PDP8'!$D$18:$D$20,0)),"",CONCATENATE(INDEX('PDP8'!$C$18:$C$20,MATCH(_xlfn.BITAND(V317,'PDP8'!$E$18),'PDP8'!$D$18:$D$20,0))," ")),IF(ISNA(MATCH(_xlfn.BITAND(V317,'PDP8'!$E$21),'PDP8'!$D$21:$D$52,0)),"",INDEX('PDP8'!$C$21:$C$52,MATCH(_xlfn.BITAND(V317,'PDP8'!$E$21),'PDP8'!$D$21:$D$52,0))))))</f>
        <v/>
      </c>
      <c r="X317" s="253" t="str">
        <f>IF(LEN(W317)=0,"",IF(B317='PDP8'!$B$17,'PDP8'!$F$17,CONCATENATE(IF(ISNA(MATCH(_xlfn.BITAND(V317,'PDP8'!$E$18),'PDP8'!$D$18:$D$20,0)),"",CONCATENATE(VLOOKUP(_xlfn.BITAND(V317,'PDP8'!$E$18),'PDP8'!$D$18:$F$20,3,0),IF(LEN(W317)&gt;4,", ",""))),IF(ISNA(MATCH(_xlfn.BITAND(V317,'PDP8'!$E$21),'PDP8'!$D$21:$D$52,0)),"",VLOOKUP(_xlfn.BITAND(V317,'PDP8'!$E$21),'PDP8'!$D$21:$F$52,3,0)))))</f>
        <v/>
      </c>
      <c r="Y317" s="253" t="str">
        <f t="shared" si="73"/>
        <v/>
      </c>
      <c r="Z317" s="253" t="str">
        <f t="shared" si="70"/>
        <v/>
      </c>
      <c r="AA317" s="253" t="str">
        <f>IF(LEN(Z317)=0,"",CONCATENATE(IF(ISNA(MATCH(_xlfn.BITAND(Z317,'PDP8'!$E$56),'PDP8'!$D$56:$D$70,0)),"",CONCATENATE(INDEX('PDP8'!$C$56:$C$70,MATCH(_xlfn.BITAND(Z317,'PDP8'!$E$56),'PDP8'!$D$56:$D$70,0))," ")),IF(ISNA(MATCH(_xlfn.BITAND(Z317,'PDP8'!$E$71),'PDP8'!$D$71:$D$73,0)),"",CONCATENATE(INDEX('PDP8'!$C$71:$C$73,MATCH(_xlfn.BITAND(Z317,'PDP8'!$E$71),'PDP8'!$D$71:$D$73,0))," ")),IF(_xlfn.BITAND(Z317,'PDP8'!$E$74),"",'PDP8'!$C$74),IF(_xlfn.BITAND(Z317,'PDP8'!$E$75),'PDP8'!$C$75,"")))</f>
        <v/>
      </c>
      <c r="AB317" s="253" t="str">
        <f>IF(LEN(AA317)=0,"",CONCATENATE(IF(ISNA(MATCH(_xlfn.BITAND(Z317,'PDP8'!$E$56),'PDP8'!$D$56:$D$70,0)),"",VLOOKUP(_xlfn.BITAND(Z317,'PDP8'!$E$56),'PDP8'!$D$56:$F$70,3,0)),IF(ISNA(MATCH(_xlfn.BITAND(Z317,'PDP8'!$E$71),'PDP8'!$D$71:$D$73,0)),"",CONCATENATE(IF(ISNA(MATCH(_xlfn.BITAND(Z317,'PDP8'!$E$56),'PDP8'!$D$56:$D$70,0)),"",", "),VLOOKUP(_xlfn.BITAND(Z317,'PDP8'!$E$71),'PDP8'!$D$71:$F$73,3,0))),IF(_xlfn.BITAND(Z317,'PDP8'!$E$75)='PDP8'!$D$75,CONCATENATE(IF(LEN(AA317)&gt;4,", ",""),'PDP8'!$F$75,""),IF(_xlfn.BITAND(Z317,'PDP8'!$E$74),"",'PDP8'!$F$74))))</f>
        <v/>
      </c>
      <c r="AC317" s="253" t="str">
        <f t="shared" si="74"/>
        <v/>
      </c>
      <c r="AD317" s="253" t="str">
        <f>IF(OR(LEFT(C317,1)="*",ISNA(MATCH(C317,'PDP8'!$B$90:$B$238,0))),"",VLOOKUP(C317,'PDP8'!$B$90:$C$238,2,0))</f>
        <v/>
      </c>
      <c r="AE317" s="253" t="str">
        <f>IF(LEN(AD317)=0,"",VLOOKUP(C317,'PDP8'!$B$79:$F$238,5,0))</f>
        <v/>
      </c>
      <c r="AF317" s="253" t="str">
        <f>IF(OR(LEFT(C317,1)="*",ISNA(MATCH(C317,'PDP8'!$J$5:$J$389,0))),"",INDEX('PDP8'!$I$5:$I$389,MATCH(C317,'PDP8'!$J$5:$J$389,0)))</f>
        <v/>
      </c>
      <c r="AG317" s="253" t="str">
        <f>IF(LEN(AF317)=0,"",CONCATENATE(VLOOKUP(C317,'PDP8'!$J$5:$M$389,2,0),": ",VLOOKUP(C317,'PDP8'!$J$5:$M$389,4,0)))</f>
        <v/>
      </c>
      <c r="AH317" s="126"/>
    </row>
    <row r="318" spans="1:34" x14ac:dyDescent="0.2">
      <c r="A318" s="126"/>
      <c r="B318" s="246" t="str">
        <f t="shared" si="60"/>
        <v/>
      </c>
      <c r="C318" s="247"/>
      <c r="D318" s="248"/>
      <c r="E318" s="177"/>
      <c r="F318" s="249"/>
      <c r="G318" s="250" t="str">
        <f>IF(LEN(C318)=0,"",IF(LEFT(C318,1)="*",B318,IF(D318="Y",C318,IF(O318&lt;6,INDEX('PDP8'!$C$6:$C$13,MATCH(P318,'PDP8'!$B$6:$B$13)),CONCATENATE(W318,AA318,AD318,AF318)))))</f>
        <v/>
      </c>
      <c r="H318" s="251" t="str">
        <f t="shared" si="61"/>
        <v/>
      </c>
      <c r="I318" s="250" t="str">
        <f t="shared" si="71"/>
        <v/>
      </c>
      <c r="J318" s="179"/>
      <c r="K318" s="188" t="str">
        <f>IF(LEFT(C318,1)="*",CONCATENATE("/Address = ",RIGHT(B318,LEN(B318)-1)),IF(LEN(O318)=0,"",IF(D318="Y",CONCATENATE("/Data initialized to ",C318),IF(O318&lt;6,CONCATENATE("/",VLOOKUP(P318,'PDP8'!$B$6:$F$13,5),IF(_xlfn.BITAND(OCT2DEC(C318),376)=264," [Auto pre-increment]","")),CONCATENATE("/",Y318,AC318,AE318,AG318)))))</f>
        <v/>
      </c>
      <c r="L318" s="252"/>
      <c r="M318" s="126"/>
      <c r="N318" s="253" t="str">
        <f t="shared" si="62"/>
        <v/>
      </c>
      <c r="O318" s="253" t="str">
        <f t="shared" si="63"/>
        <v/>
      </c>
      <c r="P318" s="253" t="str">
        <f t="shared" si="64"/>
        <v/>
      </c>
      <c r="Q318" s="253" t="str">
        <f t="shared" si="65"/>
        <v/>
      </c>
      <c r="R318" s="253" t="str">
        <f t="shared" si="66"/>
        <v>NO</v>
      </c>
      <c r="S318" s="254" t="str">
        <f t="shared" si="72"/>
        <v>7610</v>
      </c>
      <c r="T318" s="253" t="str">
        <f t="shared" si="67"/>
        <v/>
      </c>
      <c r="U318" s="253">
        <f t="shared" si="68"/>
        <v>0</v>
      </c>
      <c r="V318" s="253" t="str">
        <f t="shared" si="69"/>
        <v/>
      </c>
      <c r="W318" s="253" t="str">
        <f>IF(LEN(V318)=0,"",IF(_xlfn.BITAND(V318,'PDP8'!$E$17)='PDP8'!$D$17,'PDP8'!$F$17,CONCATENATE(IF(ISNA(MATCH(_xlfn.BITAND(V318,'PDP8'!$E$18),'PDP8'!$D$18:$D$20,0)),"",CONCATENATE(INDEX('PDP8'!$C$18:$C$20,MATCH(_xlfn.BITAND(V318,'PDP8'!$E$18),'PDP8'!$D$18:$D$20,0))," ")),IF(ISNA(MATCH(_xlfn.BITAND(V318,'PDP8'!$E$21),'PDP8'!$D$21:$D$52,0)),"",INDEX('PDP8'!$C$21:$C$52,MATCH(_xlfn.BITAND(V318,'PDP8'!$E$21),'PDP8'!$D$21:$D$52,0))))))</f>
        <v/>
      </c>
      <c r="X318" s="253" t="str">
        <f>IF(LEN(W318)=0,"",IF(B318='PDP8'!$B$17,'PDP8'!$F$17,CONCATENATE(IF(ISNA(MATCH(_xlfn.BITAND(V318,'PDP8'!$E$18),'PDP8'!$D$18:$D$20,0)),"",CONCATENATE(VLOOKUP(_xlfn.BITAND(V318,'PDP8'!$E$18),'PDP8'!$D$18:$F$20,3,0),IF(LEN(W318)&gt;4,", ",""))),IF(ISNA(MATCH(_xlfn.BITAND(V318,'PDP8'!$E$21),'PDP8'!$D$21:$D$52,0)),"",VLOOKUP(_xlfn.BITAND(V318,'PDP8'!$E$21),'PDP8'!$D$21:$F$52,3,0)))))</f>
        <v/>
      </c>
      <c r="Y318" s="253" t="str">
        <f t="shared" si="73"/>
        <v/>
      </c>
      <c r="Z318" s="253" t="str">
        <f t="shared" si="70"/>
        <v/>
      </c>
      <c r="AA318" s="253" t="str">
        <f>IF(LEN(Z318)=0,"",CONCATENATE(IF(ISNA(MATCH(_xlfn.BITAND(Z318,'PDP8'!$E$56),'PDP8'!$D$56:$D$70,0)),"",CONCATENATE(INDEX('PDP8'!$C$56:$C$70,MATCH(_xlfn.BITAND(Z318,'PDP8'!$E$56),'PDP8'!$D$56:$D$70,0))," ")),IF(ISNA(MATCH(_xlfn.BITAND(Z318,'PDP8'!$E$71),'PDP8'!$D$71:$D$73,0)),"",CONCATENATE(INDEX('PDP8'!$C$71:$C$73,MATCH(_xlfn.BITAND(Z318,'PDP8'!$E$71),'PDP8'!$D$71:$D$73,0))," ")),IF(_xlfn.BITAND(Z318,'PDP8'!$E$74),"",'PDP8'!$C$74),IF(_xlfn.BITAND(Z318,'PDP8'!$E$75),'PDP8'!$C$75,"")))</f>
        <v/>
      </c>
      <c r="AB318" s="253" t="str">
        <f>IF(LEN(AA318)=0,"",CONCATENATE(IF(ISNA(MATCH(_xlfn.BITAND(Z318,'PDP8'!$E$56),'PDP8'!$D$56:$D$70,0)),"",VLOOKUP(_xlfn.BITAND(Z318,'PDP8'!$E$56),'PDP8'!$D$56:$F$70,3,0)),IF(ISNA(MATCH(_xlfn.BITAND(Z318,'PDP8'!$E$71),'PDP8'!$D$71:$D$73,0)),"",CONCATENATE(IF(ISNA(MATCH(_xlfn.BITAND(Z318,'PDP8'!$E$56),'PDP8'!$D$56:$D$70,0)),"",", "),VLOOKUP(_xlfn.BITAND(Z318,'PDP8'!$E$71),'PDP8'!$D$71:$F$73,3,0))),IF(_xlfn.BITAND(Z318,'PDP8'!$E$75)='PDP8'!$D$75,CONCATENATE(IF(LEN(AA318)&gt;4,", ",""),'PDP8'!$F$75,""),IF(_xlfn.BITAND(Z318,'PDP8'!$E$74),"",'PDP8'!$F$74))))</f>
        <v/>
      </c>
      <c r="AC318" s="253" t="str">
        <f t="shared" si="74"/>
        <v/>
      </c>
      <c r="AD318" s="253" t="str">
        <f>IF(OR(LEFT(C318,1)="*",ISNA(MATCH(C318,'PDP8'!$B$90:$B$238,0))),"",VLOOKUP(C318,'PDP8'!$B$90:$C$238,2,0))</f>
        <v/>
      </c>
      <c r="AE318" s="253" t="str">
        <f>IF(LEN(AD318)=0,"",VLOOKUP(C318,'PDP8'!$B$79:$F$238,5,0))</f>
        <v/>
      </c>
      <c r="AF318" s="253" t="str">
        <f>IF(OR(LEFT(C318,1)="*",ISNA(MATCH(C318,'PDP8'!$J$5:$J$389,0))),"",INDEX('PDP8'!$I$5:$I$389,MATCH(C318,'PDP8'!$J$5:$J$389,0)))</f>
        <v/>
      </c>
      <c r="AG318" s="253" t="str">
        <f>IF(LEN(AF318)=0,"",CONCATENATE(VLOOKUP(C318,'PDP8'!$J$5:$M$389,2,0),": ",VLOOKUP(C318,'PDP8'!$J$5:$M$389,4,0)))</f>
        <v/>
      </c>
      <c r="AH318" s="126"/>
    </row>
    <row r="319" spans="1:34" x14ac:dyDescent="0.2">
      <c r="A319" s="126"/>
      <c r="B319" s="246" t="str">
        <f t="shared" si="60"/>
        <v/>
      </c>
      <c r="C319" s="247"/>
      <c r="D319" s="248"/>
      <c r="E319" s="177"/>
      <c r="F319" s="249"/>
      <c r="G319" s="250" t="str">
        <f>IF(LEN(C319)=0,"",IF(LEFT(C319,1)="*",B319,IF(D319="Y",C319,IF(O319&lt;6,INDEX('PDP8'!$C$6:$C$13,MATCH(P319,'PDP8'!$B$6:$B$13)),CONCATENATE(W319,AA319,AD319,AF319)))))</f>
        <v/>
      </c>
      <c r="H319" s="251" t="str">
        <f t="shared" si="61"/>
        <v/>
      </c>
      <c r="I319" s="250" t="str">
        <f t="shared" si="71"/>
        <v/>
      </c>
      <c r="J319" s="179"/>
      <c r="K319" s="188" t="str">
        <f>IF(LEFT(C319,1)="*",CONCATENATE("/Address = ",RIGHT(B319,LEN(B319)-1)),IF(LEN(O319)=0,"",IF(D319="Y",CONCATENATE("/Data initialized to ",C319),IF(O319&lt;6,CONCATENATE("/",VLOOKUP(P319,'PDP8'!$B$6:$F$13,5),IF(_xlfn.BITAND(OCT2DEC(C319),376)=264," [Auto pre-increment]","")),CONCATENATE("/",Y319,AC319,AE319,AG319)))))</f>
        <v/>
      </c>
      <c r="L319" s="252"/>
      <c r="M319" s="126"/>
      <c r="N319" s="253" t="str">
        <f t="shared" si="62"/>
        <v/>
      </c>
      <c r="O319" s="253" t="str">
        <f t="shared" si="63"/>
        <v/>
      </c>
      <c r="P319" s="253" t="str">
        <f t="shared" si="64"/>
        <v/>
      </c>
      <c r="Q319" s="253" t="str">
        <f t="shared" si="65"/>
        <v/>
      </c>
      <c r="R319" s="253" t="str">
        <f t="shared" si="66"/>
        <v>NO</v>
      </c>
      <c r="S319" s="254" t="str">
        <f t="shared" si="72"/>
        <v>7610</v>
      </c>
      <c r="T319" s="253" t="str">
        <f t="shared" si="67"/>
        <v/>
      </c>
      <c r="U319" s="253">
        <f t="shared" si="68"/>
        <v>0</v>
      </c>
      <c r="V319" s="253" t="str">
        <f t="shared" si="69"/>
        <v/>
      </c>
      <c r="W319" s="253" t="str">
        <f>IF(LEN(V319)=0,"",IF(_xlfn.BITAND(V319,'PDP8'!$E$17)='PDP8'!$D$17,'PDP8'!$F$17,CONCATENATE(IF(ISNA(MATCH(_xlfn.BITAND(V319,'PDP8'!$E$18),'PDP8'!$D$18:$D$20,0)),"",CONCATENATE(INDEX('PDP8'!$C$18:$C$20,MATCH(_xlfn.BITAND(V319,'PDP8'!$E$18),'PDP8'!$D$18:$D$20,0))," ")),IF(ISNA(MATCH(_xlfn.BITAND(V319,'PDP8'!$E$21),'PDP8'!$D$21:$D$52,0)),"",INDEX('PDP8'!$C$21:$C$52,MATCH(_xlfn.BITAND(V319,'PDP8'!$E$21),'PDP8'!$D$21:$D$52,0))))))</f>
        <v/>
      </c>
      <c r="X319" s="253" t="str">
        <f>IF(LEN(W319)=0,"",IF(B319='PDP8'!$B$17,'PDP8'!$F$17,CONCATENATE(IF(ISNA(MATCH(_xlfn.BITAND(V319,'PDP8'!$E$18),'PDP8'!$D$18:$D$20,0)),"",CONCATENATE(VLOOKUP(_xlfn.BITAND(V319,'PDP8'!$E$18),'PDP8'!$D$18:$F$20,3,0),IF(LEN(W319)&gt;4,", ",""))),IF(ISNA(MATCH(_xlfn.BITAND(V319,'PDP8'!$E$21),'PDP8'!$D$21:$D$52,0)),"",VLOOKUP(_xlfn.BITAND(V319,'PDP8'!$E$21),'PDP8'!$D$21:$F$52,3,0)))))</f>
        <v/>
      </c>
      <c r="Y319" s="253" t="str">
        <f t="shared" si="73"/>
        <v/>
      </c>
      <c r="Z319" s="253" t="str">
        <f t="shared" si="70"/>
        <v/>
      </c>
      <c r="AA319" s="253" t="str">
        <f>IF(LEN(Z319)=0,"",CONCATENATE(IF(ISNA(MATCH(_xlfn.BITAND(Z319,'PDP8'!$E$56),'PDP8'!$D$56:$D$70,0)),"",CONCATENATE(INDEX('PDP8'!$C$56:$C$70,MATCH(_xlfn.BITAND(Z319,'PDP8'!$E$56),'PDP8'!$D$56:$D$70,0))," ")),IF(ISNA(MATCH(_xlfn.BITAND(Z319,'PDP8'!$E$71),'PDP8'!$D$71:$D$73,0)),"",CONCATENATE(INDEX('PDP8'!$C$71:$C$73,MATCH(_xlfn.BITAND(Z319,'PDP8'!$E$71),'PDP8'!$D$71:$D$73,0))," ")),IF(_xlfn.BITAND(Z319,'PDP8'!$E$74),"",'PDP8'!$C$74),IF(_xlfn.BITAND(Z319,'PDP8'!$E$75),'PDP8'!$C$75,"")))</f>
        <v/>
      </c>
      <c r="AB319" s="253" t="str">
        <f>IF(LEN(AA319)=0,"",CONCATENATE(IF(ISNA(MATCH(_xlfn.BITAND(Z319,'PDP8'!$E$56),'PDP8'!$D$56:$D$70,0)),"",VLOOKUP(_xlfn.BITAND(Z319,'PDP8'!$E$56),'PDP8'!$D$56:$F$70,3,0)),IF(ISNA(MATCH(_xlfn.BITAND(Z319,'PDP8'!$E$71),'PDP8'!$D$71:$D$73,0)),"",CONCATENATE(IF(ISNA(MATCH(_xlfn.BITAND(Z319,'PDP8'!$E$56),'PDP8'!$D$56:$D$70,0)),"",", "),VLOOKUP(_xlfn.BITAND(Z319,'PDP8'!$E$71),'PDP8'!$D$71:$F$73,3,0))),IF(_xlfn.BITAND(Z319,'PDP8'!$E$75)='PDP8'!$D$75,CONCATENATE(IF(LEN(AA319)&gt;4,", ",""),'PDP8'!$F$75,""),IF(_xlfn.BITAND(Z319,'PDP8'!$E$74),"",'PDP8'!$F$74))))</f>
        <v/>
      </c>
      <c r="AC319" s="253" t="str">
        <f t="shared" si="74"/>
        <v/>
      </c>
      <c r="AD319" s="253" t="str">
        <f>IF(OR(LEFT(C319,1)="*",ISNA(MATCH(C319,'PDP8'!$B$90:$B$238,0))),"",VLOOKUP(C319,'PDP8'!$B$90:$C$238,2,0))</f>
        <v/>
      </c>
      <c r="AE319" s="253" t="str">
        <f>IF(LEN(AD319)=0,"",VLOOKUP(C319,'PDP8'!$B$79:$F$238,5,0))</f>
        <v/>
      </c>
      <c r="AF319" s="253" t="str">
        <f>IF(OR(LEFT(C319,1)="*",ISNA(MATCH(C319,'PDP8'!$J$5:$J$389,0))),"",INDEX('PDP8'!$I$5:$I$389,MATCH(C319,'PDP8'!$J$5:$J$389,0)))</f>
        <v/>
      </c>
      <c r="AG319" s="253" t="str">
        <f>IF(LEN(AF319)=0,"",CONCATENATE(VLOOKUP(C319,'PDP8'!$J$5:$M$389,2,0),": ",VLOOKUP(C319,'PDP8'!$J$5:$M$389,4,0)))</f>
        <v/>
      </c>
      <c r="AH319" s="126"/>
    </row>
    <row r="320" spans="1:34" x14ac:dyDescent="0.2">
      <c r="A320" s="126"/>
      <c r="B320" s="246" t="str">
        <f t="shared" si="60"/>
        <v/>
      </c>
      <c r="C320" s="247"/>
      <c r="D320" s="248"/>
      <c r="E320" s="177"/>
      <c r="F320" s="249"/>
      <c r="G320" s="250" t="str">
        <f>IF(LEN(C320)=0,"",IF(LEFT(C320,1)="*",B320,IF(D320="Y",C320,IF(O320&lt;6,INDEX('PDP8'!$C$6:$C$13,MATCH(P320,'PDP8'!$B$6:$B$13)),CONCATENATE(W320,AA320,AD320,AF320)))))</f>
        <v/>
      </c>
      <c r="H320" s="251" t="str">
        <f t="shared" si="61"/>
        <v/>
      </c>
      <c r="I320" s="250" t="str">
        <f t="shared" si="71"/>
        <v/>
      </c>
      <c r="J320" s="179"/>
      <c r="K320" s="188" t="str">
        <f>IF(LEFT(C320,1)="*",CONCATENATE("/Address = ",RIGHT(B320,LEN(B320)-1)),IF(LEN(O320)=0,"",IF(D320="Y",CONCATENATE("/Data initialized to ",C320),IF(O320&lt;6,CONCATENATE("/",VLOOKUP(P320,'PDP8'!$B$6:$F$13,5),IF(_xlfn.BITAND(OCT2DEC(C320),376)=264," [Auto pre-increment]","")),CONCATENATE("/",Y320,AC320,AE320,AG320)))))</f>
        <v/>
      </c>
      <c r="L320" s="252"/>
      <c r="M320" s="126"/>
      <c r="N320" s="253" t="str">
        <f t="shared" si="62"/>
        <v/>
      </c>
      <c r="O320" s="253" t="str">
        <f t="shared" si="63"/>
        <v/>
      </c>
      <c r="P320" s="253" t="str">
        <f t="shared" si="64"/>
        <v/>
      </c>
      <c r="Q320" s="253" t="str">
        <f t="shared" si="65"/>
        <v/>
      </c>
      <c r="R320" s="253" t="str">
        <f t="shared" si="66"/>
        <v>NO</v>
      </c>
      <c r="S320" s="254" t="str">
        <f t="shared" si="72"/>
        <v>7610</v>
      </c>
      <c r="T320" s="253" t="str">
        <f t="shared" si="67"/>
        <v/>
      </c>
      <c r="U320" s="253">
        <f t="shared" si="68"/>
        <v>0</v>
      </c>
      <c r="V320" s="253" t="str">
        <f t="shared" si="69"/>
        <v/>
      </c>
      <c r="W320" s="253" t="str">
        <f>IF(LEN(V320)=0,"",IF(_xlfn.BITAND(V320,'PDP8'!$E$17)='PDP8'!$D$17,'PDP8'!$F$17,CONCATENATE(IF(ISNA(MATCH(_xlfn.BITAND(V320,'PDP8'!$E$18),'PDP8'!$D$18:$D$20,0)),"",CONCATENATE(INDEX('PDP8'!$C$18:$C$20,MATCH(_xlfn.BITAND(V320,'PDP8'!$E$18),'PDP8'!$D$18:$D$20,0))," ")),IF(ISNA(MATCH(_xlfn.BITAND(V320,'PDP8'!$E$21),'PDP8'!$D$21:$D$52,0)),"",INDEX('PDP8'!$C$21:$C$52,MATCH(_xlfn.BITAND(V320,'PDP8'!$E$21),'PDP8'!$D$21:$D$52,0))))))</f>
        <v/>
      </c>
      <c r="X320" s="253" t="str">
        <f>IF(LEN(W320)=0,"",IF(B320='PDP8'!$B$17,'PDP8'!$F$17,CONCATENATE(IF(ISNA(MATCH(_xlfn.BITAND(V320,'PDP8'!$E$18),'PDP8'!$D$18:$D$20,0)),"",CONCATENATE(VLOOKUP(_xlfn.BITAND(V320,'PDP8'!$E$18),'PDP8'!$D$18:$F$20,3,0),IF(LEN(W320)&gt;4,", ",""))),IF(ISNA(MATCH(_xlfn.BITAND(V320,'PDP8'!$E$21),'PDP8'!$D$21:$D$52,0)),"",VLOOKUP(_xlfn.BITAND(V320,'PDP8'!$E$21),'PDP8'!$D$21:$F$52,3,0)))))</f>
        <v/>
      </c>
      <c r="Y320" s="253" t="str">
        <f t="shared" si="73"/>
        <v/>
      </c>
      <c r="Z320" s="253" t="str">
        <f t="shared" si="70"/>
        <v/>
      </c>
      <c r="AA320" s="253" t="str">
        <f>IF(LEN(Z320)=0,"",CONCATENATE(IF(ISNA(MATCH(_xlfn.BITAND(Z320,'PDP8'!$E$56),'PDP8'!$D$56:$D$70,0)),"",CONCATENATE(INDEX('PDP8'!$C$56:$C$70,MATCH(_xlfn.BITAND(Z320,'PDP8'!$E$56),'PDP8'!$D$56:$D$70,0))," ")),IF(ISNA(MATCH(_xlfn.BITAND(Z320,'PDP8'!$E$71),'PDP8'!$D$71:$D$73,0)),"",CONCATENATE(INDEX('PDP8'!$C$71:$C$73,MATCH(_xlfn.BITAND(Z320,'PDP8'!$E$71),'PDP8'!$D$71:$D$73,0))," ")),IF(_xlfn.BITAND(Z320,'PDP8'!$E$74),"",'PDP8'!$C$74),IF(_xlfn.BITAND(Z320,'PDP8'!$E$75),'PDP8'!$C$75,"")))</f>
        <v/>
      </c>
      <c r="AB320" s="253" t="str">
        <f>IF(LEN(AA320)=0,"",CONCATENATE(IF(ISNA(MATCH(_xlfn.BITAND(Z320,'PDP8'!$E$56),'PDP8'!$D$56:$D$70,0)),"",VLOOKUP(_xlfn.BITAND(Z320,'PDP8'!$E$56),'PDP8'!$D$56:$F$70,3,0)),IF(ISNA(MATCH(_xlfn.BITAND(Z320,'PDP8'!$E$71),'PDP8'!$D$71:$D$73,0)),"",CONCATENATE(IF(ISNA(MATCH(_xlfn.BITAND(Z320,'PDP8'!$E$56),'PDP8'!$D$56:$D$70,0)),"",", "),VLOOKUP(_xlfn.BITAND(Z320,'PDP8'!$E$71),'PDP8'!$D$71:$F$73,3,0))),IF(_xlfn.BITAND(Z320,'PDP8'!$E$75)='PDP8'!$D$75,CONCATENATE(IF(LEN(AA320)&gt;4,", ",""),'PDP8'!$F$75,""),IF(_xlfn.BITAND(Z320,'PDP8'!$E$74),"",'PDP8'!$F$74))))</f>
        <v/>
      </c>
      <c r="AC320" s="253" t="str">
        <f t="shared" si="74"/>
        <v/>
      </c>
      <c r="AD320" s="253" t="str">
        <f>IF(OR(LEFT(C320,1)="*",ISNA(MATCH(C320,'PDP8'!$B$90:$B$238,0))),"",VLOOKUP(C320,'PDP8'!$B$90:$C$238,2,0))</f>
        <v/>
      </c>
      <c r="AE320" s="253" t="str">
        <f>IF(LEN(AD320)=0,"",VLOOKUP(C320,'PDP8'!$B$79:$F$238,5,0))</f>
        <v/>
      </c>
      <c r="AF320" s="253" t="str">
        <f>IF(OR(LEFT(C320,1)="*",ISNA(MATCH(C320,'PDP8'!$J$5:$J$389,0))),"",INDEX('PDP8'!$I$5:$I$389,MATCH(C320,'PDP8'!$J$5:$J$389,0)))</f>
        <v/>
      </c>
      <c r="AG320" s="253" t="str">
        <f>IF(LEN(AF320)=0,"",CONCATENATE(VLOOKUP(C320,'PDP8'!$J$5:$M$389,2,0),": ",VLOOKUP(C320,'PDP8'!$J$5:$M$389,4,0)))</f>
        <v/>
      </c>
      <c r="AH320" s="126"/>
    </row>
    <row r="321" spans="1:34" x14ac:dyDescent="0.2">
      <c r="A321" s="126"/>
      <c r="B321" s="246" t="str">
        <f t="shared" si="60"/>
        <v/>
      </c>
      <c r="C321" s="247"/>
      <c r="D321" s="248"/>
      <c r="E321" s="177"/>
      <c r="F321" s="249"/>
      <c r="G321" s="250" t="str">
        <f>IF(LEN(C321)=0,"",IF(LEFT(C321,1)="*",B321,IF(D321="Y",C321,IF(O321&lt;6,INDEX('PDP8'!$C$6:$C$13,MATCH(P321,'PDP8'!$B$6:$B$13)),CONCATENATE(W321,AA321,AD321,AF321)))))</f>
        <v/>
      </c>
      <c r="H321" s="251" t="str">
        <f t="shared" si="61"/>
        <v/>
      </c>
      <c r="I321" s="250" t="str">
        <f t="shared" si="71"/>
        <v/>
      </c>
      <c r="J321" s="179"/>
      <c r="K321" s="188" t="str">
        <f>IF(LEFT(C321,1)="*",CONCATENATE("/Address = ",RIGHT(B321,LEN(B321)-1)),IF(LEN(O321)=0,"",IF(D321="Y",CONCATENATE("/Data initialized to ",C321),IF(O321&lt;6,CONCATENATE("/",VLOOKUP(P321,'PDP8'!$B$6:$F$13,5),IF(_xlfn.BITAND(OCT2DEC(C321),376)=264," [Auto pre-increment]","")),CONCATENATE("/",Y321,AC321,AE321,AG321)))))</f>
        <v/>
      </c>
      <c r="L321" s="252"/>
      <c r="M321" s="126"/>
      <c r="N321" s="253" t="str">
        <f t="shared" si="62"/>
        <v/>
      </c>
      <c r="O321" s="253" t="str">
        <f t="shared" si="63"/>
        <v/>
      </c>
      <c r="P321" s="253" t="str">
        <f t="shared" si="64"/>
        <v/>
      </c>
      <c r="Q321" s="253" t="str">
        <f t="shared" si="65"/>
        <v/>
      </c>
      <c r="R321" s="253" t="str">
        <f t="shared" si="66"/>
        <v>NO</v>
      </c>
      <c r="S321" s="254" t="str">
        <f t="shared" si="72"/>
        <v>7610</v>
      </c>
      <c r="T321" s="253" t="str">
        <f t="shared" si="67"/>
        <v/>
      </c>
      <c r="U321" s="253">
        <f t="shared" si="68"/>
        <v>0</v>
      </c>
      <c r="V321" s="253" t="str">
        <f t="shared" si="69"/>
        <v/>
      </c>
      <c r="W321" s="253" t="str">
        <f>IF(LEN(V321)=0,"",IF(_xlfn.BITAND(V321,'PDP8'!$E$17)='PDP8'!$D$17,'PDP8'!$F$17,CONCATENATE(IF(ISNA(MATCH(_xlfn.BITAND(V321,'PDP8'!$E$18),'PDP8'!$D$18:$D$20,0)),"",CONCATENATE(INDEX('PDP8'!$C$18:$C$20,MATCH(_xlfn.BITAND(V321,'PDP8'!$E$18),'PDP8'!$D$18:$D$20,0))," ")),IF(ISNA(MATCH(_xlfn.BITAND(V321,'PDP8'!$E$21),'PDP8'!$D$21:$D$52,0)),"",INDEX('PDP8'!$C$21:$C$52,MATCH(_xlfn.BITAND(V321,'PDP8'!$E$21),'PDP8'!$D$21:$D$52,0))))))</f>
        <v/>
      </c>
      <c r="X321" s="253" t="str">
        <f>IF(LEN(W321)=0,"",IF(B321='PDP8'!$B$17,'PDP8'!$F$17,CONCATENATE(IF(ISNA(MATCH(_xlfn.BITAND(V321,'PDP8'!$E$18),'PDP8'!$D$18:$D$20,0)),"",CONCATENATE(VLOOKUP(_xlfn.BITAND(V321,'PDP8'!$E$18),'PDP8'!$D$18:$F$20,3,0),IF(LEN(W321)&gt;4,", ",""))),IF(ISNA(MATCH(_xlfn.BITAND(V321,'PDP8'!$E$21),'PDP8'!$D$21:$D$52,0)),"",VLOOKUP(_xlfn.BITAND(V321,'PDP8'!$E$21),'PDP8'!$D$21:$F$52,3,0)))))</f>
        <v/>
      </c>
      <c r="Y321" s="253" t="str">
        <f t="shared" si="73"/>
        <v/>
      </c>
      <c r="Z321" s="253" t="str">
        <f t="shared" si="70"/>
        <v/>
      </c>
      <c r="AA321" s="253" t="str">
        <f>IF(LEN(Z321)=0,"",CONCATENATE(IF(ISNA(MATCH(_xlfn.BITAND(Z321,'PDP8'!$E$56),'PDP8'!$D$56:$D$70,0)),"",CONCATENATE(INDEX('PDP8'!$C$56:$C$70,MATCH(_xlfn.BITAND(Z321,'PDP8'!$E$56),'PDP8'!$D$56:$D$70,0))," ")),IF(ISNA(MATCH(_xlfn.BITAND(Z321,'PDP8'!$E$71),'PDP8'!$D$71:$D$73,0)),"",CONCATENATE(INDEX('PDP8'!$C$71:$C$73,MATCH(_xlfn.BITAND(Z321,'PDP8'!$E$71),'PDP8'!$D$71:$D$73,0))," ")),IF(_xlfn.BITAND(Z321,'PDP8'!$E$74),"",'PDP8'!$C$74),IF(_xlfn.BITAND(Z321,'PDP8'!$E$75),'PDP8'!$C$75,"")))</f>
        <v/>
      </c>
      <c r="AB321" s="253" t="str">
        <f>IF(LEN(AA321)=0,"",CONCATENATE(IF(ISNA(MATCH(_xlfn.BITAND(Z321,'PDP8'!$E$56),'PDP8'!$D$56:$D$70,0)),"",VLOOKUP(_xlfn.BITAND(Z321,'PDP8'!$E$56),'PDP8'!$D$56:$F$70,3,0)),IF(ISNA(MATCH(_xlfn.BITAND(Z321,'PDP8'!$E$71),'PDP8'!$D$71:$D$73,0)),"",CONCATENATE(IF(ISNA(MATCH(_xlfn.BITAND(Z321,'PDP8'!$E$56),'PDP8'!$D$56:$D$70,0)),"",", "),VLOOKUP(_xlfn.BITAND(Z321,'PDP8'!$E$71),'PDP8'!$D$71:$F$73,3,0))),IF(_xlfn.BITAND(Z321,'PDP8'!$E$75)='PDP8'!$D$75,CONCATENATE(IF(LEN(AA321)&gt;4,", ",""),'PDP8'!$F$75,""),IF(_xlfn.BITAND(Z321,'PDP8'!$E$74),"",'PDP8'!$F$74))))</f>
        <v/>
      </c>
      <c r="AC321" s="253" t="str">
        <f t="shared" si="74"/>
        <v/>
      </c>
      <c r="AD321" s="253" t="str">
        <f>IF(OR(LEFT(C321,1)="*",ISNA(MATCH(C321,'PDP8'!$B$90:$B$238,0))),"",VLOOKUP(C321,'PDP8'!$B$90:$C$238,2,0))</f>
        <v/>
      </c>
      <c r="AE321" s="253" t="str">
        <f>IF(LEN(AD321)=0,"",VLOOKUP(C321,'PDP8'!$B$79:$F$238,5,0))</f>
        <v/>
      </c>
      <c r="AF321" s="253" t="str">
        <f>IF(OR(LEFT(C321,1)="*",ISNA(MATCH(C321,'PDP8'!$J$5:$J$389,0))),"",INDEX('PDP8'!$I$5:$I$389,MATCH(C321,'PDP8'!$J$5:$J$389,0)))</f>
        <v/>
      </c>
      <c r="AG321" s="253" t="str">
        <f>IF(LEN(AF321)=0,"",CONCATENATE(VLOOKUP(C321,'PDP8'!$J$5:$M$389,2,0),": ",VLOOKUP(C321,'PDP8'!$J$5:$M$389,4,0)))</f>
        <v/>
      </c>
      <c r="AH321" s="126"/>
    </row>
    <row r="322" spans="1:34" x14ac:dyDescent="0.2">
      <c r="A322" s="126"/>
      <c r="B322" s="246" t="str">
        <f t="shared" si="60"/>
        <v/>
      </c>
      <c r="C322" s="247"/>
      <c r="D322" s="248"/>
      <c r="E322" s="177"/>
      <c r="F322" s="249"/>
      <c r="G322" s="250" t="str">
        <f>IF(LEN(C322)=0,"",IF(LEFT(C322,1)="*",B322,IF(D322="Y",C322,IF(O322&lt;6,INDEX('PDP8'!$C$6:$C$13,MATCH(P322,'PDP8'!$B$6:$B$13)),CONCATENATE(W322,AA322,AD322,AF322)))))</f>
        <v/>
      </c>
      <c r="H322" s="251" t="str">
        <f t="shared" si="61"/>
        <v/>
      </c>
      <c r="I322" s="250" t="str">
        <f t="shared" si="71"/>
        <v/>
      </c>
      <c r="J322" s="179"/>
      <c r="K322" s="188" t="str">
        <f>IF(LEFT(C322,1)="*",CONCATENATE("/Address = ",RIGHT(B322,LEN(B322)-1)),IF(LEN(O322)=0,"",IF(D322="Y",CONCATENATE("/Data initialized to ",C322),IF(O322&lt;6,CONCATENATE("/",VLOOKUP(P322,'PDP8'!$B$6:$F$13,5),IF(_xlfn.BITAND(OCT2DEC(C322),376)=264," [Auto pre-increment]","")),CONCATENATE("/",Y322,AC322,AE322,AG322)))))</f>
        <v/>
      </c>
      <c r="L322" s="252"/>
      <c r="M322" s="126"/>
      <c r="N322" s="253" t="str">
        <f t="shared" si="62"/>
        <v/>
      </c>
      <c r="O322" s="253" t="str">
        <f t="shared" si="63"/>
        <v/>
      </c>
      <c r="P322" s="253" t="str">
        <f t="shared" si="64"/>
        <v/>
      </c>
      <c r="Q322" s="253" t="str">
        <f t="shared" si="65"/>
        <v/>
      </c>
      <c r="R322" s="253" t="str">
        <f t="shared" si="66"/>
        <v>NO</v>
      </c>
      <c r="S322" s="254" t="str">
        <f t="shared" si="72"/>
        <v>7610</v>
      </c>
      <c r="T322" s="253" t="str">
        <f t="shared" si="67"/>
        <v/>
      </c>
      <c r="U322" s="253">
        <f t="shared" si="68"/>
        <v>0</v>
      </c>
      <c r="V322" s="253" t="str">
        <f t="shared" si="69"/>
        <v/>
      </c>
      <c r="W322" s="253" t="str">
        <f>IF(LEN(V322)=0,"",IF(_xlfn.BITAND(V322,'PDP8'!$E$17)='PDP8'!$D$17,'PDP8'!$F$17,CONCATENATE(IF(ISNA(MATCH(_xlfn.BITAND(V322,'PDP8'!$E$18),'PDP8'!$D$18:$D$20,0)),"",CONCATENATE(INDEX('PDP8'!$C$18:$C$20,MATCH(_xlfn.BITAND(V322,'PDP8'!$E$18),'PDP8'!$D$18:$D$20,0))," ")),IF(ISNA(MATCH(_xlfn.BITAND(V322,'PDP8'!$E$21),'PDP8'!$D$21:$D$52,0)),"",INDEX('PDP8'!$C$21:$C$52,MATCH(_xlfn.BITAND(V322,'PDP8'!$E$21),'PDP8'!$D$21:$D$52,0))))))</f>
        <v/>
      </c>
      <c r="X322" s="253" t="str">
        <f>IF(LEN(W322)=0,"",IF(B322='PDP8'!$B$17,'PDP8'!$F$17,CONCATENATE(IF(ISNA(MATCH(_xlfn.BITAND(V322,'PDP8'!$E$18),'PDP8'!$D$18:$D$20,0)),"",CONCATENATE(VLOOKUP(_xlfn.BITAND(V322,'PDP8'!$E$18),'PDP8'!$D$18:$F$20,3,0),IF(LEN(W322)&gt;4,", ",""))),IF(ISNA(MATCH(_xlfn.BITAND(V322,'PDP8'!$E$21),'PDP8'!$D$21:$D$52,0)),"",VLOOKUP(_xlfn.BITAND(V322,'PDP8'!$E$21),'PDP8'!$D$21:$F$52,3,0)))))</f>
        <v/>
      </c>
      <c r="Y322" s="253" t="str">
        <f t="shared" si="73"/>
        <v/>
      </c>
      <c r="Z322" s="253" t="str">
        <f t="shared" si="70"/>
        <v/>
      </c>
      <c r="AA322" s="253" t="str">
        <f>IF(LEN(Z322)=0,"",CONCATENATE(IF(ISNA(MATCH(_xlfn.BITAND(Z322,'PDP8'!$E$56),'PDP8'!$D$56:$D$70,0)),"",CONCATENATE(INDEX('PDP8'!$C$56:$C$70,MATCH(_xlfn.BITAND(Z322,'PDP8'!$E$56),'PDP8'!$D$56:$D$70,0))," ")),IF(ISNA(MATCH(_xlfn.BITAND(Z322,'PDP8'!$E$71),'PDP8'!$D$71:$D$73,0)),"",CONCATENATE(INDEX('PDP8'!$C$71:$C$73,MATCH(_xlfn.BITAND(Z322,'PDP8'!$E$71),'PDP8'!$D$71:$D$73,0))," ")),IF(_xlfn.BITAND(Z322,'PDP8'!$E$74),"",'PDP8'!$C$74),IF(_xlfn.BITAND(Z322,'PDP8'!$E$75),'PDP8'!$C$75,"")))</f>
        <v/>
      </c>
      <c r="AB322" s="253" t="str">
        <f>IF(LEN(AA322)=0,"",CONCATENATE(IF(ISNA(MATCH(_xlfn.BITAND(Z322,'PDP8'!$E$56),'PDP8'!$D$56:$D$70,0)),"",VLOOKUP(_xlfn.BITAND(Z322,'PDP8'!$E$56),'PDP8'!$D$56:$F$70,3,0)),IF(ISNA(MATCH(_xlfn.BITAND(Z322,'PDP8'!$E$71),'PDP8'!$D$71:$D$73,0)),"",CONCATENATE(IF(ISNA(MATCH(_xlfn.BITAND(Z322,'PDP8'!$E$56),'PDP8'!$D$56:$D$70,0)),"",", "),VLOOKUP(_xlfn.BITAND(Z322,'PDP8'!$E$71),'PDP8'!$D$71:$F$73,3,0))),IF(_xlfn.BITAND(Z322,'PDP8'!$E$75)='PDP8'!$D$75,CONCATENATE(IF(LEN(AA322)&gt;4,", ",""),'PDP8'!$F$75,""),IF(_xlfn.BITAND(Z322,'PDP8'!$E$74),"",'PDP8'!$F$74))))</f>
        <v/>
      </c>
      <c r="AC322" s="253" t="str">
        <f t="shared" si="74"/>
        <v/>
      </c>
      <c r="AD322" s="253" t="str">
        <f>IF(OR(LEFT(C322,1)="*",ISNA(MATCH(C322,'PDP8'!$B$90:$B$238,0))),"",VLOOKUP(C322,'PDP8'!$B$90:$C$238,2,0))</f>
        <v/>
      </c>
      <c r="AE322" s="253" t="str">
        <f>IF(LEN(AD322)=0,"",VLOOKUP(C322,'PDP8'!$B$79:$F$238,5,0))</f>
        <v/>
      </c>
      <c r="AF322" s="253" t="str">
        <f>IF(OR(LEFT(C322,1)="*",ISNA(MATCH(C322,'PDP8'!$J$5:$J$389,0))),"",INDEX('PDP8'!$I$5:$I$389,MATCH(C322,'PDP8'!$J$5:$J$389,0)))</f>
        <v/>
      </c>
      <c r="AG322" s="253" t="str">
        <f>IF(LEN(AF322)=0,"",CONCATENATE(VLOOKUP(C322,'PDP8'!$J$5:$M$389,2,0),": ",VLOOKUP(C322,'PDP8'!$J$5:$M$389,4,0)))</f>
        <v/>
      </c>
      <c r="AH322" s="126"/>
    </row>
    <row r="323" spans="1:34" x14ac:dyDescent="0.2">
      <c r="A323" s="126"/>
      <c r="B323" s="246" t="str">
        <f t="shared" si="60"/>
        <v/>
      </c>
      <c r="C323" s="247"/>
      <c r="D323" s="248"/>
      <c r="E323" s="177"/>
      <c r="F323" s="249"/>
      <c r="G323" s="250" t="str">
        <f>IF(LEN(C323)=0,"",IF(LEFT(C323,1)="*",B323,IF(D323="Y",C323,IF(O323&lt;6,INDEX('PDP8'!$C$6:$C$13,MATCH(P323,'PDP8'!$B$6:$B$13)),CONCATENATE(W323,AA323,AD323,AF323)))))</f>
        <v/>
      </c>
      <c r="H323" s="251" t="str">
        <f t="shared" si="61"/>
        <v/>
      </c>
      <c r="I323" s="250" t="str">
        <f t="shared" si="71"/>
        <v/>
      </c>
      <c r="J323" s="179"/>
      <c r="K323" s="188" t="str">
        <f>IF(LEFT(C323,1)="*",CONCATENATE("/Address = ",RIGHT(B323,LEN(B323)-1)),IF(LEN(O323)=0,"",IF(D323="Y",CONCATENATE("/Data initialized to ",C323),IF(O323&lt;6,CONCATENATE("/",VLOOKUP(P323,'PDP8'!$B$6:$F$13,5),IF(_xlfn.BITAND(OCT2DEC(C323),376)=264," [Auto pre-increment]","")),CONCATENATE("/",Y323,AC323,AE323,AG323)))))</f>
        <v/>
      </c>
      <c r="L323" s="252"/>
      <c r="M323" s="126"/>
      <c r="N323" s="253" t="str">
        <f t="shared" si="62"/>
        <v/>
      </c>
      <c r="O323" s="253" t="str">
        <f t="shared" si="63"/>
        <v/>
      </c>
      <c r="P323" s="253" t="str">
        <f t="shared" si="64"/>
        <v/>
      </c>
      <c r="Q323" s="253" t="str">
        <f t="shared" si="65"/>
        <v/>
      </c>
      <c r="R323" s="253" t="str">
        <f t="shared" si="66"/>
        <v>NO</v>
      </c>
      <c r="S323" s="254" t="str">
        <f t="shared" si="72"/>
        <v>7610</v>
      </c>
      <c r="T323" s="253" t="str">
        <f t="shared" si="67"/>
        <v/>
      </c>
      <c r="U323" s="253">
        <f t="shared" si="68"/>
        <v>0</v>
      </c>
      <c r="V323" s="253" t="str">
        <f t="shared" si="69"/>
        <v/>
      </c>
      <c r="W323" s="253" t="str">
        <f>IF(LEN(V323)=0,"",IF(_xlfn.BITAND(V323,'PDP8'!$E$17)='PDP8'!$D$17,'PDP8'!$F$17,CONCATENATE(IF(ISNA(MATCH(_xlfn.BITAND(V323,'PDP8'!$E$18),'PDP8'!$D$18:$D$20,0)),"",CONCATENATE(INDEX('PDP8'!$C$18:$C$20,MATCH(_xlfn.BITAND(V323,'PDP8'!$E$18),'PDP8'!$D$18:$D$20,0))," ")),IF(ISNA(MATCH(_xlfn.BITAND(V323,'PDP8'!$E$21),'PDP8'!$D$21:$D$52,0)),"",INDEX('PDP8'!$C$21:$C$52,MATCH(_xlfn.BITAND(V323,'PDP8'!$E$21),'PDP8'!$D$21:$D$52,0))))))</f>
        <v/>
      </c>
      <c r="X323" s="253" t="str">
        <f>IF(LEN(W323)=0,"",IF(B323='PDP8'!$B$17,'PDP8'!$F$17,CONCATENATE(IF(ISNA(MATCH(_xlfn.BITAND(V323,'PDP8'!$E$18),'PDP8'!$D$18:$D$20,0)),"",CONCATENATE(VLOOKUP(_xlfn.BITAND(V323,'PDP8'!$E$18),'PDP8'!$D$18:$F$20,3,0),IF(LEN(W323)&gt;4,", ",""))),IF(ISNA(MATCH(_xlfn.BITAND(V323,'PDP8'!$E$21),'PDP8'!$D$21:$D$52,0)),"",VLOOKUP(_xlfn.BITAND(V323,'PDP8'!$E$21),'PDP8'!$D$21:$F$52,3,0)))))</f>
        <v/>
      </c>
      <c r="Y323" s="253" t="str">
        <f t="shared" si="73"/>
        <v/>
      </c>
      <c r="Z323" s="253" t="str">
        <f t="shared" si="70"/>
        <v/>
      </c>
      <c r="AA323" s="253" t="str">
        <f>IF(LEN(Z323)=0,"",CONCATENATE(IF(ISNA(MATCH(_xlfn.BITAND(Z323,'PDP8'!$E$56),'PDP8'!$D$56:$D$70,0)),"",CONCATENATE(INDEX('PDP8'!$C$56:$C$70,MATCH(_xlfn.BITAND(Z323,'PDP8'!$E$56),'PDP8'!$D$56:$D$70,0))," ")),IF(ISNA(MATCH(_xlfn.BITAND(Z323,'PDP8'!$E$71),'PDP8'!$D$71:$D$73,0)),"",CONCATENATE(INDEX('PDP8'!$C$71:$C$73,MATCH(_xlfn.BITAND(Z323,'PDP8'!$E$71),'PDP8'!$D$71:$D$73,0))," ")),IF(_xlfn.BITAND(Z323,'PDP8'!$E$74),"",'PDP8'!$C$74),IF(_xlfn.BITAND(Z323,'PDP8'!$E$75),'PDP8'!$C$75,"")))</f>
        <v/>
      </c>
      <c r="AB323" s="253" t="str">
        <f>IF(LEN(AA323)=0,"",CONCATENATE(IF(ISNA(MATCH(_xlfn.BITAND(Z323,'PDP8'!$E$56),'PDP8'!$D$56:$D$70,0)),"",VLOOKUP(_xlfn.BITAND(Z323,'PDP8'!$E$56),'PDP8'!$D$56:$F$70,3,0)),IF(ISNA(MATCH(_xlfn.BITAND(Z323,'PDP8'!$E$71),'PDP8'!$D$71:$D$73,0)),"",CONCATENATE(IF(ISNA(MATCH(_xlfn.BITAND(Z323,'PDP8'!$E$56),'PDP8'!$D$56:$D$70,0)),"",", "),VLOOKUP(_xlfn.BITAND(Z323,'PDP8'!$E$71),'PDP8'!$D$71:$F$73,3,0))),IF(_xlfn.BITAND(Z323,'PDP8'!$E$75)='PDP8'!$D$75,CONCATENATE(IF(LEN(AA323)&gt;4,", ",""),'PDP8'!$F$75,""),IF(_xlfn.BITAND(Z323,'PDP8'!$E$74),"",'PDP8'!$F$74))))</f>
        <v/>
      </c>
      <c r="AC323" s="253" t="str">
        <f t="shared" si="74"/>
        <v/>
      </c>
      <c r="AD323" s="253" t="str">
        <f>IF(OR(LEFT(C323,1)="*",ISNA(MATCH(C323,'PDP8'!$B$90:$B$238,0))),"",VLOOKUP(C323,'PDP8'!$B$90:$C$238,2,0))</f>
        <v/>
      </c>
      <c r="AE323" s="253" t="str">
        <f>IF(LEN(AD323)=0,"",VLOOKUP(C323,'PDP8'!$B$79:$F$238,5,0))</f>
        <v/>
      </c>
      <c r="AF323" s="253" t="str">
        <f>IF(OR(LEFT(C323,1)="*",ISNA(MATCH(C323,'PDP8'!$J$5:$J$389,0))),"",INDEX('PDP8'!$I$5:$I$389,MATCH(C323,'PDP8'!$J$5:$J$389,0)))</f>
        <v/>
      </c>
      <c r="AG323" s="253" t="str">
        <f>IF(LEN(AF323)=0,"",CONCATENATE(VLOOKUP(C323,'PDP8'!$J$5:$M$389,2,0),": ",VLOOKUP(C323,'PDP8'!$J$5:$M$389,4,0)))</f>
        <v/>
      </c>
      <c r="AH323" s="126"/>
    </row>
    <row r="324" spans="1:34" x14ac:dyDescent="0.2">
      <c r="A324" s="126"/>
      <c r="B324" s="246" t="str">
        <f t="shared" si="60"/>
        <v/>
      </c>
      <c r="C324" s="247"/>
      <c r="D324" s="248"/>
      <c r="E324" s="177"/>
      <c r="F324" s="249"/>
      <c r="G324" s="250" t="str">
        <f>IF(LEN(C324)=0,"",IF(LEFT(C324,1)="*",B324,IF(D324="Y",C324,IF(O324&lt;6,INDEX('PDP8'!$C$6:$C$13,MATCH(P324,'PDP8'!$B$6:$B$13)),CONCATENATE(W324,AA324,AD324,AF324)))))</f>
        <v/>
      </c>
      <c r="H324" s="251" t="str">
        <f t="shared" si="61"/>
        <v/>
      </c>
      <c r="I324" s="250" t="str">
        <f t="shared" si="71"/>
        <v/>
      </c>
      <c r="J324" s="179"/>
      <c r="K324" s="188" t="str">
        <f>IF(LEFT(C324,1)="*",CONCATENATE("/Address = ",RIGHT(B324,LEN(B324)-1)),IF(LEN(O324)=0,"",IF(D324="Y",CONCATENATE("/Data initialized to ",C324),IF(O324&lt;6,CONCATENATE("/",VLOOKUP(P324,'PDP8'!$B$6:$F$13,5),IF(_xlfn.BITAND(OCT2DEC(C324),376)=264," [Auto pre-increment]","")),CONCATENATE("/",Y324,AC324,AE324,AG324)))))</f>
        <v/>
      </c>
      <c r="L324" s="252"/>
      <c r="M324" s="126"/>
      <c r="N324" s="253" t="str">
        <f t="shared" si="62"/>
        <v/>
      </c>
      <c r="O324" s="253" t="str">
        <f t="shared" si="63"/>
        <v/>
      </c>
      <c r="P324" s="253" t="str">
        <f t="shared" si="64"/>
        <v/>
      </c>
      <c r="Q324" s="253" t="str">
        <f t="shared" si="65"/>
        <v/>
      </c>
      <c r="R324" s="253" t="str">
        <f t="shared" si="66"/>
        <v>NO</v>
      </c>
      <c r="S324" s="254" t="str">
        <f t="shared" si="72"/>
        <v>7610</v>
      </c>
      <c r="T324" s="253" t="str">
        <f t="shared" si="67"/>
        <v/>
      </c>
      <c r="U324" s="253">
        <f t="shared" si="68"/>
        <v>0</v>
      </c>
      <c r="V324" s="253" t="str">
        <f t="shared" si="69"/>
        <v/>
      </c>
      <c r="W324" s="253" t="str">
        <f>IF(LEN(V324)=0,"",IF(_xlfn.BITAND(V324,'PDP8'!$E$17)='PDP8'!$D$17,'PDP8'!$F$17,CONCATENATE(IF(ISNA(MATCH(_xlfn.BITAND(V324,'PDP8'!$E$18),'PDP8'!$D$18:$D$20,0)),"",CONCATENATE(INDEX('PDP8'!$C$18:$C$20,MATCH(_xlfn.BITAND(V324,'PDP8'!$E$18),'PDP8'!$D$18:$D$20,0))," ")),IF(ISNA(MATCH(_xlfn.BITAND(V324,'PDP8'!$E$21),'PDP8'!$D$21:$D$52,0)),"",INDEX('PDP8'!$C$21:$C$52,MATCH(_xlfn.BITAND(V324,'PDP8'!$E$21),'PDP8'!$D$21:$D$52,0))))))</f>
        <v/>
      </c>
      <c r="X324" s="253" t="str">
        <f>IF(LEN(W324)=0,"",IF(B324='PDP8'!$B$17,'PDP8'!$F$17,CONCATENATE(IF(ISNA(MATCH(_xlfn.BITAND(V324,'PDP8'!$E$18),'PDP8'!$D$18:$D$20,0)),"",CONCATENATE(VLOOKUP(_xlfn.BITAND(V324,'PDP8'!$E$18),'PDP8'!$D$18:$F$20,3,0),IF(LEN(W324)&gt;4,", ",""))),IF(ISNA(MATCH(_xlfn.BITAND(V324,'PDP8'!$E$21),'PDP8'!$D$21:$D$52,0)),"",VLOOKUP(_xlfn.BITAND(V324,'PDP8'!$E$21),'PDP8'!$D$21:$F$52,3,0)))))</f>
        <v/>
      </c>
      <c r="Y324" s="253" t="str">
        <f t="shared" si="73"/>
        <v/>
      </c>
      <c r="Z324" s="253" t="str">
        <f t="shared" si="70"/>
        <v/>
      </c>
      <c r="AA324" s="253" t="str">
        <f>IF(LEN(Z324)=0,"",CONCATENATE(IF(ISNA(MATCH(_xlfn.BITAND(Z324,'PDP8'!$E$56),'PDP8'!$D$56:$D$70,0)),"",CONCATENATE(INDEX('PDP8'!$C$56:$C$70,MATCH(_xlfn.BITAND(Z324,'PDP8'!$E$56),'PDP8'!$D$56:$D$70,0))," ")),IF(ISNA(MATCH(_xlfn.BITAND(Z324,'PDP8'!$E$71),'PDP8'!$D$71:$D$73,0)),"",CONCATENATE(INDEX('PDP8'!$C$71:$C$73,MATCH(_xlfn.BITAND(Z324,'PDP8'!$E$71),'PDP8'!$D$71:$D$73,0))," ")),IF(_xlfn.BITAND(Z324,'PDP8'!$E$74),"",'PDP8'!$C$74),IF(_xlfn.BITAND(Z324,'PDP8'!$E$75),'PDP8'!$C$75,"")))</f>
        <v/>
      </c>
      <c r="AB324" s="253" t="str">
        <f>IF(LEN(AA324)=0,"",CONCATENATE(IF(ISNA(MATCH(_xlfn.BITAND(Z324,'PDP8'!$E$56),'PDP8'!$D$56:$D$70,0)),"",VLOOKUP(_xlfn.BITAND(Z324,'PDP8'!$E$56),'PDP8'!$D$56:$F$70,3,0)),IF(ISNA(MATCH(_xlfn.BITAND(Z324,'PDP8'!$E$71),'PDP8'!$D$71:$D$73,0)),"",CONCATENATE(IF(ISNA(MATCH(_xlfn.BITAND(Z324,'PDP8'!$E$56),'PDP8'!$D$56:$D$70,0)),"",", "),VLOOKUP(_xlfn.BITAND(Z324,'PDP8'!$E$71),'PDP8'!$D$71:$F$73,3,0))),IF(_xlfn.BITAND(Z324,'PDP8'!$E$75)='PDP8'!$D$75,CONCATENATE(IF(LEN(AA324)&gt;4,", ",""),'PDP8'!$F$75,""),IF(_xlfn.BITAND(Z324,'PDP8'!$E$74),"",'PDP8'!$F$74))))</f>
        <v/>
      </c>
      <c r="AC324" s="253" t="str">
        <f t="shared" si="74"/>
        <v/>
      </c>
      <c r="AD324" s="253" t="str">
        <f>IF(OR(LEFT(C324,1)="*",ISNA(MATCH(C324,'PDP8'!$B$90:$B$238,0))),"",VLOOKUP(C324,'PDP8'!$B$90:$C$238,2,0))</f>
        <v/>
      </c>
      <c r="AE324" s="253" t="str">
        <f>IF(LEN(AD324)=0,"",VLOOKUP(C324,'PDP8'!$B$79:$F$238,5,0))</f>
        <v/>
      </c>
      <c r="AF324" s="253" t="str">
        <f>IF(OR(LEFT(C324,1)="*",ISNA(MATCH(C324,'PDP8'!$J$5:$J$389,0))),"",INDEX('PDP8'!$I$5:$I$389,MATCH(C324,'PDP8'!$J$5:$J$389,0)))</f>
        <v/>
      </c>
      <c r="AG324" s="253" t="str">
        <f>IF(LEN(AF324)=0,"",CONCATENATE(VLOOKUP(C324,'PDP8'!$J$5:$M$389,2,0),": ",VLOOKUP(C324,'PDP8'!$J$5:$M$389,4,0)))</f>
        <v/>
      </c>
      <c r="AH324" s="126"/>
    </row>
    <row r="325" spans="1:34" x14ac:dyDescent="0.2">
      <c r="A325" s="126"/>
      <c r="B325" s="246" t="str">
        <f t="shared" si="60"/>
        <v/>
      </c>
      <c r="C325" s="247"/>
      <c r="D325" s="248"/>
      <c r="E325" s="177"/>
      <c r="F325" s="249"/>
      <c r="G325" s="250" t="str">
        <f>IF(LEN(C325)=0,"",IF(LEFT(C325,1)="*",B325,IF(D325="Y",C325,IF(O325&lt;6,INDEX('PDP8'!$C$6:$C$13,MATCH(P325,'PDP8'!$B$6:$B$13)),CONCATENATE(W325,AA325,AD325,AF325)))))</f>
        <v/>
      </c>
      <c r="H325" s="251" t="str">
        <f t="shared" si="61"/>
        <v/>
      </c>
      <c r="I325" s="250" t="str">
        <f t="shared" si="71"/>
        <v/>
      </c>
      <c r="J325" s="179"/>
      <c r="K325" s="188" t="str">
        <f>IF(LEFT(C325,1)="*",CONCATENATE("/Address = ",RIGHT(B325,LEN(B325)-1)),IF(LEN(O325)=0,"",IF(D325="Y",CONCATENATE("/Data initialized to ",C325),IF(O325&lt;6,CONCATENATE("/",VLOOKUP(P325,'PDP8'!$B$6:$F$13,5),IF(_xlfn.BITAND(OCT2DEC(C325),376)=264," [Auto pre-increment]","")),CONCATENATE("/",Y325,AC325,AE325,AG325)))))</f>
        <v/>
      </c>
      <c r="L325" s="252"/>
      <c r="M325" s="126"/>
      <c r="N325" s="253" t="str">
        <f t="shared" si="62"/>
        <v/>
      </c>
      <c r="O325" s="253" t="str">
        <f t="shared" si="63"/>
        <v/>
      </c>
      <c r="P325" s="253" t="str">
        <f t="shared" si="64"/>
        <v/>
      </c>
      <c r="Q325" s="253" t="str">
        <f t="shared" si="65"/>
        <v/>
      </c>
      <c r="R325" s="253" t="str">
        <f t="shared" si="66"/>
        <v>NO</v>
      </c>
      <c r="S325" s="254" t="str">
        <f t="shared" si="72"/>
        <v>7610</v>
      </c>
      <c r="T325" s="253" t="str">
        <f t="shared" si="67"/>
        <v/>
      </c>
      <c r="U325" s="253">
        <f t="shared" si="68"/>
        <v>0</v>
      </c>
      <c r="V325" s="253" t="str">
        <f t="shared" si="69"/>
        <v/>
      </c>
      <c r="W325" s="253" t="str">
        <f>IF(LEN(V325)=0,"",IF(_xlfn.BITAND(V325,'PDP8'!$E$17)='PDP8'!$D$17,'PDP8'!$F$17,CONCATENATE(IF(ISNA(MATCH(_xlfn.BITAND(V325,'PDP8'!$E$18),'PDP8'!$D$18:$D$20,0)),"",CONCATENATE(INDEX('PDP8'!$C$18:$C$20,MATCH(_xlfn.BITAND(V325,'PDP8'!$E$18),'PDP8'!$D$18:$D$20,0))," ")),IF(ISNA(MATCH(_xlfn.BITAND(V325,'PDP8'!$E$21),'PDP8'!$D$21:$D$52,0)),"",INDEX('PDP8'!$C$21:$C$52,MATCH(_xlfn.BITAND(V325,'PDP8'!$E$21),'PDP8'!$D$21:$D$52,0))))))</f>
        <v/>
      </c>
      <c r="X325" s="253" t="str">
        <f>IF(LEN(W325)=0,"",IF(B325='PDP8'!$B$17,'PDP8'!$F$17,CONCATENATE(IF(ISNA(MATCH(_xlfn.BITAND(V325,'PDP8'!$E$18),'PDP8'!$D$18:$D$20,0)),"",CONCATENATE(VLOOKUP(_xlfn.BITAND(V325,'PDP8'!$E$18),'PDP8'!$D$18:$F$20,3,0),IF(LEN(W325)&gt;4,", ",""))),IF(ISNA(MATCH(_xlfn.BITAND(V325,'PDP8'!$E$21),'PDP8'!$D$21:$D$52,0)),"",VLOOKUP(_xlfn.BITAND(V325,'PDP8'!$E$21),'PDP8'!$D$21:$F$52,3,0)))))</f>
        <v/>
      </c>
      <c r="Y325" s="253" t="str">
        <f t="shared" si="73"/>
        <v/>
      </c>
      <c r="Z325" s="253" t="str">
        <f t="shared" si="70"/>
        <v/>
      </c>
      <c r="AA325" s="253" t="str">
        <f>IF(LEN(Z325)=0,"",CONCATENATE(IF(ISNA(MATCH(_xlfn.BITAND(Z325,'PDP8'!$E$56),'PDP8'!$D$56:$D$70,0)),"",CONCATENATE(INDEX('PDP8'!$C$56:$C$70,MATCH(_xlfn.BITAND(Z325,'PDP8'!$E$56),'PDP8'!$D$56:$D$70,0))," ")),IF(ISNA(MATCH(_xlfn.BITAND(Z325,'PDP8'!$E$71),'PDP8'!$D$71:$D$73,0)),"",CONCATENATE(INDEX('PDP8'!$C$71:$C$73,MATCH(_xlfn.BITAND(Z325,'PDP8'!$E$71),'PDP8'!$D$71:$D$73,0))," ")),IF(_xlfn.BITAND(Z325,'PDP8'!$E$74),"",'PDP8'!$C$74),IF(_xlfn.BITAND(Z325,'PDP8'!$E$75),'PDP8'!$C$75,"")))</f>
        <v/>
      </c>
      <c r="AB325" s="253" t="str">
        <f>IF(LEN(AA325)=0,"",CONCATENATE(IF(ISNA(MATCH(_xlfn.BITAND(Z325,'PDP8'!$E$56),'PDP8'!$D$56:$D$70,0)),"",VLOOKUP(_xlfn.BITAND(Z325,'PDP8'!$E$56),'PDP8'!$D$56:$F$70,3,0)),IF(ISNA(MATCH(_xlfn.BITAND(Z325,'PDP8'!$E$71),'PDP8'!$D$71:$D$73,0)),"",CONCATENATE(IF(ISNA(MATCH(_xlfn.BITAND(Z325,'PDP8'!$E$56),'PDP8'!$D$56:$D$70,0)),"",", "),VLOOKUP(_xlfn.BITAND(Z325,'PDP8'!$E$71),'PDP8'!$D$71:$F$73,3,0))),IF(_xlfn.BITAND(Z325,'PDP8'!$E$75)='PDP8'!$D$75,CONCATENATE(IF(LEN(AA325)&gt;4,", ",""),'PDP8'!$F$75,""),IF(_xlfn.BITAND(Z325,'PDP8'!$E$74),"",'PDP8'!$F$74))))</f>
        <v/>
      </c>
      <c r="AC325" s="253" t="str">
        <f t="shared" si="74"/>
        <v/>
      </c>
      <c r="AD325" s="253" t="str">
        <f>IF(OR(LEFT(C325,1)="*",ISNA(MATCH(C325,'PDP8'!$B$90:$B$238,0))),"",VLOOKUP(C325,'PDP8'!$B$90:$C$238,2,0))</f>
        <v/>
      </c>
      <c r="AE325" s="253" t="str">
        <f>IF(LEN(AD325)=0,"",VLOOKUP(C325,'PDP8'!$B$79:$F$238,5,0))</f>
        <v/>
      </c>
      <c r="AF325" s="253" t="str">
        <f>IF(OR(LEFT(C325,1)="*",ISNA(MATCH(C325,'PDP8'!$J$5:$J$389,0))),"",INDEX('PDP8'!$I$5:$I$389,MATCH(C325,'PDP8'!$J$5:$J$389,0)))</f>
        <v/>
      </c>
      <c r="AG325" s="253" t="str">
        <f>IF(LEN(AF325)=0,"",CONCATENATE(VLOOKUP(C325,'PDP8'!$J$5:$M$389,2,0),": ",VLOOKUP(C325,'PDP8'!$J$5:$M$389,4,0)))</f>
        <v/>
      </c>
      <c r="AH325" s="126"/>
    </row>
    <row r="326" spans="1:34" x14ac:dyDescent="0.2">
      <c r="A326" s="126"/>
      <c r="B326" s="246" t="str">
        <f t="shared" si="60"/>
        <v/>
      </c>
      <c r="C326" s="247"/>
      <c r="D326" s="248"/>
      <c r="E326" s="177"/>
      <c r="F326" s="249"/>
      <c r="G326" s="250" t="str">
        <f>IF(LEN(C326)=0,"",IF(LEFT(C326,1)="*",B326,IF(D326="Y",C326,IF(O326&lt;6,INDEX('PDP8'!$C$6:$C$13,MATCH(P326,'PDP8'!$B$6:$B$13)),CONCATENATE(W326,AA326,AD326,AF326)))))</f>
        <v/>
      </c>
      <c r="H326" s="251" t="str">
        <f t="shared" si="61"/>
        <v/>
      </c>
      <c r="I326" s="250" t="str">
        <f t="shared" si="71"/>
        <v/>
      </c>
      <c r="J326" s="179"/>
      <c r="K326" s="188" t="str">
        <f>IF(LEFT(C326,1)="*",CONCATENATE("/Address = ",RIGHT(B326,LEN(B326)-1)),IF(LEN(O326)=0,"",IF(D326="Y",CONCATENATE("/Data initialized to ",C326),IF(O326&lt;6,CONCATENATE("/",VLOOKUP(P326,'PDP8'!$B$6:$F$13,5),IF(_xlfn.BITAND(OCT2DEC(C326),376)=264," [Auto pre-increment]","")),CONCATENATE("/",Y326,AC326,AE326,AG326)))))</f>
        <v/>
      </c>
      <c r="L326" s="252"/>
      <c r="M326" s="126"/>
      <c r="N326" s="253" t="str">
        <f t="shared" si="62"/>
        <v/>
      </c>
      <c r="O326" s="253" t="str">
        <f t="shared" si="63"/>
        <v/>
      </c>
      <c r="P326" s="253" t="str">
        <f t="shared" si="64"/>
        <v/>
      </c>
      <c r="Q326" s="253" t="str">
        <f t="shared" si="65"/>
        <v/>
      </c>
      <c r="R326" s="253" t="str">
        <f t="shared" si="66"/>
        <v>NO</v>
      </c>
      <c r="S326" s="254" t="str">
        <f t="shared" si="72"/>
        <v>7610</v>
      </c>
      <c r="T326" s="253" t="str">
        <f t="shared" si="67"/>
        <v/>
      </c>
      <c r="U326" s="253">
        <f t="shared" si="68"/>
        <v>0</v>
      </c>
      <c r="V326" s="253" t="str">
        <f t="shared" si="69"/>
        <v/>
      </c>
      <c r="W326" s="253" t="str">
        <f>IF(LEN(V326)=0,"",IF(_xlfn.BITAND(V326,'PDP8'!$E$17)='PDP8'!$D$17,'PDP8'!$F$17,CONCATENATE(IF(ISNA(MATCH(_xlfn.BITAND(V326,'PDP8'!$E$18),'PDP8'!$D$18:$D$20,0)),"",CONCATENATE(INDEX('PDP8'!$C$18:$C$20,MATCH(_xlfn.BITAND(V326,'PDP8'!$E$18),'PDP8'!$D$18:$D$20,0))," ")),IF(ISNA(MATCH(_xlfn.BITAND(V326,'PDP8'!$E$21),'PDP8'!$D$21:$D$52,0)),"",INDEX('PDP8'!$C$21:$C$52,MATCH(_xlfn.BITAND(V326,'PDP8'!$E$21),'PDP8'!$D$21:$D$52,0))))))</f>
        <v/>
      </c>
      <c r="X326" s="253" t="str">
        <f>IF(LEN(W326)=0,"",IF(B326='PDP8'!$B$17,'PDP8'!$F$17,CONCATENATE(IF(ISNA(MATCH(_xlfn.BITAND(V326,'PDP8'!$E$18),'PDP8'!$D$18:$D$20,0)),"",CONCATENATE(VLOOKUP(_xlfn.BITAND(V326,'PDP8'!$E$18),'PDP8'!$D$18:$F$20,3,0),IF(LEN(W326)&gt;4,", ",""))),IF(ISNA(MATCH(_xlfn.BITAND(V326,'PDP8'!$E$21),'PDP8'!$D$21:$D$52,0)),"",VLOOKUP(_xlfn.BITAND(V326,'PDP8'!$E$21),'PDP8'!$D$21:$F$52,3,0)))))</f>
        <v/>
      </c>
      <c r="Y326" s="253" t="str">
        <f t="shared" si="73"/>
        <v/>
      </c>
      <c r="Z326" s="253" t="str">
        <f t="shared" si="70"/>
        <v/>
      </c>
      <c r="AA326" s="253" t="str">
        <f>IF(LEN(Z326)=0,"",CONCATENATE(IF(ISNA(MATCH(_xlfn.BITAND(Z326,'PDP8'!$E$56),'PDP8'!$D$56:$D$70,0)),"",CONCATENATE(INDEX('PDP8'!$C$56:$C$70,MATCH(_xlfn.BITAND(Z326,'PDP8'!$E$56),'PDP8'!$D$56:$D$70,0))," ")),IF(ISNA(MATCH(_xlfn.BITAND(Z326,'PDP8'!$E$71),'PDP8'!$D$71:$D$73,0)),"",CONCATENATE(INDEX('PDP8'!$C$71:$C$73,MATCH(_xlfn.BITAND(Z326,'PDP8'!$E$71),'PDP8'!$D$71:$D$73,0))," ")),IF(_xlfn.BITAND(Z326,'PDP8'!$E$74),"",'PDP8'!$C$74),IF(_xlfn.BITAND(Z326,'PDP8'!$E$75),'PDP8'!$C$75,"")))</f>
        <v/>
      </c>
      <c r="AB326" s="253" t="str">
        <f>IF(LEN(AA326)=0,"",CONCATENATE(IF(ISNA(MATCH(_xlfn.BITAND(Z326,'PDP8'!$E$56),'PDP8'!$D$56:$D$70,0)),"",VLOOKUP(_xlfn.BITAND(Z326,'PDP8'!$E$56),'PDP8'!$D$56:$F$70,3,0)),IF(ISNA(MATCH(_xlfn.BITAND(Z326,'PDP8'!$E$71),'PDP8'!$D$71:$D$73,0)),"",CONCATENATE(IF(ISNA(MATCH(_xlfn.BITAND(Z326,'PDP8'!$E$56),'PDP8'!$D$56:$D$70,0)),"",", "),VLOOKUP(_xlfn.BITAND(Z326,'PDP8'!$E$71),'PDP8'!$D$71:$F$73,3,0))),IF(_xlfn.BITAND(Z326,'PDP8'!$E$75)='PDP8'!$D$75,CONCATENATE(IF(LEN(AA326)&gt;4,", ",""),'PDP8'!$F$75,""),IF(_xlfn.BITAND(Z326,'PDP8'!$E$74),"",'PDP8'!$F$74))))</f>
        <v/>
      </c>
      <c r="AC326" s="253" t="str">
        <f t="shared" si="74"/>
        <v/>
      </c>
      <c r="AD326" s="253" t="str">
        <f>IF(OR(LEFT(C326,1)="*",ISNA(MATCH(C326,'PDP8'!$B$90:$B$238,0))),"",VLOOKUP(C326,'PDP8'!$B$90:$C$238,2,0))</f>
        <v/>
      </c>
      <c r="AE326" s="253" t="str">
        <f>IF(LEN(AD326)=0,"",VLOOKUP(C326,'PDP8'!$B$79:$F$238,5,0))</f>
        <v/>
      </c>
      <c r="AF326" s="253" t="str">
        <f>IF(OR(LEFT(C326,1)="*",ISNA(MATCH(C326,'PDP8'!$J$5:$J$389,0))),"",INDEX('PDP8'!$I$5:$I$389,MATCH(C326,'PDP8'!$J$5:$J$389,0)))</f>
        <v/>
      </c>
      <c r="AG326" s="253" t="str">
        <f>IF(LEN(AF326)=0,"",CONCATENATE(VLOOKUP(C326,'PDP8'!$J$5:$M$389,2,0),": ",VLOOKUP(C326,'PDP8'!$J$5:$M$389,4,0)))</f>
        <v/>
      </c>
      <c r="AH326" s="126"/>
    </row>
    <row r="327" spans="1:34" x14ac:dyDescent="0.2">
      <c r="A327" s="126"/>
      <c r="B327" s="246" t="str">
        <f t="shared" si="60"/>
        <v/>
      </c>
      <c r="C327" s="247"/>
      <c r="D327" s="248"/>
      <c r="E327" s="177"/>
      <c r="F327" s="249"/>
      <c r="G327" s="250" t="str">
        <f>IF(LEN(C327)=0,"",IF(LEFT(C327,1)="*",B327,IF(D327="Y",C327,IF(O327&lt;6,INDEX('PDP8'!$C$6:$C$13,MATCH(P327,'PDP8'!$B$6:$B$13)),CONCATENATE(W327,AA327,AD327,AF327)))))</f>
        <v/>
      </c>
      <c r="H327" s="251" t="str">
        <f t="shared" si="61"/>
        <v/>
      </c>
      <c r="I327" s="250" t="str">
        <f t="shared" si="71"/>
        <v/>
      </c>
      <c r="J327" s="179"/>
      <c r="K327" s="188" t="str">
        <f>IF(LEFT(C327,1)="*",CONCATENATE("/Address = ",RIGHT(B327,LEN(B327)-1)),IF(LEN(O327)=0,"",IF(D327="Y",CONCATENATE("/Data initialized to ",C327),IF(O327&lt;6,CONCATENATE("/",VLOOKUP(P327,'PDP8'!$B$6:$F$13,5),IF(_xlfn.BITAND(OCT2DEC(C327),376)=264," [Auto pre-increment]","")),CONCATENATE("/",Y327,AC327,AE327,AG327)))))</f>
        <v/>
      </c>
      <c r="L327" s="252"/>
      <c r="M327" s="126"/>
      <c r="N327" s="253" t="str">
        <f t="shared" si="62"/>
        <v/>
      </c>
      <c r="O327" s="253" t="str">
        <f t="shared" si="63"/>
        <v/>
      </c>
      <c r="P327" s="253" t="str">
        <f t="shared" si="64"/>
        <v/>
      </c>
      <c r="Q327" s="253" t="str">
        <f t="shared" si="65"/>
        <v/>
      </c>
      <c r="R327" s="253" t="str">
        <f t="shared" si="66"/>
        <v>NO</v>
      </c>
      <c r="S327" s="254" t="str">
        <f t="shared" si="72"/>
        <v>7610</v>
      </c>
      <c r="T327" s="253" t="str">
        <f t="shared" si="67"/>
        <v/>
      </c>
      <c r="U327" s="253">
        <f t="shared" si="68"/>
        <v>0</v>
      </c>
      <c r="V327" s="253" t="str">
        <f t="shared" si="69"/>
        <v/>
      </c>
      <c r="W327" s="253" t="str">
        <f>IF(LEN(V327)=0,"",IF(_xlfn.BITAND(V327,'PDP8'!$E$17)='PDP8'!$D$17,'PDP8'!$F$17,CONCATENATE(IF(ISNA(MATCH(_xlfn.BITAND(V327,'PDP8'!$E$18),'PDP8'!$D$18:$D$20,0)),"",CONCATENATE(INDEX('PDP8'!$C$18:$C$20,MATCH(_xlfn.BITAND(V327,'PDP8'!$E$18),'PDP8'!$D$18:$D$20,0))," ")),IF(ISNA(MATCH(_xlfn.BITAND(V327,'PDP8'!$E$21),'PDP8'!$D$21:$D$52,0)),"",INDEX('PDP8'!$C$21:$C$52,MATCH(_xlfn.BITAND(V327,'PDP8'!$E$21),'PDP8'!$D$21:$D$52,0))))))</f>
        <v/>
      </c>
      <c r="X327" s="253" t="str">
        <f>IF(LEN(W327)=0,"",IF(B327='PDP8'!$B$17,'PDP8'!$F$17,CONCATENATE(IF(ISNA(MATCH(_xlfn.BITAND(V327,'PDP8'!$E$18),'PDP8'!$D$18:$D$20,0)),"",CONCATENATE(VLOOKUP(_xlfn.BITAND(V327,'PDP8'!$E$18),'PDP8'!$D$18:$F$20,3,0),IF(LEN(W327)&gt;4,", ",""))),IF(ISNA(MATCH(_xlfn.BITAND(V327,'PDP8'!$E$21),'PDP8'!$D$21:$D$52,0)),"",VLOOKUP(_xlfn.BITAND(V327,'PDP8'!$E$21),'PDP8'!$D$21:$F$52,3,0)))))</f>
        <v/>
      </c>
      <c r="Y327" s="253" t="str">
        <f t="shared" si="73"/>
        <v/>
      </c>
      <c r="Z327" s="253" t="str">
        <f t="shared" si="70"/>
        <v/>
      </c>
      <c r="AA327" s="253" t="str">
        <f>IF(LEN(Z327)=0,"",CONCATENATE(IF(ISNA(MATCH(_xlfn.BITAND(Z327,'PDP8'!$E$56),'PDP8'!$D$56:$D$70,0)),"",CONCATENATE(INDEX('PDP8'!$C$56:$C$70,MATCH(_xlfn.BITAND(Z327,'PDP8'!$E$56),'PDP8'!$D$56:$D$70,0))," ")),IF(ISNA(MATCH(_xlfn.BITAND(Z327,'PDP8'!$E$71),'PDP8'!$D$71:$D$73,0)),"",CONCATENATE(INDEX('PDP8'!$C$71:$C$73,MATCH(_xlfn.BITAND(Z327,'PDP8'!$E$71),'PDP8'!$D$71:$D$73,0))," ")),IF(_xlfn.BITAND(Z327,'PDP8'!$E$74),"",'PDP8'!$C$74),IF(_xlfn.BITAND(Z327,'PDP8'!$E$75),'PDP8'!$C$75,"")))</f>
        <v/>
      </c>
      <c r="AB327" s="253" t="str">
        <f>IF(LEN(AA327)=0,"",CONCATENATE(IF(ISNA(MATCH(_xlfn.BITAND(Z327,'PDP8'!$E$56),'PDP8'!$D$56:$D$70,0)),"",VLOOKUP(_xlfn.BITAND(Z327,'PDP8'!$E$56),'PDP8'!$D$56:$F$70,3,0)),IF(ISNA(MATCH(_xlfn.BITAND(Z327,'PDP8'!$E$71),'PDP8'!$D$71:$D$73,0)),"",CONCATENATE(IF(ISNA(MATCH(_xlfn.BITAND(Z327,'PDP8'!$E$56),'PDP8'!$D$56:$D$70,0)),"",", "),VLOOKUP(_xlfn.BITAND(Z327,'PDP8'!$E$71),'PDP8'!$D$71:$F$73,3,0))),IF(_xlfn.BITAND(Z327,'PDP8'!$E$75)='PDP8'!$D$75,CONCATENATE(IF(LEN(AA327)&gt;4,", ",""),'PDP8'!$F$75,""),IF(_xlfn.BITAND(Z327,'PDP8'!$E$74),"",'PDP8'!$F$74))))</f>
        <v/>
      </c>
      <c r="AC327" s="253" t="str">
        <f t="shared" si="74"/>
        <v/>
      </c>
      <c r="AD327" s="253" t="str">
        <f>IF(OR(LEFT(C327,1)="*",ISNA(MATCH(C327,'PDP8'!$B$90:$B$238,0))),"",VLOOKUP(C327,'PDP8'!$B$90:$C$238,2,0))</f>
        <v/>
      </c>
      <c r="AE327" s="253" t="str">
        <f>IF(LEN(AD327)=0,"",VLOOKUP(C327,'PDP8'!$B$79:$F$238,5,0))</f>
        <v/>
      </c>
      <c r="AF327" s="253" t="str">
        <f>IF(OR(LEFT(C327,1)="*",ISNA(MATCH(C327,'PDP8'!$J$5:$J$389,0))),"",INDEX('PDP8'!$I$5:$I$389,MATCH(C327,'PDP8'!$J$5:$J$389,0)))</f>
        <v/>
      </c>
      <c r="AG327" s="253" t="str">
        <f>IF(LEN(AF327)=0,"",CONCATENATE(VLOOKUP(C327,'PDP8'!$J$5:$M$389,2,0),": ",VLOOKUP(C327,'PDP8'!$J$5:$M$389,4,0)))</f>
        <v/>
      </c>
      <c r="AH327" s="126"/>
    </row>
    <row r="328" spans="1:34" x14ac:dyDescent="0.2">
      <c r="A328" s="126"/>
      <c r="B328" s="246" t="str">
        <f t="shared" si="60"/>
        <v/>
      </c>
      <c r="C328" s="247"/>
      <c r="D328" s="248"/>
      <c r="E328" s="177"/>
      <c r="F328" s="249"/>
      <c r="G328" s="250" t="str">
        <f>IF(LEN(C328)=0,"",IF(LEFT(C328,1)="*",B328,IF(D328="Y",C328,IF(O328&lt;6,INDEX('PDP8'!$C$6:$C$13,MATCH(P328,'PDP8'!$B$6:$B$13)),CONCATENATE(W328,AA328,AD328,AF328)))))</f>
        <v/>
      </c>
      <c r="H328" s="251" t="str">
        <f t="shared" si="61"/>
        <v/>
      </c>
      <c r="I328" s="250" t="str">
        <f t="shared" si="71"/>
        <v/>
      </c>
      <c r="J328" s="179"/>
      <c r="K328" s="188" t="str">
        <f>IF(LEFT(C328,1)="*",CONCATENATE("/Address = ",RIGHT(B328,LEN(B328)-1)),IF(LEN(O328)=0,"",IF(D328="Y",CONCATENATE("/Data initialized to ",C328),IF(O328&lt;6,CONCATENATE("/",VLOOKUP(P328,'PDP8'!$B$6:$F$13,5),IF(_xlfn.BITAND(OCT2DEC(C328),376)=264," [Auto pre-increment]","")),CONCATENATE("/",Y328,AC328,AE328,AG328)))))</f>
        <v/>
      </c>
      <c r="L328" s="252"/>
      <c r="M328" s="126"/>
      <c r="N328" s="253" t="str">
        <f t="shared" si="62"/>
        <v/>
      </c>
      <c r="O328" s="253" t="str">
        <f t="shared" si="63"/>
        <v/>
      </c>
      <c r="P328" s="253" t="str">
        <f t="shared" si="64"/>
        <v/>
      </c>
      <c r="Q328" s="253" t="str">
        <f t="shared" si="65"/>
        <v/>
      </c>
      <c r="R328" s="253" t="str">
        <f t="shared" si="66"/>
        <v>NO</v>
      </c>
      <c r="S328" s="254" t="str">
        <f t="shared" si="72"/>
        <v>7610</v>
      </c>
      <c r="T328" s="253" t="str">
        <f t="shared" si="67"/>
        <v/>
      </c>
      <c r="U328" s="253">
        <f t="shared" si="68"/>
        <v>0</v>
      </c>
      <c r="V328" s="253" t="str">
        <f t="shared" si="69"/>
        <v/>
      </c>
      <c r="W328" s="253" t="str">
        <f>IF(LEN(V328)=0,"",IF(_xlfn.BITAND(V328,'PDP8'!$E$17)='PDP8'!$D$17,'PDP8'!$F$17,CONCATENATE(IF(ISNA(MATCH(_xlfn.BITAND(V328,'PDP8'!$E$18),'PDP8'!$D$18:$D$20,0)),"",CONCATENATE(INDEX('PDP8'!$C$18:$C$20,MATCH(_xlfn.BITAND(V328,'PDP8'!$E$18),'PDP8'!$D$18:$D$20,0))," ")),IF(ISNA(MATCH(_xlfn.BITAND(V328,'PDP8'!$E$21),'PDP8'!$D$21:$D$52,0)),"",INDEX('PDP8'!$C$21:$C$52,MATCH(_xlfn.BITAND(V328,'PDP8'!$E$21),'PDP8'!$D$21:$D$52,0))))))</f>
        <v/>
      </c>
      <c r="X328" s="253" t="str">
        <f>IF(LEN(W328)=0,"",IF(B328='PDP8'!$B$17,'PDP8'!$F$17,CONCATENATE(IF(ISNA(MATCH(_xlfn.BITAND(V328,'PDP8'!$E$18),'PDP8'!$D$18:$D$20,0)),"",CONCATENATE(VLOOKUP(_xlfn.BITAND(V328,'PDP8'!$E$18),'PDP8'!$D$18:$F$20,3,0),IF(LEN(W328)&gt;4,", ",""))),IF(ISNA(MATCH(_xlfn.BITAND(V328,'PDP8'!$E$21),'PDP8'!$D$21:$D$52,0)),"",VLOOKUP(_xlfn.BITAND(V328,'PDP8'!$E$21),'PDP8'!$D$21:$F$52,3,0)))))</f>
        <v/>
      </c>
      <c r="Y328" s="253" t="str">
        <f t="shared" si="73"/>
        <v/>
      </c>
      <c r="Z328" s="253" t="str">
        <f t="shared" si="70"/>
        <v/>
      </c>
      <c r="AA328" s="253" t="str">
        <f>IF(LEN(Z328)=0,"",CONCATENATE(IF(ISNA(MATCH(_xlfn.BITAND(Z328,'PDP8'!$E$56),'PDP8'!$D$56:$D$70,0)),"",CONCATENATE(INDEX('PDP8'!$C$56:$C$70,MATCH(_xlfn.BITAND(Z328,'PDP8'!$E$56),'PDP8'!$D$56:$D$70,0))," ")),IF(ISNA(MATCH(_xlfn.BITAND(Z328,'PDP8'!$E$71),'PDP8'!$D$71:$D$73,0)),"",CONCATENATE(INDEX('PDP8'!$C$71:$C$73,MATCH(_xlfn.BITAND(Z328,'PDP8'!$E$71),'PDP8'!$D$71:$D$73,0))," ")),IF(_xlfn.BITAND(Z328,'PDP8'!$E$74),"",'PDP8'!$C$74),IF(_xlfn.BITAND(Z328,'PDP8'!$E$75),'PDP8'!$C$75,"")))</f>
        <v/>
      </c>
      <c r="AB328" s="253" t="str">
        <f>IF(LEN(AA328)=0,"",CONCATENATE(IF(ISNA(MATCH(_xlfn.BITAND(Z328,'PDP8'!$E$56),'PDP8'!$D$56:$D$70,0)),"",VLOOKUP(_xlfn.BITAND(Z328,'PDP8'!$E$56),'PDP8'!$D$56:$F$70,3,0)),IF(ISNA(MATCH(_xlfn.BITAND(Z328,'PDP8'!$E$71),'PDP8'!$D$71:$D$73,0)),"",CONCATENATE(IF(ISNA(MATCH(_xlfn.BITAND(Z328,'PDP8'!$E$56),'PDP8'!$D$56:$D$70,0)),"",", "),VLOOKUP(_xlfn.BITAND(Z328,'PDP8'!$E$71),'PDP8'!$D$71:$F$73,3,0))),IF(_xlfn.BITAND(Z328,'PDP8'!$E$75)='PDP8'!$D$75,CONCATENATE(IF(LEN(AA328)&gt;4,", ",""),'PDP8'!$F$75,""),IF(_xlfn.BITAND(Z328,'PDP8'!$E$74),"",'PDP8'!$F$74))))</f>
        <v/>
      </c>
      <c r="AC328" s="253" t="str">
        <f t="shared" si="74"/>
        <v/>
      </c>
      <c r="AD328" s="253" t="str">
        <f>IF(OR(LEFT(C328,1)="*",ISNA(MATCH(C328,'PDP8'!$B$90:$B$238,0))),"",VLOOKUP(C328,'PDP8'!$B$90:$C$238,2,0))</f>
        <v/>
      </c>
      <c r="AE328" s="253" t="str">
        <f>IF(LEN(AD328)=0,"",VLOOKUP(C328,'PDP8'!$B$79:$F$238,5,0))</f>
        <v/>
      </c>
      <c r="AF328" s="253" t="str">
        <f>IF(OR(LEFT(C328,1)="*",ISNA(MATCH(C328,'PDP8'!$J$5:$J$389,0))),"",INDEX('PDP8'!$I$5:$I$389,MATCH(C328,'PDP8'!$J$5:$J$389,0)))</f>
        <v/>
      </c>
      <c r="AG328" s="253" t="str">
        <f>IF(LEN(AF328)=0,"",CONCATENATE(VLOOKUP(C328,'PDP8'!$J$5:$M$389,2,0),": ",VLOOKUP(C328,'PDP8'!$J$5:$M$389,4,0)))</f>
        <v/>
      </c>
      <c r="AH328" s="126"/>
    </row>
    <row r="329" spans="1:34" x14ac:dyDescent="0.2">
      <c r="A329" s="126"/>
      <c r="B329" s="246" t="str">
        <f t="shared" si="60"/>
        <v/>
      </c>
      <c r="C329" s="247"/>
      <c r="D329" s="248"/>
      <c r="E329" s="177"/>
      <c r="F329" s="249"/>
      <c r="G329" s="250" t="str">
        <f>IF(LEN(C329)=0,"",IF(LEFT(C329,1)="*",B329,IF(D329="Y",C329,IF(O329&lt;6,INDEX('PDP8'!$C$6:$C$13,MATCH(P329,'PDP8'!$B$6:$B$13)),CONCATENATE(W329,AA329,AD329,AF329)))))</f>
        <v/>
      </c>
      <c r="H329" s="251" t="str">
        <f t="shared" si="61"/>
        <v/>
      </c>
      <c r="I329" s="250" t="str">
        <f t="shared" si="71"/>
        <v/>
      </c>
      <c r="J329" s="179"/>
      <c r="K329" s="188" t="str">
        <f>IF(LEFT(C329,1)="*",CONCATENATE("/Address = ",RIGHT(B329,LEN(B329)-1)),IF(LEN(O329)=0,"",IF(D329="Y",CONCATENATE("/Data initialized to ",C329),IF(O329&lt;6,CONCATENATE("/",VLOOKUP(P329,'PDP8'!$B$6:$F$13,5),IF(_xlfn.BITAND(OCT2DEC(C329),376)=264," [Auto pre-increment]","")),CONCATENATE("/",Y329,AC329,AE329,AG329)))))</f>
        <v/>
      </c>
      <c r="L329" s="252"/>
      <c r="M329" s="126"/>
      <c r="N329" s="253" t="str">
        <f t="shared" si="62"/>
        <v/>
      </c>
      <c r="O329" s="253" t="str">
        <f t="shared" si="63"/>
        <v/>
      </c>
      <c r="P329" s="253" t="str">
        <f t="shared" si="64"/>
        <v/>
      </c>
      <c r="Q329" s="253" t="str">
        <f t="shared" si="65"/>
        <v/>
      </c>
      <c r="R329" s="253" t="str">
        <f t="shared" si="66"/>
        <v>NO</v>
      </c>
      <c r="S329" s="254" t="str">
        <f t="shared" si="72"/>
        <v>7610</v>
      </c>
      <c r="T329" s="253" t="str">
        <f t="shared" si="67"/>
        <v/>
      </c>
      <c r="U329" s="253">
        <f t="shared" si="68"/>
        <v>0</v>
      </c>
      <c r="V329" s="253" t="str">
        <f t="shared" si="69"/>
        <v/>
      </c>
      <c r="W329" s="253" t="str">
        <f>IF(LEN(V329)=0,"",IF(_xlfn.BITAND(V329,'PDP8'!$E$17)='PDP8'!$D$17,'PDP8'!$F$17,CONCATENATE(IF(ISNA(MATCH(_xlfn.BITAND(V329,'PDP8'!$E$18),'PDP8'!$D$18:$D$20,0)),"",CONCATENATE(INDEX('PDP8'!$C$18:$C$20,MATCH(_xlfn.BITAND(V329,'PDP8'!$E$18),'PDP8'!$D$18:$D$20,0))," ")),IF(ISNA(MATCH(_xlfn.BITAND(V329,'PDP8'!$E$21),'PDP8'!$D$21:$D$52,0)),"",INDEX('PDP8'!$C$21:$C$52,MATCH(_xlfn.BITAND(V329,'PDP8'!$E$21),'PDP8'!$D$21:$D$52,0))))))</f>
        <v/>
      </c>
      <c r="X329" s="253" t="str">
        <f>IF(LEN(W329)=0,"",IF(B329='PDP8'!$B$17,'PDP8'!$F$17,CONCATENATE(IF(ISNA(MATCH(_xlfn.BITAND(V329,'PDP8'!$E$18),'PDP8'!$D$18:$D$20,0)),"",CONCATENATE(VLOOKUP(_xlfn.BITAND(V329,'PDP8'!$E$18),'PDP8'!$D$18:$F$20,3,0),IF(LEN(W329)&gt;4,", ",""))),IF(ISNA(MATCH(_xlfn.BITAND(V329,'PDP8'!$E$21),'PDP8'!$D$21:$D$52,0)),"",VLOOKUP(_xlfn.BITAND(V329,'PDP8'!$E$21),'PDP8'!$D$21:$F$52,3,0)))))</f>
        <v/>
      </c>
      <c r="Y329" s="253" t="str">
        <f t="shared" si="73"/>
        <v/>
      </c>
      <c r="Z329" s="253" t="str">
        <f t="shared" si="70"/>
        <v/>
      </c>
      <c r="AA329" s="253" t="str">
        <f>IF(LEN(Z329)=0,"",CONCATENATE(IF(ISNA(MATCH(_xlfn.BITAND(Z329,'PDP8'!$E$56),'PDP8'!$D$56:$D$70,0)),"",CONCATENATE(INDEX('PDP8'!$C$56:$C$70,MATCH(_xlfn.BITAND(Z329,'PDP8'!$E$56),'PDP8'!$D$56:$D$70,0))," ")),IF(ISNA(MATCH(_xlfn.BITAND(Z329,'PDP8'!$E$71),'PDP8'!$D$71:$D$73,0)),"",CONCATENATE(INDEX('PDP8'!$C$71:$C$73,MATCH(_xlfn.BITAND(Z329,'PDP8'!$E$71),'PDP8'!$D$71:$D$73,0))," ")),IF(_xlfn.BITAND(Z329,'PDP8'!$E$74),"",'PDP8'!$C$74),IF(_xlfn.BITAND(Z329,'PDP8'!$E$75),'PDP8'!$C$75,"")))</f>
        <v/>
      </c>
      <c r="AB329" s="253" t="str">
        <f>IF(LEN(AA329)=0,"",CONCATENATE(IF(ISNA(MATCH(_xlfn.BITAND(Z329,'PDP8'!$E$56),'PDP8'!$D$56:$D$70,0)),"",VLOOKUP(_xlfn.BITAND(Z329,'PDP8'!$E$56),'PDP8'!$D$56:$F$70,3,0)),IF(ISNA(MATCH(_xlfn.BITAND(Z329,'PDP8'!$E$71),'PDP8'!$D$71:$D$73,0)),"",CONCATENATE(IF(ISNA(MATCH(_xlfn.BITAND(Z329,'PDP8'!$E$56),'PDP8'!$D$56:$D$70,0)),"",", "),VLOOKUP(_xlfn.BITAND(Z329,'PDP8'!$E$71),'PDP8'!$D$71:$F$73,3,0))),IF(_xlfn.BITAND(Z329,'PDP8'!$E$75)='PDP8'!$D$75,CONCATENATE(IF(LEN(AA329)&gt;4,", ",""),'PDP8'!$F$75,""),IF(_xlfn.BITAND(Z329,'PDP8'!$E$74),"",'PDP8'!$F$74))))</f>
        <v/>
      </c>
      <c r="AC329" s="253" t="str">
        <f t="shared" si="74"/>
        <v/>
      </c>
      <c r="AD329" s="253" t="str">
        <f>IF(OR(LEFT(C329,1)="*",ISNA(MATCH(C329,'PDP8'!$B$90:$B$238,0))),"",VLOOKUP(C329,'PDP8'!$B$90:$C$238,2,0))</f>
        <v/>
      </c>
      <c r="AE329" s="253" t="str">
        <f>IF(LEN(AD329)=0,"",VLOOKUP(C329,'PDP8'!$B$79:$F$238,5,0))</f>
        <v/>
      </c>
      <c r="AF329" s="253" t="str">
        <f>IF(OR(LEFT(C329,1)="*",ISNA(MATCH(C329,'PDP8'!$J$5:$J$389,0))),"",INDEX('PDP8'!$I$5:$I$389,MATCH(C329,'PDP8'!$J$5:$J$389,0)))</f>
        <v/>
      </c>
      <c r="AG329" s="253" t="str">
        <f>IF(LEN(AF329)=0,"",CONCATENATE(VLOOKUP(C329,'PDP8'!$J$5:$M$389,2,0),": ",VLOOKUP(C329,'PDP8'!$J$5:$M$389,4,0)))</f>
        <v/>
      </c>
      <c r="AH329" s="126"/>
    </row>
    <row r="330" spans="1:34" x14ac:dyDescent="0.2">
      <c r="A330" s="126"/>
      <c r="B330" s="246" t="str">
        <f t="shared" ref="B330:B393" si="75">IF(LEN(C330)=0,"",IF(LEFT(C330,1)="*",C330,S330))</f>
        <v/>
      </c>
      <c r="C330" s="247"/>
      <c r="D330" s="248"/>
      <c r="E330" s="177"/>
      <c r="F330" s="249"/>
      <c r="G330" s="250" t="str">
        <f>IF(LEN(C330)=0,"",IF(LEFT(C330,1)="*",B330,IF(D330="Y",C330,IF(O330&lt;6,INDEX('PDP8'!$C$6:$C$13,MATCH(P330,'PDP8'!$B$6:$B$13)),CONCATENATE(W330,AA330,AD330,AF330)))))</f>
        <v/>
      </c>
      <c r="H330" s="251" t="str">
        <f t="shared" ref="H330:H393" si="76">IF(OR(LEN(O330)=0,O330&gt;5,D330="Y"),"",IF(_xlfn.BITAND(OCT2DEC(C330),256),"I",""))</f>
        <v/>
      </c>
      <c r="I330" s="250" t="str">
        <f t="shared" si="71"/>
        <v/>
      </c>
      <c r="J330" s="179"/>
      <c r="K330" s="188" t="str">
        <f>IF(LEFT(C330,1)="*",CONCATENATE("/Address = ",RIGHT(B330,LEN(B330)-1)),IF(LEN(O330)=0,"",IF(D330="Y",CONCATENATE("/Data initialized to ",C330),IF(O330&lt;6,CONCATENATE("/",VLOOKUP(P330,'PDP8'!$B$6:$F$13,5),IF(_xlfn.BITAND(OCT2DEC(C330),376)=264," [Auto pre-increment]","")),CONCATENATE("/",Y330,AC330,AE330,AG330)))))</f>
        <v/>
      </c>
      <c r="L330" s="252"/>
      <c r="M330" s="126"/>
      <c r="N330" s="253" t="str">
        <f t="shared" ref="N330:N393" si="77">IF(OR(LEN(O330)=0,O330&gt;5,D330="Y"),"",_xlfn.BITAND(OCT2DEC(C330),128)/128)</f>
        <v/>
      </c>
      <c r="O330" s="253" t="str">
        <f t="shared" ref="O330:O393" si="78">IF(LEN(C330)=0,"",IF(LEFT(C330,1)="*","",VALUE(LEFT(C330,1))))</f>
        <v/>
      </c>
      <c r="P330" s="253" t="str">
        <f t="shared" ref="P330:P393" si="79">IF(LEN(C330)=0,"",IF(LEFT(C330,1)="*","",CONCATENATE(O330,"000")))</f>
        <v/>
      </c>
      <c r="Q330" s="253" t="str">
        <f t="shared" ref="Q330:Q393" si="80">IF(LEN(F330)=0,"",IF(RIGHT(F330,1)=",",LEFT(F330,LEN(F330)-1),F330))</f>
        <v/>
      </c>
      <c r="R330" s="253" t="str">
        <f t="shared" ref="R330:R393" si="81">IF(OR(LEN(C330)=0,LEFT(C330,1)="*",ISNA(MATCH(S330,$T$10:$T$522,0))),"NO","YES")</f>
        <v>NO</v>
      </c>
      <c r="S330" s="254" t="str">
        <f t="shared" si="72"/>
        <v>7610</v>
      </c>
      <c r="T330" s="253" t="str">
        <f t="shared" ref="T330:T393" si="82">IF(OR(LEN(O330)=0,O330&gt;5),"",DEC2OCT(_xlfn.BITAND(OCT2DEC(C330),127)+IF(N330=1,_xlfn.BITAND(OCT2DEC(B330),3968),0),4))</f>
        <v/>
      </c>
      <c r="U330" s="253">
        <f t="shared" ref="U330:U393" si="83">IF(LEN(O330)=0,0,IF(O330=7,INT((LEN(G330)+1)/4),0))</f>
        <v>0</v>
      </c>
      <c r="V330" s="253" t="str">
        <f t="shared" ref="V330:V393" si="84">IF(O330=7,IF(_xlfn.BITAND(OCT2DEC(C330),256)=0,_xlfn.BITAND(OCT2DEC(C330),255),""),"")</f>
        <v/>
      </c>
      <c r="W330" s="253" t="str">
        <f>IF(LEN(V330)=0,"",IF(_xlfn.BITAND(V330,'PDP8'!$E$17)='PDP8'!$D$17,'PDP8'!$F$17,CONCATENATE(IF(ISNA(MATCH(_xlfn.BITAND(V330,'PDP8'!$E$18),'PDP8'!$D$18:$D$20,0)),"",CONCATENATE(INDEX('PDP8'!$C$18:$C$20,MATCH(_xlfn.BITAND(V330,'PDP8'!$E$18),'PDP8'!$D$18:$D$20,0))," ")),IF(ISNA(MATCH(_xlfn.BITAND(V330,'PDP8'!$E$21),'PDP8'!$D$21:$D$52,0)),"",INDEX('PDP8'!$C$21:$C$52,MATCH(_xlfn.BITAND(V330,'PDP8'!$E$21),'PDP8'!$D$21:$D$52,0))))))</f>
        <v/>
      </c>
      <c r="X330" s="253" t="str">
        <f>IF(LEN(W330)=0,"",IF(B330='PDP8'!$B$17,'PDP8'!$F$17,CONCATENATE(IF(ISNA(MATCH(_xlfn.BITAND(V330,'PDP8'!$E$18),'PDP8'!$D$18:$D$20,0)),"",CONCATENATE(VLOOKUP(_xlfn.BITAND(V330,'PDP8'!$E$18),'PDP8'!$D$18:$F$20,3,0),IF(LEN(W330)&gt;4,", ",""))),IF(ISNA(MATCH(_xlfn.BITAND(V330,'PDP8'!$E$21),'PDP8'!$D$21:$D$52,0)),"",VLOOKUP(_xlfn.BITAND(V330,'PDP8'!$E$21),'PDP8'!$D$21:$F$52,3,0)))))</f>
        <v/>
      </c>
      <c r="Y330" s="253" t="str">
        <f t="shared" si="73"/>
        <v/>
      </c>
      <c r="Z330" s="253" t="str">
        <f t="shared" ref="Z330:Z393" si="85">IF(O330=7,IF(_xlfn.BITAND(OCT2DEC(C330),257)=256,_xlfn.BITAND(OCT2DEC(C330),254),""),"")</f>
        <v/>
      </c>
      <c r="AA330" s="253" t="str">
        <f>IF(LEN(Z330)=0,"",CONCATENATE(IF(ISNA(MATCH(_xlfn.BITAND(Z330,'PDP8'!$E$56),'PDP8'!$D$56:$D$70,0)),"",CONCATENATE(INDEX('PDP8'!$C$56:$C$70,MATCH(_xlfn.BITAND(Z330,'PDP8'!$E$56),'PDP8'!$D$56:$D$70,0))," ")),IF(ISNA(MATCH(_xlfn.BITAND(Z330,'PDP8'!$E$71),'PDP8'!$D$71:$D$73,0)),"",CONCATENATE(INDEX('PDP8'!$C$71:$C$73,MATCH(_xlfn.BITAND(Z330,'PDP8'!$E$71),'PDP8'!$D$71:$D$73,0))," ")),IF(_xlfn.BITAND(Z330,'PDP8'!$E$74),"",'PDP8'!$C$74),IF(_xlfn.BITAND(Z330,'PDP8'!$E$75),'PDP8'!$C$75,"")))</f>
        <v/>
      </c>
      <c r="AB330" s="253" t="str">
        <f>IF(LEN(AA330)=0,"",CONCATENATE(IF(ISNA(MATCH(_xlfn.BITAND(Z330,'PDP8'!$E$56),'PDP8'!$D$56:$D$70,0)),"",VLOOKUP(_xlfn.BITAND(Z330,'PDP8'!$E$56),'PDP8'!$D$56:$F$70,3,0)),IF(ISNA(MATCH(_xlfn.BITAND(Z330,'PDP8'!$E$71),'PDP8'!$D$71:$D$73,0)),"",CONCATENATE(IF(ISNA(MATCH(_xlfn.BITAND(Z330,'PDP8'!$E$56),'PDP8'!$D$56:$D$70,0)),"",", "),VLOOKUP(_xlfn.BITAND(Z330,'PDP8'!$E$71),'PDP8'!$D$71:$F$73,3,0))),IF(_xlfn.BITAND(Z330,'PDP8'!$E$75)='PDP8'!$D$75,CONCATENATE(IF(LEN(AA330)&gt;4,", ",""),'PDP8'!$F$75,""),IF(_xlfn.BITAND(Z330,'PDP8'!$E$74),"",'PDP8'!$F$74))))</f>
        <v/>
      </c>
      <c r="AC330" s="253" t="str">
        <f t="shared" si="74"/>
        <v/>
      </c>
      <c r="AD330" s="253" t="str">
        <f>IF(OR(LEFT(C330,1)="*",ISNA(MATCH(C330,'PDP8'!$B$90:$B$238,0))),"",VLOOKUP(C330,'PDP8'!$B$90:$C$238,2,0))</f>
        <v/>
      </c>
      <c r="AE330" s="253" t="str">
        <f>IF(LEN(AD330)=0,"",VLOOKUP(C330,'PDP8'!$B$79:$F$238,5,0))</f>
        <v/>
      </c>
      <c r="AF330" s="253" t="str">
        <f>IF(OR(LEFT(C330,1)="*",ISNA(MATCH(C330,'PDP8'!$J$5:$J$389,0))),"",INDEX('PDP8'!$I$5:$I$389,MATCH(C330,'PDP8'!$J$5:$J$389,0)))</f>
        <v/>
      </c>
      <c r="AG330" s="253" t="str">
        <f>IF(LEN(AF330)=0,"",CONCATENATE(VLOOKUP(C330,'PDP8'!$J$5:$M$389,2,0),": ",VLOOKUP(C330,'PDP8'!$J$5:$M$389,4,0)))</f>
        <v/>
      </c>
      <c r="AH330" s="126"/>
    </row>
    <row r="331" spans="1:34" x14ac:dyDescent="0.2">
      <c r="A331" s="126"/>
      <c r="B331" s="246" t="str">
        <f t="shared" si="75"/>
        <v/>
      </c>
      <c r="C331" s="247"/>
      <c r="D331" s="248"/>
      <c r="E331" s="177"/>
      <c r="F331" s="249"/>
      <c r="G331" s="250" t="str">
        <f>IF(LEN(C331)=0,"",IF(LEFT(C331,1)="*",B331,IF(D331="Y",C331,IF(O331&lt;6,INDEX('PDP8'!$C$6:$C$13,MATCH(P331,'PDP8'!$B$6:$B$13)),CONCATENATE(W331,AA331,AD331,AF331)))))</f>
        <v/>
      </c>
      <c r="H331" s="251" t="str">
        <f t="shared" si="76"/>
        <v/>
      </c>
      <c r="I331" s="250" t="str">
        <f t="shared" ref="I331:I394" si="86">IF(OR(LEN(T331)=0,D331="Y"),"",IF(ISNA(MATCH(T331,$B$10:$B$522,0)),T331,IF(LEN(VLOOKUP(T331,$B$10:$Q$522,16,0))=0,T331,VLOOKUP(T331,$B$10:$Q$522,16,0))))</f>
        <v/>
      </c>
      <c r="J331" s="179"/>
      <c r="K331" s="188" t="str">
        <f>IF(LEFT(C331,1)="*",CONCATENATE("/Address = ",RIGHT(B331,LEN(B331)-1)),IF(LEN(O331)=0,"",IF(D331="Y",CONCATENATE("/Data initialized to ",C331),IF(O331&lt;6,CONCATENATE("/",VLOOKUP(P331,'PDP8'!$B$6:$F$13,5),IF(_xlfn.BITAND(OCT2DEC(C331),376)=264," [Auto pre-increment]","")),CONCATENATE("/",Y331,AC331,AE331,AG331)))))</f>
        <v/>
      </c>
      <c r="L331" s="252"/>
      <c r="M331" s="126"/>
      <c r="N331" s="253" t="str">
        <f t="shared" si="77"/>
        <v/>
      </c>
      <c r="O331" s="253" t="str">
        <f t="shared" si="78"/>
        <v/>
      </c>
      <c r="P331" s="253" t="str">
        <f t="shared" si="79"/>
        <v/>
      </c>
      <c r="Q331" s="253" t="str">
        <f t="shared" si="80"/>
        <v/>
      </c>
      <c r="R331" s="253" t="str">
        <f t="shared" si="81"/>
        <v>NO</v>
      </c>
      <c r="S331" s="254" t="str">
        <f t="shared" ref="S331:S394" si="87">IF(LEN(C331)=0,S330,IF(LEFT(C331,1)="*",DEC2OCT(OCT2DEC(RIGHT(C331,LEN(C331)-1))-1,4),DEC2OCT(IF(S330="7777",0,OCT2DEC(S330)+1),4)))</f>
        <v>7610</v>
      </c>
      <c r="T331" s="253" t="str">
        <f t="shared" si="82"/>
        <v/>
      </c>
      <c r="U331" s="253">
        <f t="shared" si="83"/>
        <v>0</v>
      </c>
      <c r="V331" s="253" t="str">
        <f t="shared" si="84"/>
        <v/>
      </c>
      <c r="W331" s="253" t="str">
        <f>IF(LEN(V331)=0,"",IF(_xlfn.BITAND(V331,'PDP8'!$E$17)='PDP8'!$D$17,'PDP8'!$F$17,CONCATENATE(IF(ISNA(MATCH(_xlfn.BITAND(V331,'PDP8'!$E$18),'PDP8'!$D$18:$D$20,0)),"",CONCATENATE(INDEX('PDP8'!$C$18:$C$20,MATCH(_xlfn.BITAND(V331,'PDP8'!$E$18),'PDP8'!$D$18:$D$20,0))," ")),IF(ISNA(MATCH(_xlfn.BITAND(V331,'PDP8'!$E$21),'PDP8'!$D$21:$D$52,0)),"",INDEX('PDP8'!$C$21:$C$52,MATCH(_xlfn.BITAND(V331,'PDP8'!$E$21),'PDP8'!$D$21:$D$52,0))))))</f>
        <v/>
      </c>
      <c r="X331" s="253" t="str">
        <f>IF(LEN(W331)=0,"",IF(B331='PDP8'!$B$17,'PDP8'!$F$17,CONCATENATE(IF(ISNA(MATCH(_xlfn.BITAND(V331,'PDP8'!$E$18),'PDP8'!$D$18:$D$20,0)),"",CONCATENATE(VLOOKUP(_xlfn.BITAND(V331,'PDP8'!$E$18),'PDP8'!$D$18:$F$20,3,0),IF(LEN(W331)&gt;4,", ",""))),IF(ISNA(MATCH(_xlfn.BITAND(V331,'PDP8'!$E$21),'PDP8'!$D$21:$D$52,0)),"",VLOOKUP(_xlfn.BITAND(V331,'PDP8'!$E$21),'PDP8'!$D$21:$F$52,3,0)))))</f>
        <v/>
      </c>
      <c r="Y331" s="253" t="str">
        <f t="shared" ref="Y331:Y394" si="88">IF(RIGHT(X331)=" ",LEFT(X331,LEN(X331)-1),X331)</f>
        <v/>
      </c>
      <c r="Z331" s="253" t="str">
        <f t="shared" si="85"/>
        <v/>
      </c>
      <c r="AA331" s="253" t="str">
        <f>IF(LEN(Z331)=0,"",CONCATENATE(IF(ISNA(MATCH(_xlfn.BITAND(Z331,'PDP8'!$E$56),'PDP8'!$D$56:$D$70,0)),"",CONCATENATE(INDEX('PDP8'!$C$56:$C$70,MATCH(_xlfn.BITAND(Z331,'PDP8'!$E$56),'PDP8'!$D$56:$D$70,0))," ")),IF(ISNA(MATCH(_xlfn.BITAND(Z331,'PDP8'!$E$71),'PDP8'!$D$71:$D$73,0)),"",CONCATENATE(INDEX('PDP8'!$C$71:$C$73,MATCH(_xlfn.BITAND(Z331,'PDP8'!$E$71),'PDP8'!$D$71:$D$73,0))," ")),IF(_xlfn.BITAND(Z331,'PDP8'!$E$74),"",'PDP8'!$C$74),IF(_xlfn.BITAND(Z331,'PDP8'!$E$75),'PDP8'!$C$75,"")))</f>
        <v/>
      </c>
      <c r="AB331" s="253" t="str">
        <f>IF(LEN(AA331)=0,"",CONCATENATE(IF(ISNA(MATCH(_xlfn.BITAND(Z331,'PDP8'!$E$56),'PDP8'!$D$56:$D$70,0)),"",VLOOKUP(_xlfn.BITAND(Z331,'PDP8'!$E$56),'PDP8'!$D$56:$F$70,3,0)),IF(ISNA(MATCH(_xlfn.BITAND(Z331,'PDP8'!$E$71),'PDP8'!$D$71:$D$73,0)),"",CONCATENATE(IF(ISNA(MATCH(_xlfn.BITAND(Z331,'PDP8'!$E$56),'PDP8'!$D$56:$D$70,0)),"",", "),VLOOKUP(_xlfn.BITAND(Z331,'PDP8'!$E$71),'PDP8'!$D$71:$F$73,3,0))),IF(_xlfn.BITAND(Z331,'PDP8'!$E$75)='PDP8'!$D$75,CONCATENATE(IF(LEN(AA331)&gt;4,", ",""),'PDP8'!$F$75,""),IF(_xlfn.BITAND(Z331,'PDP8'!$E$74),"",'PDP8'!$F$74))))</f>
        <v/>
      </c>
      <c r="AC331" s="253" t="str">
        <f t="shared" ref="AC331:AC394" si="89">IF(RIGHT(AB331)=" ",LEFT(AB331,LEN(AB331)-1),AB331)</f>
        <v/>
      </c>
      <c r="AD331" s="253" t="str">
        <f>IF(OR(LEFT(C331,1)="*",ISNA(MATCH(C331,'PDP8'!$B$90:$B$238,0))),"",VLOOKUP(C331,'PDP8'!$B$90:$C$238,2,0))</f>
        <v/>
      </c>
      <c r="AE331" s="253" t="str">
        <f>IF(LEN(AD331)=0,"",VLOOKUP(C331,'PDP8'!$B$79:$F$238,5,0))</f>
        <v/>
      </c>
      <c r="AF331" s="253" t="str">
        <f>IF(OR(LEFT(C331,1)="*",ISNA(MATCH(C331,'PDP8'!$J$5:$J$389,0))),"",INDEX('PDP8'!$I$5:$I$389,MATCH(C331,'PDP8'!$J$5:$J$389,0)))</f>
        <v/>
      </c>
      <c r="AG331" s="253" t="str">
        <f>IF(LEN(AF331)=0,"",CONCATENATE(VLOOKUP(C331,'PDP8'!$J$5:$M$389,2,0),": ",VLOOKUP(C331,'PDP8'!$J$5:$M$389,4,0)))</f>
        <v/>
      </c>
      <c r="AH331" s="126"/>
    </row>
    <row r="332" spans="1:34" x14ac:dyDescent="0.2">
      <c r="A332" s="126"/>
      <c r="B332" s="246" t="str">
        <f t="shared" si="75"/>
        <v/>
      </c>
      <c r="C332" s="247"/>
      <c r="D332" s="248"/>
      <c r="E332" s="177"/>
      <c r="F332" s="249"/>
      <c r="G332" s="250" t="str">
        <f>IF(LEN(C332)=0,"",IF(LEFT(C332,1)="*",B332,IF(D332="Y",C332,IF(O332&lt;6,INDEX('PDP8'!$C$6:$C$13,MATCH(P332,'PDP8'!$B$6:$B$13)),CONCATENATE(W332,AA332,AD332,AF332)))))</f>
        <v/>
      </c>
      <c r="H332" s="251" t="str">
        <f t="shared" si="76"/>
        <v/>
      </c>
      <c r="I332" s="250" t="str">
        <f t="shared" si="86"/>
        <v/>
      </c>
      <c r="J332" s="179"/>
      <c r="K332" s="188" t="str">
        <f>IF(LEFT(C332,1)="*",CONCATENATE("/Address = ",RIGHT(B332,LEN(B332)-1)),IF(LEN(O332)=0,"",IF(D332="Y",CONCATENATE("/Data initialized to ",C332),IF(O332&lt;6,CONCATENATE("/",VLOOKUP(P332,'PDP8'!$B$6:$F$13,5),IF(_xlfn.BITAND(OCT2DEC(C332),376)=264," [Auto pre-increment]","")),CONCATENATE("/",Y332,AC332,AE332,AG332)))))</f>
        <v/>
      </c>
      <c r="L332" s="252"/>
      <c r="M332" s="126"/>
      <c r="N332" s="253" t="str">
        <f t="shared" si="77"/>
        <v/>
      </c>
      <c r="O332" s="253" t="str">
        <f t="shared" si="78"/>
        <v/>
      </c>
      <c r="P332" s="253" t="str">
        <f t="shared" si="79"/>
        <v/>
      </c>
      <c r="Q332" s="253" t="str">
        <f t="shared" si="80"/>
        <v/>
      </c>
      <c r="R332" s="253" t="str">
        <f t="shared" si="81"/>
        <v>NO</v>
      </c>
      <c r="S332" s="254" t="str">
        <f t="shared" si="87"/>
        <v>7610</v>
      </c>
      <c r="T332" s="253" t="str">
        <f t="shared" si="82"/>
        <v/>
      </c>
      <c r="U332" s="253">
        <f t="shared" si="83"/>
        <v>0</v>
      </c>
      <c r="V332" s="253" t="str">
        <f t="shared" si="84"/>
        <v/>
      </c>
      <c r="W332" s="253" t="str">
        <f>IF(LEN(V332)=0,"",IF(_xlfn.BITAND(V332,'PDP8'!$E$17)='PDP8'!$D$17,'PDP8'!$F$17,CONCATENATE(IF(ISNA(MATCH(_xlfn.BITAND(V332,'PDP8'!$E$18),'PDP8'!$D$18:$D$20,0)),"",CONCATENATE(INDEX('PDP8'!$C$18:$C$20,MATCH(_xlfn.BITAND(V332,'PDP8'!$E$18),'PDP8'!$D$18:$D$20,0))," ")),IF(ISNA(MATCH(_xlfn.BITAND(V332,'PDP8'!$E$21),'PDP8'!$D$21:$D$52,0)),"",INDEX('PDP8'!$C$21:$C$52,MATCH(_xlfn.BITAND(V332,'PDP8'!$E$21),'PDP8'!$D$21:$D$52,0))))))</f>
        <v/>
      </c>
      <c r="X332" s="253" t="str">
        <f>IF(LEN(W332)=0,"",IF(B332='PDP8'!$B$17,'PDP8'!$F$17,CONCATENATE(IF(ISNA(MATCH(_xlfn.BITAND(V332,'PDP8'!$E$18),'PDP8'!$D$18:$D$20,0)),"",CONCATENATE(VLOOKUP(_xlfn.BITAND(V332,'PDP8'!$E$18),'PDP8'!$D$18:$F$20,3,0),IF(LEN(W332)&gt;4,", ",""))),IF(ISNA(MATCH(_xlfn.BITAND(V332,'PDP8'!$E$21),'PDP8'!$D$21:$D$52,0)),"",VLOOKUP(_xlfn.BITAND(V332,'PDP8'!$E$21),'PDP8'!$D$21:$F$52,3,0)))))</f>
        <v/>
      </c>
      <c r="Y332" s="253" t="str">
        <f t="shared" si="88"/>
        <v/>
      </c>
      <c r="Z332" s="253" t="str">
        <f t="shared" si="85"/>
        <v/>
      </c>
      <c r="AA332" s="253" t="str">
        <f>IF(LEN(Z332)=0,"",CONCATENATE(IF(ISNA(MATCH(_xlfn.BITAND(Z332,'PDP8'!$E$56),'PDP8'!$D$56:$D$70,0)),"",CONCATENATE(INDEX('PDP8'!$C$56:$C$70,MATCH(_xlfn.BITAND(Z332,'PDP8'!$E$56),'PDP8'!$D$56:$D$70,0))," ")),IF(ISNA(MATCH(_xlfn.BITAND(Z332,'PDP8'!$E$71),'PDP8'!$D$71:$D$73,0)),"",CONCATENATE(INDEX('PDP8'!$C$71:$C$73,MATCH(_xlfn.BITAND(Z332,'PDP8'!$E$71),'PDP8'!$D$71:$D$73,0))," ")),IF(_xlfn.BITAND(Z332,'PDP8'!$E$74),"",'PDP8'!$C$74),IF(_xlfn.BITAND(Z332,'PDP8'!$E$75),'PDP8'!$C$75,"")))</f>
        <v/>
      </c>
      <c r="AB332" s="253" t="str">
        <f>IF(LEN(AA332)=0,"",CONCATENATE(IF(ISNA(MATCH(_xlfn.BITAND(Z332,'PDP8'!$E$56),'PDP8'!$D$56:$D$70,0)),"",VLOOKUP(_xlfn.BITAND(Z332,'PDP8'!$E$56),'PDP8'!$D$56:$F$70,3,0)),IF(ISNA(MATCH(_xlfn.BITAND(Z332,'PDP8'!$E$71),'PDP8'!$D$71:$D$73,0)),"",CONCATENATE(IF(ISNA(MATCH(_xlfn.BITAND(Z332,'PDP8'!$E$56),'PDP8'!$D$56:$D$70,0)),"",", "),VLOOKUP(_xlfn.BITAND(Z332,'PDP8'!$E$71),'PDP8'!$D$71:$F$73,3,0))),IF(_xlfn.BITAND(Z332,'PDP8'!$E$75)='PDP8'!$D$75,CONCATENATE(IF(LEN(AA332)&gt;4,", ",""),'PDP8'!$F$75,""),IF(_xlfn.BITAND(Z332,'PDP8'!$E$74),"",'PDP8'!$F$74))))</f>
        <v/>
      </c>
      <c r="AC332" s="253" t="str">
        <f t="shared" si="89"/>
        <v/>
      </c>
      <c r="AD332" s="253" t="str">
        <f>IF(OR(LEFT(C332,1)="*",ISNA(MATCH(C332,'PDP8'!$B$90:$B$238,0))),"",VLOOKUP(C332,'PDP8'!$B$90:$C$238,2,0))</f>
        <v/>
      </c>
      <c r="AE332" s="253" t="str">
        <f>IF(LEN(AD332)=0,"",VLOOKUP(C332,'PDP8'!$B$79:$F$238,5,0))</f>
        <v/>
      </c>
      <c r="AF332" s="253" t="str">
        <f>IF(OR(LEFT(C332,1)="*",ISNA(MATCH(C332,'PDP8'!$J$5:$J$389,0))),"",INDEX('PDP8'!$I$5:$I$389,MATCH(C332,'PDP8'!$J$5:$J$389,0)))</f>
        <v/>
      </c>
      <c r="AG332" s="253" t="str">
        <f>IF(LEN(AF332)=0,"",CONCATENATE(VLOOKUP(C332,'PDP8'!$J$5:$M$389,2,0),": ",VLOOKUP(C332,'PDP8'!$J$5:$M$389,4,0)))</f>
        <v/>
      </c>
      <c r="AH332" s="126"/>
    </row>
    <row r="333" spans="1:34" x14ac:dyDescent="0.2">
      <c r="A333" s="126"/>
      <c r="B333" s="246" t="str">
        <f t="shared" si="75"/>
        <v/>
      </c>
      <c r="C333" s="247"/>
      <c r="D333" s="248"/>
      <c r="E333" s="177"/>
      <c r="F333" s="249"/>
      <c r="G333" s="250" t="str">
        <f>IF(LEN(C333)=0,"",IF(LEFT(C333,1)="*",B333,IF(D333="Y",C333,IF(O333&lt;6,INDEX('PDP8'!$C$6:$C$13,MATCH(P333,'PDP8'!$B$6:$B$13)),CONCATENATE(W333,AA333,AD333,AF333)))))</f>
        <v/>
      </c>
      <c r="H333" s="251" t="str">
        <f t="shared" si="76"/>
        <v/>
      </c>
      <c r="I333" s="250" t="str">
        <f t="shared" si="86"/>
        <v/>
      </c>
      <c r="J333" s="179"/>
      <c r="K333" s="188" t="str">
        <f>IF(LEFT(C333,1)="*",CONCATENATE("/Address = ",RIGHT(B333,LEN(B333)-1)),IF(LEN(O333)=0,"",IF(D333="Y",CONCATENATE("/Data initialized to ",C333),IF(O333&lt;6,CONCATENATE("/",VLOOKUP(P333,'PDP8'!$B$6:$F$13,5),IF(_xlfn.BITAND(OCT2DEC(C333),376)=264," [Auto pre-increment]","")),CONCATENATE("/",Y333,AC333,AE333,AG333)))))</f>
        <v/>
      </c>
      <c r="L333" s="252"/>
      <c r="M333" s="126"/>
      <c r="N333" s="253" t="str">
        <f t="shared" si="77"/>
        <v/>
      </c>
      <c r="O333" s="253" t="str">
        <f t="shared" si="78"/>
        <v/>
      </c>
      <c r="P333" s="253" t="str">
        <f t="shared" si="79"/>
        <v/>
      </c>
      <c r="Q333" s="253" t="str">
        <f t="shared" si="80"/>
        <v/>
      </c>
      <c r="R333" s="253" t="str">
        <f t="shared" si="81"/>
        <v>NO</v>
      </c>
      <c r="S333" s="254" t="str">
        <f t="shared" si="87"/>
        <v>7610</v>
      </c>
      <c r="T333" s="253" t="str">
        <f t="shared" si="82"/>
        <v/>
      </c>
      <c r="U333" s="253">
        <f t="shared" si="83"/>
        <v>0</v>
      </c>
      <c r="V333" s="253" t="str">
        <f t="shared" si="84"/>
        <v/>
      </c>
      <c r="W333" s="253" t="str">
        <f>IF(LEN(V333)=0,"",IF(_xlfn.BITAND(V333,'PDP8'!$E$17)='PDP8'!$D$17,'PDP8'!$F$17,CONCATENATE(IF(ISNA(MATCH(_xlfn.BITAND(V333,'PDP8'!$E$18),'PDP8'!$D$18:$D$20,0)),"",CONCATENATE(INDEX('PDP8'!$C$18:$C$20,MATCH(_xlfn.BITAND(V333,'PDP8'!$E$18),'PDP8'!$D$18:$D$20,0))," ")),IF(ISNA(MATCH(_xlfn.BITAND(V333,'PDP8'!$E$21),'PDP8'!$D$21:$D$52,0)),"",INDEX('PDP8'!$C$21:$C$52,MATCH(_xlfn.BITAND(V333,'PDP8'!$E$21),'PDP8'!$D$21:$D$52,0))))))</f>
        <v/>
      </c>
      <c r="X333" s="253" t="str">
        <f>IF(LEN(W333)=0,"",IF(B333='PDP8'!$B$17,'PDP8'!$F$17,CONCATENATE(IF(ISNA(MATCH(_xlfn.BITAND(V333,'PDP8'!$E$18),'PDP8'!$D$18:$D$20,0)),"",CONCATENATE(VLOOKUP(_xlfn.BITAND(V333,'PDP8'!$E$18),'PDP8'!$D$18:$F$20,3,0),IF(LEN(W333)&gt;4,", ",""))),IF(ISNA(MATCH(_xlfn.BITAND(V333,'PDP8'!$E$21),'PDP8'!$D$21:$D$52,0)),"",VLOOKUP(_xlfn.BITAND(V333,'PDP8'!$E$21),'PDP8'!$D$21:$F$52,3,0)))))</f>
        <v/>
      </c>
      <c r="Y333" s="253" t="str">
        <f t="shared" si="88"/>
        <v/>
      </c>
      <c r="Z333" s="253" t="str">
        <f t="shared" si="85"/>
        <v/>
      </c>
      <c r="AA333" s="253" t="str">
        <f>IF(LEN(Z333)=0,"",CONCATENATE(IF(ISNA(MATCH(_xlfn.BITAND(Z333,'PDP8'!$E$56),'PDP8'!$D$56:$D$70,0)),"",CONCATENATE(INDEX('PDP8'!$C$56:$C$70,MATCH(_xlfn.BITAND(Z333,'PDP8'!$E$56),'PDP8'!$D$56:$D$70,0))," ")),IF(ISNA(MATCH(_xlfn.BITAND(Z333,'PDP8'!$E$71),'PDP8'!$D$71:$D$73,0)),"",CONCATENATE(INDEX('PDP8'!$C$71:$C$73,MATCH(_xlfn.BITAND(Z333,'PDP8'!$E$71),'PDP8'!$D$71:$D$73,0))," ")),IF(_xlfn.BITAND(Z333,'PDP8'!$E$74),"",'PDP8'!$C$74),IF(_xlfn.BITAND(Z333,'PDP8'!$E$75),'PDP8'!$C$75,"")))</f>
        <v/>
      </c>
      <c r="AB333" s="253" t="str">
        <f>IF(LEN(AA333)=0,"",CONCATENATE(IF(ISNA(MATCH(_xlfn.BITAND(Z333,'PDP8'!$E$56),'PDP8'!$D$56:$D$70,0)),"",VLOOKUP(_xlfn.BITAND(Z333,'PDP8'!$E$56),'PDP8'!$D$56:$F$70,3,0)),IF(ISNA(MATCH(_xlfn.BITAND(Z333,'PDP8'!$E$71),'PDP8'!$D$71:$D$73,0)),"",CONCATENATE(IF(ISNA(MATCH(_xlfn.BITAND(Z333,'PDP8'!$E$56),'PDP8'!$D$56:$D$70,0)),"",", "),VLOOKUP(_xlfn.BITAND(Z333,'PDP8'!$E$71),'PDP8'!$D$71:$F$73,3,0))),IF(_xlfn.BITAND(Z333,'PDP8'!$E$75)='PDP8'!$D$75,CONCATENATE(IF(LEN(AA333)&gt;4,", ",""),'PDP8'!$F$75,""),IF(_xlfn.BITAND(Z333,'PDP8'!$E$74),"",'PDP8'!$F$74))))</f>
        <v/>
      </c>
      <c r="AC333" s="253" t="str">
        <f t="shared" si="89"/>
        <v/>
      </c>
      <c r="AD333" s="253" t="str">
        <f>IF(OR(LEFT(C333,1)="*",ISNA(MATCH(C333,'PDP8'!$B$90:$B$238,0))),"",VLOOKUP(C333,'PDP8'!$B$90:$C$238,2,0))</f>
        <v/>
      </c>
      <c r="AE333" s="253" t="str">
        <f>IF(LEN(AD333)=0,"",VLOOKUP(C333,'PDP8'!$B$79:$F$238,5,0))</f>
        <v/>
      </c>
      <c r="AF333" s="253" t="str">
        <f>IF(OR(LEFT(C333,1)="*",ISNA(MATCH(C333,'PDP8'!$J$5:$J$389,0))),"",INDEX('PDP8'!$I$5:$I$389,MATCH(C333,'PDP8'!$J$5:$J$389,0)))</f>
        <v/>
      </c>
      <c r="AG333" s="253" t="str">
        <f>IF(LEN(AF333)=0,"",CONCATENATE(VLOOKUP(C333,'PDP8'!$J$5:$M$389,2,0),": ",VLOOKUP(C333,'PDP8'!$J$5:$M$389,4,0)))</f>
        <v/>
      </c>
      <c r="AH333" s="126"/>
    </row>
    <row r="334" spans="1:34" x14ac:dyDescent="0.2">
      <c r="A334" s="126"/>
      <c r="B334" s="246" t="str">
        <f t="shared" si="75"/>
        <v/>
      </c>
      <c r="C334" s="247"/>
      <c r="D334" s="248"/>
      <c r="E334" s="177"/>
      <c r="F334" s="249"/>
      <c r="G334" s="250" t="str">
        <f>IF(LEN(C334)=0,"",IF(LEFT(C334,1)="*",B334,IF(D334="Y",C334,IF(O334&lt;6,INDEX('PDP8'!$C$6:$C$13,MATCH(P334,'PDP8'!$B$6:$B$13)),CONCATENATE(W334,AA334,AD334,AF334)))))</f>
        <v/>
      </c>
      <c r="H334" s="251" t="str">
        <f t="shared" si="76"/>
        <v/>
      </c>
      <c r="I334" s="250" t="str">
        <f t="shared" si="86"/>
        <v/>
      </c>
      <c r="J334" s="179"/>
      <c r="K334" s="188" t="str">
        <f>IF(LEFT(C334,1)="*",CONCATENATE("/Address = ",RIGHT(B334,LEN(B334)-1)),IF(LEN(O334)=0,"",IF(D334="Y",CONCATENATE("/Data initialized to ",C334),IF(O334&lt;6,CONCATENATE("/",VLOOKUP(P334,'PDP8'!$B$6:$F$13,5),IF(_xlfn.BITAND(OCT2DEC(C334),376)=264," [Auto pre-increment]","")),CONCATENATE("/",Y334,AC334,AE334,AG334)))))</f>
        <v/>
      </c>
      <c r="L334" s="252"/>
      <c r="M334" s="126"/>
      <c r="N334" s="253" t="str">
        <f t="shared" si="77"/>
        <v/>
      </c>
      <c r="O334" s="253" t="str">
        <f t="shared" si="78"/>
        <v/>
      </c>
      <c r="P334" s="253" t="str">
        <f t="shared" si="79"/>
        <v/>
      </c>
      <c r="Q334" s="253" t="str">
        <f t="shared" si="80"/>
        <v/>
      </c>
      <c r="R334" s="253" t="str">
        <f t="shared" si="81"/>
        <v>NO</v>
      </c>
      <c r="S334" s="254" t="str">
        <f t="shared" si="87"/>
        <v>7610</v>
      </c>
      <c r="T334" s="253" t="str">
        <f t="shared" si="82"/>
        <v/>
      </c>
      <c r="U334" s="253">
        <f t="shared" si="83"/>
        <v>0</v>
      </c>
      <c r="V334" s="253" t="str">
        <f t="shared" si="84"/>
        <v/>
      </c>
      <c r="W334" s="253" t="str">
        <f>IF(LEN(V334)=0,"",IF(_xlfn.BITAND(V334,'PDP8'!$E$17)='PDP8'!$D$17,'PDP8'!$F$17,CONCATENATE(IF(ISNA(MATCH(_xlfn.BITAND(V334,'PDP8'!$E$18),'PDP8'!$D$18:$D$20,0)),"",CONCATENATE(INDEX('PDP8'!$C$18:$C$20,MATCH(_xlfn.BITAND(V334,'PDP8'!$E$18),'PDP8'!$D$18:$D$20,0))," ")),IF(ISNA(MATCH(_xlfn.BITAND(V334,'PDP8'!$E$21),'PDP8'!$D$21:$D$52,0)),"",INDEX('PDP8'!$C$21:$C$52,MATCH(_xlfn.BITAND(V334,'PDP8'!$E$21),'PDP8'!$D$21:$D$52,0))))))</f>
        <v/>
      </c>
      <c r="X334" s="253" t="str">
        <f>IF(LEN(W334)=0,"",IF(B334='PDP8'!$B$17,'PDP8'!$F$17,CONCATENATE(IF(ISNA(MATCH(_xlfn.BITAND(V334,'PDP8'!$E$18),'PDP8'!$D$18:$D$20,0)),"",CONCATENATE(VLOOKUP(_xlfn.BITAND(V334,'PDP8'!$E$18),'PDP8'!$D$18:$F$20,3,0),IF(LEN(W334)&gt;4,", ",""))),IF(ISNA(MATCH(_xlfn.BITAND(V334,'PDP8'!$E$21),'PDP8'!$D$21:$D$52,0)),"",VLOOKUP(_xlfn.BITAND(V334,'PDP8'!$E$21),'PDP8'!$D$21:$F$52,3,0)))))</f>
        <v/>
      </c>
      <c r="Y334" s="253" t="str">
        <f t="shared" si="88"/>
        <v/>
      </c>
      <c r="Z334" s="253" t="str">
        <f t="shared" si="85"/>
        <v/>
      </c>
      <c r="AA334" s="253" t="str">
        <f>IF(LEN(Z334)=0,"",CONCATENATE(IF(ISNA(MATCH(_xlfn.BITAND(Z334,'PDP8'!$E$56),'PDP8'!$D$56:$D$70,0)),"",CONCATENATE(INDEX('PDP8'!$C$56:$C$70,MATCH(_xlfn.BITAND(Z334,'PDP8'!$E$56),'PDP8'!$D$56:$D$70,0))," ")),IF(ISNA(MATCH(_xlfn.BITAND(Z334,'PDP8'!$E$71),'PDP8'!$D$71:$D$73,0)),"",CONCATENATE(INDEX('PDP8'!$C$71:$C$73,MATCH(_xlfn.BITAND(Z334,'PDP8'!$E$71),'PDP8'!$D$71:$D$73,0))," ")),IF(_xlfn.BITAND(Z334,'PDP8'!$E$74),"",'PDP8'!$C$74),IF(_xlfn.BITAND(Z334,'PDP8'!$E$75),'PDP8'!$C$75,"")))</f>
        <v/>
      </c>
      <c r="AB334" s="253" t="str">
        <f>IF(LEN(AA334)=0,"",CONCATENATE(IF(ISNA(MATCH(_xlfn.BITAND(Z334,'PDP8'!$E$56),'PDP8'!$D$56:$D$70,0)),"",VLOOKUP(_xlfn.BITAND(Z334,'PDP8'!$E$56),'PDP8'!$D$56:$F$70,3,0)),IF(ISNA(MATCH(_xlfn.BITAND(Z334,'PDP8'!$E$71),'PDP8'!$D$71:$D$73,0)),"",CONCATENATE(IF(ISNA(MATCH(_xlfn.BITAND(Z334,'PDP8'!$E$56),'PDP8'!$D$56:$D$70,0)),"",", "),VLOOKUP(_xlfn.BITAND(Z334,'PDP8'!$E$71),'PDP8'!$D$71:$F$73,3,0))),IF(_xlfn.BITAND(Z334,'PDP8'!$E$75)='PDP8'!$D$75,CONCATENATE(IF(LEN(AA334)&gt;4,", ",""),'PDP8'!$F$75,""),IF(_xlfn.BITAND(Z334,'PDP8'!$E$74),"",'PDP8'!$F$74))))</f>
        <v/>
      </c>
      <c r="AC334" s="253" t="str">
        <f t="shared" si="89"/>
        <v/>
      </c>
      <c r="AD334" s="253" t="str">
        <f>IF(OR(LEFT(C334,1)="*",ISNA(MATCH(C334,'PDP8'!$B$90:$B$238,0))),"",VLOOKUP(C334,'PDP8'!$B$90:$C$238,2,0))</f>
        <v/>
      </c>
      <c r="AE334" s="253" t="str">
        <f>IF(LEN(AD334)=0,"",VLOOKUP(C334,'PDP8'!$B$79:$F$238,5,0))</f>
        <v/>
      </c>
      <c r="AF334" s="253" t="str">
        <f>IF(OR(LEFT(C334,1)="*",ISNA(MATCH(C334,'PDP8'!$J$5:$J$389,0))),"",INDEX('PDP8'!$I$5:$I$389,MATCH(C334,'PDP8'!$J$5:$J$389,0)))</f>
        <v/>
      </c>
      <c r="AG334" s="253" t="str">
        <f>IF(LEN(AF334)=0,"",CONCATENATE(VLOOKUP(C334,'PDP8'!$J$5:$M$389,2,0),": ",VLOOKUP(C334,'PDP8'!$J$5:$M$389,4,0)))</f>
        <v/>
      </c>
      <c r="AH334" s="126"/>
    </row>
    <row r="335" spans="1:34" x14ac:dyDescent="0.2">
      <c r="A335" s="126"/>
      <c r="B335" s="246" t="str">
        <f t="shared" si="75"/>
        <v/>
      </c>
      <c r="C335" s="247"/>
      <c r="D335" s="248"/>
      <c r="E335" s="177"/>
      <c r="F335" s="249"/>
      <c r="G335" s="250" t="str">
        <f>IF(LEN(C335)=0,"",IF(LEFT(C335,1)="*",B335,IF(D335="Y",C335,IF(O335&lt;6,INDEX('PDP8'!$C$6:$C$13,MATCH(P335,'PDP8'!$B$6:$B$13)),CONCATENATE(W335,AA335,AD335,AF335)))))</f>
        <v/>
      </c>
      <c r="H335" s="251" t="str">
        <f t="shared" si="76"/>
        <v/>
      </c>
      <c r="I335" s="250" t="str">
        <f t="shared" si="86"/>
        <v/>
      </c>
      <c r="J335" s="179"/>
      <c r="K335" s="188" t="str">
        <f>IF(LEFT(C335,1)="*",CONCATENATE("/Address = ",RIGHT(B335,LEN(B335)-1)),IF(LEN(O335)=0,"",IF(D335="Y",CONCATENATE("/Data initialized to ",C335),IF(O335&lt;6,CONCATENATE("/",VLOOKUP(P335,'PDP8'!$B$6:$F$13,5),IF(_xlfn.BITAND(OCT2DEC(C335),376)=264," [Auto pre-increment]","")),CONCATENATE("/",Y335,AC335,AE335,AG335)))))</f>
        <v/>
      </c>
      <c r="L335" s="252"/>
      <c r="M335" s="126"/>
      <c r="N335" s="253" t="str">
        <f t="shared" si="77"/>
        <v/>
      </c>
      <c r="O335" s="253" t="str">
        <f t="shared" si="78"/>
        <v/>
      </c>
      <c r="P335" s="253" t="str">
        <f t="shared" si="79"/>
        <v/>
      </c>
      <c r="Q335" s="253" t="str">
        <f t="shared" si="80"/>
        <v/>
      </c>
      <c r="R335" s="253" t="str">
        <f t="shared" si="81"/>
        <v>NO</v>
      </c>
      <c r="S335" s="254" t="str">
        <f t="shared" si="87"/>
        <v>7610</v>
      </c>
      <c r="T335" s="253" t="str">
        <f t="shared" si="82"/>
        <v/>
      </c>
      <c r="U335" s="253">
        <f t="shared" si="83"/>
        <v>0</v>
      </c>
      <c r="V335" s="253" t="str">
        <f t="shared" si="84"/>
        <v/>
      </c>
      <c r="W335" s="253" t="str">
        <f>IF(LEN(V335)=0,"",IF(_xlfn.BITAND(V335,'PDP8'!$E$17)='PDP8'!$D$17,'PDP8'!$F$17,CONCATENATE(IF(ISNA(MATCH(_xlfn.BITAND(V335,'PDP8'!$E$18),'PDP8'!$D$18:$D$20,0)),"",CONCATENATE(INDEX('PDP8'!$C$18:$C$20,MATCH(_xlfn.BITAND(V335,'PDP8'!$E$18),'PDP8'!$D$18:$D$20,0))," ")),IF(ISNA(MATCH(_xlfn.BITAND(V335,'PDP8'!$E$21),'PDP8'!$D$21:$D$52,0)),"",INDEX('PDP8'!$C$21:$C$52,MATCH(_xlfn.BITAND(V335,'PDP8'!$E$21),'PDP8'!$D$21:$D$52,0))))))</f>
        <v/>
      </c>
      <c r="X335" s="253" t="str">
        <f>IF(LEN(W335)=0,"",IF(B335='PDP8'!$B$17,'PDP8'!$F$17,CONCATENATE(IF(ISNA(MATCH(_xlfn.BITAND(V335,'PDP8'!$E$18),'PDP8'!$D$18:$D$20,0)),"",CONCATENATE(VLOOKUP(_xlfn.BITAND(V335,'PDP8'!$E$18),'PDP8'!$D$18:$F$20,3,0),IF(LEN(W335)&gt;4,", ",""))),IF(ISNA(MATCH(_xlfn.BITAND(V335,'PDP8'!$E$21),'PDP8'!$D$21:$D$52,0)),"",VLOOKUP(_xlfn.BITAND(V335,'PDP8'!$E$21),'PDP8'!$D$21:$F$52,3,0)))))</f>
        <v/>
      </c>
      <c r="Y335" s="253" t="str">
        <f t="shared" si="88"/>
        <v/>
      </c>
      <c r="Z335" s="253" t="str">
        <f t="shared" si="85"/>
        <v/>
      </c>
      <c r="AA335" s="253" t="str">
        <f>IF(LEN(Z335)=0,"",CONCATENATE(IF(ISNA(MATCH(_xlfn.BITAND(Z335,'PDP8'!$E$56),'PDP8'!$D$56:$D$70,0)),"",CONCATENATE(INDEX('PDP8'!$C$56:$C$70,MATCH(_xlfn.BITAND(Z335,'PDP8'!$E$56),'PDP8'!$D$56:$D$70,0))," ")),IF(ISNA(MATCH(_xlfn.BITAND(Z335,'PDP8'!$E$71),'PDP8'!$D$71:$D$73,0)),"",CONCATENATE(INDEX('PDP8'!$C$71:$C$73,MATCH(_xlfn.BITAND(Z335,'PDP8'!$E$71),'PDP8'!$D$71:$D$73,0))," ")),IF(_xlfn.BITAND(Z335,'PDP8'!$E$74),"",'PDP8'!$C$74),IF(_xlfn.BITAND(Z335,'PDP8'!$E$75),'PDP8'!$C$75,"")))</f>
        <v/>
      </c>
      <c r="AB335" s="253" t="str">
        <f>IF(LEN(AA335)=0,"",CONCATENATE(IF(ISNA(MATCH(_xlfn.BITAND(Z335,'PDP8'!$E$56),'PDP8'!$D$56:$D$70,0)),"",VLOOKUP(_xlfn.BITAND(Z335,'PDP8'!$E$56),'PDP8'!$D$56:$F$70,3,0)),IF(ISNA(MATCH(_xlfn.BITAND(Z335,'PDP8'!$E$71),'PDP8'!$D$71:$D$73,0)),"",CONCATENATE(IF(ISNA(MATCH(_xlfn.BITAND(Z335,'PDP8'!$E$56),'PDP8'!$D$56:$D$70,0)),"",", "),VLOOKUP(_xlfn.BITAND(Z335,'PDP8'!$E$71),'PDP8'!$D$71:$F$73,3,0))),IF(_xlfn.BITAND(Z335,'PDP8'!$E$75)='PDP8'!$D$75,CONCATENATE(IF(LEN(AA335)&gt;4,", ",""),'PDP8'!$F$75,""),IF(_xlfn.BITAND(Z335,'PDP8'!$E$74),"",'PDP8'!$F$74))))</f>
        <v/>
      </c>
      <c r="AC335" s="253" t="str">
        <f t="shared" si="89"/>
        <v/>
      </c>
      <c r="AD335" s="253" t="str">
        <f>IF(OR(LEFT(C335,1)="*",ISNA(MATCH(C335,'PDP8'!$B$90:$B$238,0))),"",VLOOKUP(C335,'PDP8'!$B$90:$C$238,2,0))</f>
        <v/>
      </c>
      <c r="AE335" s="253" t="str">
        <f>IF(LEN(AD335)=0,"",VLOOKUP(C335,'PDP8'!$B$79:$F$238,5,0))</f>
        <v/>
      </c>
      <c r="AF335" s="253" t="str">
        <f>IF(OR(LEFT(C335,1)="*",ISNA(MATCH(C335,'PDP8'!$J$5:$J$389,0))),"",INDEX('PDP8'!$I$5:$I$389,MATCH(C335,'PDP8'!$J$5:$J$389,0)))</f>
        <v/>
      </c>
      <c r="AG335" s="253" t="str">
        <f>IF(LEN(AF335)=0,"",CONCATENATE(VLOOKUP(C335,'PDP8'!$J$5:$M$389,2,0),": ",VLOOKUP(C335,'PDP8'!$J$5:$M$389,4,0)))</f>
        <v/>
      </c>
      <c r="AH335" s="126"/>
    </row>
    <row r="336" spans="1:34" x14ac:dyDescent="0.2">
      <c r="A336" s="126"/>
      <c r="B336" s="246" t="str">
        <f t="shared" si="75"/>
        <v/>
      </c>
      <c r="C336" s="247"/>
      <c r="D336" s="248"/>
      <c r="E336" s="177"/>
      <c r="F336" s="249"/>
      <c r="G336" s="250" t="str">
        <f>IF(LEN(C336)=0,"",IF(LEFT(C336,1)="*",B336,IF(D336="Y",C336,IF(O336&lt;6,INDEX('PDP8'!$C$6:$C$13,MATCH(P336,'PDP8'!$B$6:$B$13)),CONCATENATE(W336,AA336,AD336,AF336)))))</f>
        <v/>
      </c>
      <c r="H336" s="251" t="str">
        <f t="shared" si="76"/>
        <v/>
      </c>
      <c r="I336" s="250" t="str">
        <f t="shared" si="86"/>
        <v/>
      </c>
      <c r="J336" s="179"/>
      <c r="K336" s="188" t="str">
        <f>IF(LEFT(C336,1)="*",CONCATENATE("/Address = ",RIGHT(B336,LEN(B336)-1)),IF(LEN(O336)=0,"",IF(D336="Y",CONCATENATE("/Data initialized to ",C336),IF(O336&lt;6,CONCATENATE("/",VLOOKUP(P336,'PDP8'!$B$6:$F$13,5),IF(_xlfn.BITAND(OCT2DEC(C336),376)=264," [Auto pre-increment]","")),CONCATENATE("/",Y336,AC336,AE336,AG336)))))</f>
        <v/>
      </c>
      <c r="L336" s="252"/>
      <c r="M336" s="126"/>
      <c r="N336" s="253" t="str">
        <f t="shared" si="77"/>
        <v/>
      </c>
      <c r="O336" s="253" t="str">
        <f t="shared" si="78"/>
        <v/>
      </c>
      <c r="P336" s="253" t="str">
        <f t="shared" si="79"/>
        <v/>
      </c>
      <c r="Q336" s="253" t="str">
        <f t="shared" si="80"/>
        <v/>
      </c>
      <c r="R336" s="253" t="str">
        <f t="shared" si="81"/>
        <v>NO</v>
      </c>
      <c r="S336" s="254" t="str">
        <f t="shared" si="87"/>
        <v>7610</v>
      </c>
      <c r="T336" s="253" t="str">
        <f t="shared" si="82"/>
        <v/>
      </c>
      <c r="U336" s="253">
        <f t="shared" si="83"/>
        <v>0</v>
      </c>
      <c r="V336" s="253" t="str">
        <f t="shared" si="84"/>
        <v/>
      </c>
      <c r="W336" s="253" t="str">
        <f>IF(LEN(V336)=0,"",IF(_xlfn.BITAND(V336,'PDP8'!$E$17)='PDP8'!$D$17,'PDP8'!$F$17,CONCATENATE(IF(ISNA(MATCH(_xlfn.BITAND(V336,'PDP8'!$E$18),'PDP8'!$D$18:$D$20,0)),"",CONCATENATE(INDEX('PDP8'!$C$18:$C$20,MATCH(_xlfn.BITAND(V336,'PDP8'!$E$18),'PDP8'!$D$18:$D$20,0))," ")),IF(ISNA(MATCH(_xlfn.BITAND(V336,'PDP8'!$E$21),'PDP8'!$D$21:$D$52,0)),"",INDEX('PDP8'!$C$21:$C$52,MATCH(_xlfn.BITAND(V336,'PDP8'!$E$21),'PDP8'!$D$21:$D$52,0))))))</f>
        <v/>
      </c>
      <c r="X336" s="253" t="str">
        <f>IF(LEN(W336)=0,"",IF(B336='PDP8'!$B$17,'PDP8'!$F$17,CONCATENATE(IF(ISNA(MATCH(_xlfn.BITAND(V336,'PDP8'!$E$18),'PDP8'!$D$18:$D$20,0)),"",CONCATENATE(VLOOKUP(_xlfn.BITAND(V336,'PDP8'!$E$18),'PDP8'!$D$18:$F$20,3,0),IF(LEN(W336)&gt;4,", ",""))),IF(ISNA(MATCH(_xlfn.BITAND(V336,'PDP8'!$E$21),'PDP8'!$D$21:$D$52,0)),"",VLOOKUP(_xlfn.BITAND(V336,'PDP8'!$E$21),'PDP8'!$D$21:$F$52,3,0)))))</f>
        <v/>
      </c>
      <c r="Y336" s="253" t="str">
        <f t="shared" si="88"/>
        <v/>
      </c>
      <c r="Z336" s="253" t="str">
        <f t="shared" si="85"/>
        <v/>
      </c>
      <c r="AA336" s="253" t="str">
        <f>IF(LEN(Z336)=0,"",CONCATENATE(IF(ISNA(MATCH(_xlfn.BITAND(Z336,'PDP8'!$E$56),'PDP8'!$D$56:$D$70,0)),"",CONCATENATE(INDEX('PDP8'!$C$56:$C$70,MATCH(_xlfn.BITAND(Z336,'PDP8'!$E$56),'PDP8'!$D$56:$D$70,0))," ")),IF(ISNA(MATCH(_xlfn.BITAND(Z336,'PDP8'!$E$71),'PDP8'!$D$71:$D$73,0)),"",CONCATENATE(INDEX('PDP8'!$C$71:$C$73,MATCH(_xlfn.BITAND(Z336,'PDP8'!$E$71),'PDP8'!$D$71:$D$73,0))," ")),IF(_xlfn.BITAND(Z336,'PDP8'!$E$74),"",'PDP8'!$C$74),IF(_xlfn.BITAND(Z336,'PDP8'!$E$75),'PDP8'!$C$75,"")))</f>
        <v/>
      </c>
      <c r="AB336" s="253" t="str">
        <f>IF(LEN(AA336)=0,"",CONCATENATE(IF(ISNA(MATCH(_xlfn.BITAND(Z336,'PDP8'!$E$56),'PDP8'!$D$56:$D$70,0)),"",VLOOKUP(_xlfn.BITAND(Z336,'PDP8'!$E$56),'PDP8'!$D$56:$F$70,3,0)),IF(ISNA(MATCH(_xlfn.BITAND(Z336,'PDP8'!$E$71),'PDP8'!$D$71:$D$73,0)),"",CONCATENATE(IF(ISNA(MATCH(_xlfn.BITAND(Z336,'PDP8'!$E$56),'PDP8'!$D$56:$D$70,0)),"",", "),VLOOKUP(_xlfn.BITAND(Z336,'PDP8'!$E$71),'PDP8'!$D$71:$F$73,3,0))),IF(_xlfn.BITAND(Z336,'PDP8'!$E$75)='PDP8'!$D$75,CONCATENATE(IF(LEN(AA336)&gt;4,", ",""),'PDP8'!$F$75,""),IF(_xlfn.BITAND(Z336,'PDP8'!$E$74),"",'PDP8'!$F$74))))</f>
        <v/>
      </c>
      <c r="AC336" s="253" t="str">
        <f t="shared" si="89"/>
        <v/>
      </c>
      <c r="AD336" s="253" t="str">
        <f>IF(OR(LEFT(C336,1)="*",ISNA(MATCH(C336,'PDP8'!$B$90:$B$238,0))),"",VLOOKUP(C336,'PDP8'!$B$90:$C$238,2,0))</f>
        <v/>
      </c>
      <c r="AE336" s="253" t="str">
        <f>IF(LEN(AD336)=0,"",VLOOKUP(C336,'PDP8'!$B$79:$F$238,5,0))</f>
        <v/>
      </c>
      <c r="AF336" s="253" t="str">
        <f>IF(OR(LEFT(C336,1)="*",ISNA(MATCH(C336,'PDP8'!$J$5:$J$389,0))),"",INDEX('PDP8'!$I$5:$I$389,MATCH(C336,'PDP8'!$J$5:$J$389,0)))</f>
        <v/>
      </c>
      <c r="AG336" s="253" t="str">
        <f>IF(LEN(AF336)=0,"",CONCATENATE(VLOOKUP(C336,'PDP8'!$J$5:$M$389,2,0),": ",VLOOKUP(C336,'PDP8'!$J$5:$M$389,4,0)))</f>
        <v/>
      </c>
      <c r="AH336" s="126"/>
    </row>
    <row r="337" spans="1:34" x14ac:dyDescent="0.2">
      <c r="A337" s="126"/>
      <c r="B337" s="246" t="str">
        <f t="shared" si="75"/>
        <v/>
      </c>
      <c r="C337" s="247"/>
      <c r="D337" s="248"/>
      <c r="E337" s="177"/>
      <c r="F337" s="249"/>
      <c r="G337" s="250" t="str">
        <f>IF(LEN(C337)=0,"",IF(LEFT(C337,1)="*",B337,IF(D337="Y",C337,IF(O337&lt;6,INDEX('PDP8'!$C$6:$C$13,MATCH(P337,'PDP8'!$B$6:$B$13)),CONCATENATE(W337,AA337,AD337,AF337)))))</f>
        <v/>
      </c>
      <c r="H337" s="251" t="str">
        <f t="shared" si="76"/>
        <v/>
      </c>
      <c r="I337" s="250" t="str">
        <f t="shared" si="86"/>
        <v/>
      </c>
      <c r="J337" s="179"/>
      <c r="K337" s="188" t="str">
        <f>IF(LEFT(C337,1)="*",CONCATENATE("/Address = ",RIGHT(B337,LEN(B337)-1)),IF(LEN(O337)=0,"",IF(D337="Y",CONCATENATE("/Data initialized to ",C337),IF(O337&lt;6,CONCATENATE("/",VLOOKUP(P337,'PDP8'!$B$6:$F$13,5),IF(_xlfn.BITAND(OCT2DEC(C337),376)=264," [Auto pre-increment]","")),CONCATENATE("/",Y337,AC337,AE337,AG337)))))</f>
        <v/>
      </c>
      <c r="L337" s="252"/>
      <c r="M337" s="126"/>
      <c r="N337" s="253" t="str">
        <f t="shared" si="77"/>
        <v/>
      </c>
      <c r="O337" s="253" t="str">
        <f t="shared" si="78"/>
        <v/>
      </c>
      <c r="P337" s="253" t="str">
        <f t="shared" si="79"/>
        <v/>
      </c>
      <c r="Q337" s="253" t="str">
        <f t="shared" si="80"/>
        <v/>
      </c>
      <c r="R337" s="253" t="str">
        <f t="shared" si="81"/>
        <v>NO</v>
      </c>
      <c r="S337" s="254" t="str">
        <f t="shared" si="87"/>
        <v>7610</v>
      </c>
      <c r="T337" s="253" t="str">
        <f t="shared" si="82"/>
        <v/>
      </c>
      <c r="U337" s="253">
        <f t="shared" si="83"/>
        <v>0</v>
      </c>
      <c r="V337" s="253" t="str">
        <f t="shared" si="84"/>
        <v/>
      </c>
      <c r="W337" s="253" t="str">
        <f>IF(LEN(V337)=0,"",IF(_xlfn.BITAND(V337,'PDP8'!$E$17)='PDP8'!$D$17,'PDP8'!$F$17,CONCATENATE(IF(ISNA(MATCH(_xlfn.BITAND(V337,'PDP8'!$E$18),'PDP8'!$D$18:$D$20,0)),"",CONCATENATE(INDEX('PDP8'!$C$18:$C$20,MATCH(_xlfn.BITAND(V337,'PDP8'!$E$18),'PDP8'!$D$18:$D$20,0))," ")),IF(ISNA(MATCH(_xlfn.BITAND(V337,'PDP8'!$E$21),'PDP8'!$D$21:$D$52,0)),"",INDEX('PDP8'!$C$21:$C$52,MATCH(_xlfn.BITAND(V337,'PDP8'!$E$21),'PDP8'!$D$21:$D$52,0))))))</f>
        <v/>
      </c>
      <c r="X337" s="253" t="str">
        <f>IF(LEN(W337)=0,"",IF(B337='PDP8'!$B$17,'PDP8'!$F$17,CONCATENATE(IF(ISNA(MATCH(_xlfn.BITAND(V337,'PDP8'!$E$18),'PDP8'!$D$18:$D$20,0)),"",CONCATENATE(VLOOKUP(_xlfn.BITAND(V337,'PDP8'!$E$18),'PDP8'!$D$18:$F$20,3,0),IF(LEN(W337)&gt;4,", ",""))),IF(ISNA(MATCH(_xlfn.BITAND(V337,'PDP8'!$E$21),'PDP8'!$D$21:$D$52,0)),"",VLOOKUP(_xlfn.BITAND(V337,'PDP8'!$E$21),'PDP8'!$D$21:$F$52,3,0)))))</f>
        <v/>
      </c>
      <c r="Y337" s="253" t="str">
        <f t="shared" si="88"/>
        <v/>
      </c>
      <c r="Z337" s="253" t="str">
        <f t="shared" si="85"/>
        <v/>
      </c>
      <c r="AA337" s="253" t="str">
        <f>IF(LEN(Z337)=0,"",CONCATENATE(IF(ISNA(MATCH(_xlfn.BITAND(Z337,'PDP8'!$E$56),'PDP8'!$D$56:$D$70,0)),"",CONCATENATE(INDEX('PDP8'!$C$56:$C$70,MATCH(_xlfn.BITAND(Z337,'PDP8'!$E$56),'PDP8'!$D$56:$D$70,0))," ")),IF(ISNA(MATCH(_xlfn.BITAND(Z337,'PDP8'!$E$71),'PDP8'!$D$71:$D$73,0)),"",CONCATENATE(INDEX('PDP8'!$C$71:$C$73,MATCH(_xlfn.BITAND(Z337,'PDP8'!$E$71),'PDP8'!$D$71:$D$73,0))," ")),IF(_xlfn.BITAND(Z337,'PDP8'!$E$74),"",'PDP8'!$C$74),IF(_xlfn.BITAND(Z337,'PDP8'!$E$75),'PDP8'!$C$75,"")))</f>
        <v/>
      </c>
      <c r="AB337" s="253" t="str">
        <f>IF(LEN(AA337)=0,"",CONCATENATE(IF(ISNA(MATCH(_xlfn.BITAND(Z337,'PDP8'!$E$56),'PDP8'!$D$56:$D$70,0)),"",VLOOKUP(_xlfn.BITAND(Z337,'PDP8'!$E$56),'PDP8'!$D$56:$F$70,3,0)),IF(ISNA(MATCH(_xlfn.BITAND(Z337,'PDP8'!$E$71),'PDP8'!$D$71:$D$73,0)),"",CONCATENATE(IF(ISNA(MATCH(_xlfn.BITAND(Z337,'PDP8'!$E$56),'PDP8'!$D$56:$D$70,0)),"",", "),VLOOKUP(_xlfn.BITAND(Z337,'PDP8'!$E$71),'PDP8'!$D$71:$F$73,3,0))),IF(_xlfn.BITAND(Z337,'PDP8'!$E$75)='PDP8'!$D$75,CONCATENATE(IF(LEN(AA337)&gt;4,", ",""),'PDP8'!$F$75,""),IF(_xlfn.BITAND(Z337,'PDP8'!$E$74),"",'PDP8'!$F$74))))</f>
        <v/>
      </c>
      <c r="AC337" s="253" t="str">
        <f t="shared" si="89"/>
        <v/>
      </c>
      <c r="AD337" s="253" t="str">
        <f>IF(OR(LEFT(C337,1)="*",ISNA(MATCH(C337,'PDP8'!$B$90:$B$238,0))),"",VLOOKUP(C337,'PDP8'!$B$90:$C$238,2,0))</f>
        <v/>
      </c>
      <c r="AE337" s="253" t="str">
        <f>IF(LEN(AD337)=0,"",VLOOKUP(C337,'PDP8'!$B$79:$F$238,5,0))</f>
        <v/>
      </c>
      <c r="AF337" s="253" t="str">
        <f>IF(OR(LEFT(C337,1)="*",ISNA(MATCH(C337,'PDP8'!$J$5:$J$389,0))),"",INDEX('PDP8'!$I$5:$I$389,MATCH(C337,'PDP8'!$J$5:$J$389,0)))</f>
        <v/>
      </c>
      <c r="AG337" s="253" t="str">
        <f>IF(LEN(AF337)=0,"",CONCATENATE(VLOOKUP(C337,'PDP8'!$J$5:$M$389,2,0),": ",VLOOKUP(C337,'PDP8'!$J$5:$M$389,4,0)))</f>
        <v/>
      </c>
      <c r="AH337" s="126"/>
    </row>
    <row r="338" spans="1:34" x14ac:dyDescent="0.2">
      <c r="A338" s="126"/>
      <c r="B338" s="246" t="str">
        <f t="shared" si="75"/>
        <v/>
      </c>
      <c r="C338" s="247"/>
      <c r="D338" s="248"/>
      <c r="E338" s="177"/>
      <c r="F338" s="249"/>
      <c r="G338" s="250" t="str">
        <f>IF(LEN(C338)=0,"",IF(LEFT(C338,1)="*",B338,IF(D338="Y",C338,IF(O338&lt;6,INDEX('PDP8'!$C$6:$C$13,MATCH(P338,'PDP8'!$B$6:$B$13)),CONCATENATE(W338,AA338,AD338,AF338)))))</f>
        <v/>
      </c>
      <c r="H338" s="251" t="str">
        <f t="shared" si="76"/>
        <v/>
      </c>
      <c r="I338" s="250" t="str">
        <f t="shared" si="86"/>
        <v/>
      </c>
      <c r="J338" s="179"/>
      <c r="K338" s="188" t="str">
        <f>IF(LEFT(C338,1)="*",CONCATENATE("/Address = ",RIGHT(B338,LEN(B338)-1)),IF(LEN(O338)=0,"",IF(D338="Y",CONCATENATE("/Data initialized to ",C338),IF(O338&lt;6,CONCATENATE("/",VLOOKUP(P338,'PDP8'!$B$6:$F$13,5),IF(_xlfn.BITAND(OCT2DEC(C338),376)=264," [Auto pre-increment]","")),CONCATENATE("/",Y338,AC338,AE338,AG338)))))</f>
        <v/>
      </c>
      <c r="L338" s="252"/>
      <c r="M338" s="126"/>
      <c r="N338" s="253" t="str">
        <f t="shared" si="77"/>
        <v/>
      </c>
      <c r="O338" s="253" t="str">
        <f t="shared" si="78"/>
        <v/>
      </c>
      <c r="P338" s="253" t="str">
        <f t="shared" si="79"/>
        <v/>
      </c>
      <c r="Q338" s="253" t="str">
        <f t="shared" si="80"/>
        <v/>
      </c>
      <c r="R338" s="253" t="str">
        <f t="shared" si="81"/>
        <v>NO</v>
      </c>
      <c r="S338" s="254" t="str">
        <f t="shared" si="87"/>
        <v>7610</v>
      </c>
      <c r="T338" s="253" t="str">
        <f t="shared" si="82"/>
        <v/>
      </c>
      <c r="U338" s="253">
        <f t="shared" si="83"/>
        <v>0</v>
      </c>
      <c r="V338" s="253" t="str">
        <f t="shared" si="84"/>
        <v/>
      </c>
      <c r="W338" s="253" t="str">
        <f>IF(LEN(V338)=0,"",IF(_xlfn.BITAND(V338,'PDP8'!$E$17)='PDP8'!$D$17,'PDP8'!$F$17,CONCATENATE(IF(ISNA(MATCH(_xlfn.BITAND(V338,'PDP8'!$E$18),'PDP8'!$D$18:$D$20,0)),"",CONCATENATE(INDEX('PDP8'!$C$18:$C$20,MATCH(_xlfn.BITAND(V338,'PDP8'!$E$18),'PDP8'!$D$18:$D$20,0))," ")),IF(ISNA(MATCH(_xlfn.BITAND(V338,'PDP8'!$E$21),'PDP8'!$D$21:$D$52,0)),"",INDEX('PDP8'!$C$21:$C$52,MATCH(_xlfn.BITAND(V338,'PDP8'!$E$21),'PDP8'!$D$21:$D$52,0))))))</f>
        <v/>
      </c>
      <c r="X338" s="253" t="str">
        <f>IF(LEN(W338)=0,"",IF(B338='PDP8'!$B$17,'PDP8'!$F$17,CONCATENATE(IF(ISNA(MATCH(_xlfn.BITAND(V338,'PDP8'!$E$18),'PDP8'!$D$18:$D$20,0)),"",CONCATENATE(VLOOKUP(_xlfn.BITAND(V338,'PDP8'!$E$18),'PDP8'!$D$18:$F$20,3,0),IF(LEN(W338)&gt;4,", ",""))),IF(ISNA(MATCH(_xlfn.BITAND(V338,'PDP8'!$E$21),'PDP8'!$D$21:$D$52,0)),"",VLOOKUP(_xlfn.BITAND(V338,'PDP8'!$E$21),'PDP8'!$D$21:$F$52,3,0)))))</f>
        <v/>
      </c>
      <c r="Y338" s="253" t="str">
        <f t="shared" si="88"/>
        <v/>
      </c>
      <c r="Z338" s="253" t="str">
        <f t="shared" si="85"/>
        <v/>
      </c>
      <c r="AA338" s="253" t="str">
        <f>IF(LEN(Z338)=0,"",CONCATENATE(IF(ISNA(MATCH(_xlfn.BITAND(Z338,'PDP8'!$E$56),'PDP8'!$D$56:$D$70,0)),"",CONCATENATE(INDEX('PDP8'!$C$56:$C$70,MATCH(_xlfn.BITAND(Z338,'PDP8'!$E$56),'PDP8'!$D$56:$D$70,0))," ")),IF(ISNA(MATCH(_xlfn.BITAND(Z338,'PDP8'!$E$71),'PDP8'!$D$71:$D$73,0)),"",CONCATENATE(INDEX('PDP8'!$C$71:$C$73,MATCH(_xlfn.BITAND(Z338,'PDP8'!$E$71),'PDP8'!$D$71:$D$73,0))," ")),IF(_xlfn.BITAND(Z338,'PDP8'!$E$74),"",'PDP8'!$C$74),IF(_xlfn.BITAND(Z338,'PDP8'!$E$75),'PDP8'!$C$75,"")))</f>
        <v/>
      </c>
      <c r="AB338" s="253" t="str">
        <f>IF(LEN(AA338)=0,"",CONCATENATE(IF(ISNA(MATCH(_xlfn.BITAND(Z338,'PDP8'!$E$56),'PDP8'!$D$56:$D$70,0)),"",VLOOKUP(_xlfn.BITAND(Z338,'PDP8'!$E$56),'PDP8'!$D$56:$F$70,3,0)),IF(ISNA(MATCH(_xlfn.BITAND(Z338,'PDP8'!$E$71),'PDP8'!$D$71:$D$73,0)),"",CONCATENATE(IF(ISNA(MATCH(_xlfn.BITAND(Z338,'PDP8'!$E$56),'PDP8'!$D$56:$D$70,0)),"",", "),VLOOKUP(_xlfn.BITAND(Z338,'PDP8'!$E$71),'PDP8'!$D$71:$F$73,3,0))),IF(_xlfn.BITAND(Z338,'PDP8'!$E$75)='PDP8'!$D$75,CONCATENATE(IF(LEN(AA338)&gt;4,", ",""),'PDP8'!$F$75,""),IF(_xlfn.BITAND(Z338,'PDP8'!$E$74),"",'PDP8'!$F$74))))</f>
        <v/>
      </c>
      <c r="AC338" s="253" t="str">
        <f t="shared" si="89"/>
        <v/>
      </c>
      <c r="AD338" s="253" t="str">
        <f>IF(OR(LEFT(C338,1)="*",ISNA(MATCH(C338,'PDP8'!$B$90:$B$238,0))),"",VLOOKUP(C338,'PDP8'!$B$90:$C$238,2,0))</f>
        <v/>
      </c>
      <c r="AE338" s="253" t="str">
        <f>IF(LEN(AD338)=0,"",VLOOKUP(C338,'PDP8'!$B$79:$F$238,5,0))</f>
        <v/>
      </c>
      <c r="AF338" s="253" t="str">
        <f>IF(OR(LEFT(C338,1)="*",ISNA(MATCH(C338,'PDP8'!$J$5:$J$389,0))),"",INDEX('PDP8'!$I$5:$I$389,MATCH(C338,'PDP8'!$J$5:$J$389,0)))</f>
        <v/>
      </c>
      <c r="AG338" s="253" t="str">
        <f>IF(LEN(AF338)=0,"",CONCATENATE(VLOOKUP(C338,'PDP8'!$J$5:$M$389,2,0),": ",VLOOKUP(C338,'PDP8'!$J$5:$M$389,4,0)))</f>
        <v/>
      </c>
      <c r="AH338" s="126"/>
    </row>
    <row r="339" spans="1:34" x14ac:dyDescent="0.2">
      <c r="A339" s="126"/>
      <c r="B339" s="246" t="str">
        <f t="shared" si="75"/>
        <v/>
      </c>
      <c r="C339" s="247"/>
      <c r="D339" s="248"/>
      <c r="E339" s="177"/>
      <c r="F339" s="249"/>
      <c r="G339" s="250" t="str">
        <f>IF(LEN(C339)=0,"",IF(LEFT(C339,1)="*",B339,IF(D339="Y",C339,IF(O339&lt;6,INDEX('PDP8'!$C$6:$C$13,MATCH(P339,'PDP8'!$B$6:$B$13)),CONCATENATE(W339,AA339,AD339,AF339)))))</f>
        <v/>
      </c>
      <c r="H339" s="251" t="str">
        <f t="shared" si="76"/>
        <v/>
      </c>
      <c r="I339" s="250" t="str">
        <f t="shared" si="86"/>
        <v/>
      </c>
      <c r="J339" s="179"/>
      <c r="K339" s="188" t="str">
        <f>IF(LEFT(C339,1)="*",CONCATENATE("/Address = ",RIGHT(B339,LEN(B339)-1)),IF(LEN(O339)=0,"",IF(D339="Y",CONCATENATE("/Data initialized to ",C339),IF(O339&lt;6,CONCATENATE("/",VLOOKUP(P339,'PDP8'!$B$6:$F$13,5),IF(_xlfn.BITAND(OCT2DEC(C339),376)=264," [Auto pre-increment]","")),CONCATENATE("/",Y339,AC339,AE339,AG339)))))</f>
        <v/>
      </c>
      <c r="L339" s="252"/>
      <c r="M339" s="126"/>
      <c r="N339" s="253" t="str">
        <f t="shared" si="77"/>
        <v/>
      </c>
      <c r="O339" s="253" t="str">
        <f t="shared" si="78"/>
        <v/>
      </c>
      <c r="P339" s="253" t="str">
        <f t="shared" si="79"/>
        <v/>
      </c>
      <c r="Q339" s="253" t="str">
        <f t="shared" si="80"/>
        <v/>
      </c>
      <c r="R339" s="253" t="str">
        <f t="shared" si="81"/>
        <v>NO</v>
      </c>
      <c r="S339" s="254" t="str">
        <f t="shared" si="87"/>
        <v>7610</v>
      </c>
      <c r="T339" s="253" t="str">
        <f t="shared" si="82"/>
        <v/>
      </c>
      <c r="U339" s="253">
        <f t="shared" si="83"/>
        <v>0</v>
      </c>
      <c r="V339" s="253" t="str">
        <f t="shared" si="84"/>
        <v/>
      </c>
      <c r="W339" s="253" t="str">
        <f>IF(LEN(V339)=0,"",IF(_xlfn.BITAND(V339,'PDP8'!$E$17)='PDP8'!$D$17,'PDP8'!$F$17,CONCATENATE(IF(ISNA(MATCH(_xlfn.BITAND(V339,'PDP8'!$E$18),'PDP8'!$D$18:$D$20,0)),"",CONCATENATE(INDEX('PDP8'!$C$18:$C$20,MATCH(_xlfn.BITAND(V339,'PDP8'!$E$18),'PDP8'!$D$18:$D$20,0))," ")),IF(ISNA(MATCH(_xlfn.BITAND(V339,'PDP8'!$E$21),'PDP8'!$D$21:$D$52,0)),"",INDEX('PDP8'!$C$21:$C$52,MATCH(_xlfn.BITAND(V339,'PDP8'!$E$21),'PDP8'!$D$21:$D$52,0))))))</f>
        <v/>
      </c>
      <c r="X339" s="253" t="str">
        <f>IF(LEN(W339)=0,"",IF(B339='PDP8'!$B$17,'PDP8'!$F$17,CONCATENATE(IF(ISNA(MATCH(_xlfn.BITAND(V339,'PDP8'!$E$18),'PDP8'!$D$18:$D$20,0)),"",CONCATENATE(VLOOKUP(_xlfn.BITAND(V339,'PDP8'!$E$18),'PDP8'!$D$18:$F$20,3,0),IF(LEN(W339)&gt;4,", ",""))),IF(ISNA(MATCH(_xlfn.BITAND(V339,'PDP8'!$E$21),'PDP8'!$D$21:$D$52,0)),"",VLOOKUP(_xlfn.BITAND(V339,'PDP8'!$E$21),'PDP8'!$D$21:$F$52,3,0)))))</f>
        <v/>
      </c>
      <c r="Y339" s="253" t="str">
        <f t="shared" si="88"/>
        <v/>
      </c>
      <c r="Z339" s="253" t="str">
        <f t="shared" si="85"/>
        <v/>
      </c>
      <c r="AA339" s="253" t="str">
        <f>IF(LEN(Z339)=0,"",CONCATENATE(IF(ISNA(MATCH(_xlfn.BITAND(Z339,'PDP8'!$E$56),'PDP8'!$D$56:$D$70,0)),"",CONCATENATE(INDEX('PDP8'!$C$56:$C$70,MATCH(_xlfn.BITAND(Z339,'PDP8'!$E$56),'PDP8'!$D$56:$D$70,0))," ")),IF(ISNA(MATCH(_xlfn.BITAND(Z339,'PDP8'!$E$71),'PDP8'!$D$71:$D$73,0)),"",CONCATENATE(INDEX('PDP8'!$C$71:$C$73,MATCH(_xlfn.BITAND(Z339,'PDP8'!$E$71),'PDP8'!$D$71:$D$73,0))," ")),IF(_xlfn.BITAND(Z339,'PDP8'!$E$74),"",'PDP8'!$C$74),IF(_xlfn.BITAND(Z339,'PDP8'!$E$75),'PDP8'!$C$75,"")))</f>
        <v/>
      </c>
      <c r="AB339" s="253" t="str">
        <f>IF(LEN(AA339)=0,"",CONCATENATE(IF(ISNA(MATCH(_xlfn.BITAND(Z339,'PDP8'!$E$56),'PDP8'!$D$56:$D$70,0)),"",VLOOKUP(_xlfn.BITAND(Z339,'PDP8'!$E$56),'PDP8'!$D$56:$F$70,3,0)),IF(ISNA(MATCH(_xlfn.BITAND(Z339,'PDP8'!$E$71),'PDP8'!$D$71:$D$73,0)),"",CONCATENATE(IF(ISNA(MATCH(_xlfn.BITAND(Z339,'PDP8'!$E$56),'PDP8'!$D$56:$D$70,0)),"",", "),VLOOKUP(_xlfn.BITAND(Z339,'PDP8'!$E$71),'PDP8'!$D$71:$F$73,3,0))),IF(_xlfn.BITAND(Z339,'PDP8'!$E$75)='PDP8'!$D$75,CONCATENATE(IF(LEN(AA339)&gt;4,", ",""),'PDP8'!$F$75,""),IF(_xlfn.BITAND(Z339,'PDP8'!$E$74),"",'PDP8'!$F$74))))</f>
        <v/>
      </c>
      <c r="AC339" s="253" t="str">
        <f t="shared" si="89"/>
        <v/>
      </c>
      <c r="AD339" s="253" t="str">
        <f>IF(OR(LEFT(C339,1)="*",ISNA(MATCH(C339,'PDP8'!$B$90:$B$238,0))),"",VLOOKUP(C339,'PDP8'!$B$90:$C$238,2,0))</f>
        <v/>
      </c>
      <c r="AE339" s="253" t="str">
        <f>IF(LEN(AD339)=0,"",VLOOKUP(C339,'PDP8'!$B$79:$F$238,5,0))</f>
        <v/>
      </c>
      <c r="AF339" s="253" t="str">
        <f>IF(OR(LEFT(C339,1)="*",ISNA(MATCH(C339,'PDP8'!$J$5:$J$389,0))),"",INDEX('PDP8'!$I$5:$I$389,MATCH(C339,'PDP8'!$J$5:$J$389,0)))</f>
        <v/>
      </c>
      <c r="AG339" s="253" t="str">
        <f>IF(LEN(AF339)=0,"",CONCATENATE(VLOOKUP(C339,'PDP8'!$J$5:$M$389,2,0),": ",VLOOKUP(C339,'PDP8'!$J$5:$M$389,4,0)))</f>
        <v/>
      </c>
      <c r="AH339" s="126"/>
    </row>
    <row r="340" spans="1:34" x14ac:dyDescent="0.2">
      <c r="A340" s="126"/>
      <c r="B340" s="246" t="str">
        <f t="shared" si="75"/>
        <v/>
      </c>
      <c r="C340" s="247"/>
      <c r="D340" s="248"/>
      <c r="E340" s="177"/>
      <c r="F340" s="249"/>
      <c r="G340" s="250" t="str">
        <f>IF(LEN(C340)=0,"",IF(LEFT(C340,1)="*",B340,IF(D340="Y",C340,IF(O340&lt;6,INDEX('PDP8'!$C$6:$C$13,MATCH(P340,'PDP8'!$B$6:$B$13)),CONCATENATE(W340,AA340,AD340,AF340)))))</f>
        <v/>
      </c>
      <c r="H340" s="251" t="str">
        <f t="shared" si="76"/>
        <v/>
      </c>
      <c r="I340" s="250" t="str">
        <f t="shared" si="86"/>
        <v/>
      </c>
      <c r="J340" s="179"/>
      <c r="K340" s="188" t="str">
        <f>IF(LEFT(C340,1)="*",CONCATENATE("/Address = ",RIGHT(B340,LEN(B340)-1)),IF(LEN(O340)=0,"",IF(D340="Y",CONCATENATE("/Data initialized to ",C340),IF(O340&lt;6,CONCATENATE("/",VLOOKUP(P340,'PDP8'!$B$6:$F$13,5),IF(_xlfn.BITAND(OCT2DEC(C340),376)=264," [Auto pre-increment]","")),CONCATENATE("/",Y340,AC340,AE340,AG340)))))</f>
        <v/>
      </c>
      <c r="L340" s="252"/>
      <c r="M340" s="126"/>
      <c r="N340" s="253" t="str">
        <f t="shared" si="77"/>
        <v/>
      </c>
      <c r="O340" s="253" t="str">
        <f t="shared" si="78"/>
        <v/>
      </c>
      <c r="P340" s="253" t="str">
        <f t="shared" si="79"/>
        <v/>
      </c>
      <c r="Q340" s="253" t="str">
        <f t="shared" si="80"/>
        <v/>
      </c>
      <c r="R340" s="253" t="str">
        <f t="shared" si="81"/>
        <v>NO</v>
      </c>
      <c r="S340" s="254" t="str">
        <f t="shared" si="87"/>
        <v>7610</v>
      </c>
      <c r="T340" s="253" t="str">
        <f t="shared" si="82"/>
        <v/>
      </c>
      <c r="U340" s="253">
        <f t="shared" si="83"/>
        <v>0</v>
      </c>
      <c r="V340" s="253" t="str">
        <f t="shared" si="84"/>
        <v/>
      </c>
      <c r="W340" s="253" t="str">
        <f>IF(LEN(V340)=0,"",IF(_xlfn.BITAND(V340,'PDP8'!$E$17)='PDP8'!$D$17,'PDP8'!$F$17,CONCATENATE(IF(ISNA(MATCH(_xlfn.BITAND(V340,'PDP8'!$E$18),'PDP8'!$D$18:$D$20,0)),"",CONCATENATE(INDEX('PDP8'!$C$18:$C$20,MATCH(_xlfn.BITAND(V340,'PDP8'!$E$18),'PDP8'!$D$18:$D$20,0))," ")),IF(ISNA(MATCH(_xlfn.BITAND(V340,'PDP8'!$E$21),'PDP8'!$D$21:$D$52,0)),"",INDEX('PDP8'!$C$21:$C$52,MATCH(_xlfn.BITAND(V340,'PDP8'!$E$21),'PDP8'!$D$21:$D$52,0))))))</f>
        <v/>
      </c>
      <c r="X340" s="253" t="str">
        <f>IF(LEN(W340)=0,"",IF(B340='PDP8'!$B$17,'PDP8'!$F$17,CONCATENATE(IF(ISNA(MATCH(_xlfn.BITAND(V340,'PDP8'!$E$18),'PDP8'!$D$18:$D$20,0)),"",CONCATENATE(VLOOKUP(_xlfn.BITAND(V340,'PDP8'!$E$18),'PDP8'!$D$18:$F$20,3,0),IF(LEN(W340)&gt;4,", ",""))),IF(ISNA(MATCH(_xlfn.BITAND(V340,'PDP8'!$E$21),'PDP8'!$D$21:$D$52,0)),"",VLOOKUP(_xlfn.BITAND(V340,'PDP8'!$E$21),'PDP8'!$D$21:$F$52,3,0)))))</f>
        <v/>
      </c>
      <c r="Y340" s="253" t="str">
        <f t="shared" si="88"/>
        <v/>
      </c>
      <c r="Z340" s="253" t="str">
        <f t="shared" si="85"/>
        <v/>
      </c>
      <c r="AA340" s="253" t="str">
        <f>IF(LEN(Z340)=0,"",CONCATENATE(IF(ISNA(MATCH(_xlfn.BITAND(Z340,'PDP8'!$E$56),'PDP8'!$D$56:$D$70,0)),"",CONCATENATE(INDEX('PDP8'!$C$56:$C$70,MATCH(_xlfn.BITAND(Z340,'PDP8'!$E$56),'PDP8'!$D$56:$D$70,0))," ")),IF(ISNA(MATCH(_xlfn.BITAND(Z340,'PDP8'!$E$71),'PDP8'!$D$71:$D$73,0)),"",CONCATENATE(INDEX('PDP8'!$C$71:$C$73,MATCH(_xlfn.BITAND(Z340,'PDP8'!$E$71),'PDP8'!$D$71:$D$73,0))," ")),IF(_xlfn.BITAND(Z340,'PDP8'!$E$74),"",'PDP8'!$C$74),IF(_xlfn.BITAND(Z340,'PDP8'!$E$75),'PDP8'!$C$75,"")))</f>
        <v/>
      </c>
      <c r="AB340" s="253" t="str">
        <f>IF(LEN(AA340)=0,"",CONCATENATE(IF(ISNA(MATCH(_xlfn.BITAND(Z340,'PDP8'!$E$56),'PDP8'!$D$56:$D$70,0)),"",VLOOKUP(_xlfn.BITAND(Z340,'PDP8'!$E$56),'PDP8'!$D$56:$F$70,3,0)),IF(ISNA(MATCH(_xlfn.BITAND(Z340,'PDP8'!$E$71),'PDP8'!$D$71:$D$73,0)),"",CONCATENATE(IF(ISNA(MATCH(_xlfn.BITAND(Z340,'PDP8'!$E$56),'PDP8'!$D$56:$D$70,0)),"",", "),VLOOKUP(_xlfn.BITAND(Z340,'PDP8'!$E$71),'PDP8'!$D$71:$F$73,3,0))),IF(_xlfn.BITAND(Z340,'PDP8'!$E$75)='PDP8'!$D$75,CONCATENATE(IF(LEN(AA340)&gt;4,", ",""),'PDP8'!$F$75,""),IF(_xlfn.BITAND(Z340,'PDP8'!$E$74),"",'PDP8'!$F$74))))</f>
        <v/>
      </c>
      <c r="AC340" s="253" t="str">
        <f t="shared" si="89"/>
        <v/>
      </c>
      <c r="AD340" s="253" t="str">
        <f>IF(OR(LEFT(C340,1)="*",ISNA(MATCH(C340,'PDP8'!$B$90:$B$238,0))),"",VLOOKUP(C340,'PDP8'!$B$90:$C$238,2,0))</f>
        <v/>
      </c>
      <c r="AE340" s="253" t="str">
        <f>IF(LEN(AD340)=0,"",VLOOKUP(C340,'PDP8'!$B$79:$F$238,5,0))</f>
        <v/>
      </c>
      <c r="AF340" s="253" t="str">
        <f>IF(OR(LEFT(C340,1)="*",ISNA(MATCH(C340,'PDP8'!$J$5:$J$389,0))),"",INDEX('PDP8'!$I$5:$I$389,MATCH(C340,'PDP8'!$J$5:$J$389,0)))</f>
        <v/>
      </c>
      <c r="AG340" s="253" t="str">
        <f>IF(LEN(AF340)=0,"",CONCATENATE(VLOOKUP(C340,'PDP8'!$J$5:$M$389,2,0),": ",VLOOKUP(C340,'PDP8'!$J$5:$M$389,4,0)))</f>
        <v/>
      </c>
      <c r="AH340" s="126"/>
    </row>
    <row r="341" spans="1:34" x14ac:dyDescent="0.2">
      <c r="A341" s="126"/>
      <c r="B341" s="246" t="str">
        <f t="shared" si="75"/>
        <v/>
      </c>
      <c r="C341" s="247"/>
      <c r="D341" s="248"/>
      <c r="E341" s="177"/>
      <c r="F341" s="249"/>
      <c r="G341" s="250" t="str">
        <f>IF(LEN(C341)=0,"",IF(LEFT(C341,1)="*",B341,IF(D341="Y",C341,IF(O341&lt;6,INDEX('PDP8'!$C$6:$C$13,MATCH(P341,'PDP8'!$B$6:$B$13)),CONCATENATE(W341,AA341,AD341,AF341)))))</f>
        <v/>
      </c>
      <c r="H341" s="251" t="str">
        <f t="shared" si="76"/>
        <v/>
      </c>
      <c r="I341" s="250" t="str">
        <f t="shared" si="86"/>
        <v/>
      </c>
      <c r="J341" s="179"/>
      <c r="K341" s="188" t="str">
        <f>IF(LEFT(C341,1)="*",CONCATENATE("/Address = ",RIGHT(B341,LEN(B341)-1)),IF(LEN(O341)=0,"",IF(D341="Y",CONCATENATE("/Data initialized to ",C341),IF(O341&lt;6,CONCATENATE("/",VLOOKUP(P341,'PDP8'!$B$6:$F$13,5),IF(_xlfn.BITAND(OCT2DEC(C341),376)=264," [Auto pre-increment]","")),CONCATENATE("/",Y341,AC341,AE341,AG341)))))</f>
        <v/>
      </c>
      <c r="L341" s="252"/>
      <c r="M341" s="126"/>
      <c r="N341" s="253" t="str">
        <f t="shared" si="77"/>
        <v/>
      </c>
      <c r="O341" s="253" t="str">
        <f t="shared" si="78"/>
        <v/>
      </c>
      <c r="P341" s="253" t="str">
        <f t="shared" si="79"/>
        <v/>
      </c>
      <c r="Q341" s="253" t="str">
        <f t="shared" si="80"/>
        <v/>
      </c>
      <c r="R341" s="253" t="str">
        <f t="shared" si="81"/>
        <v>NO</v>
      </c>
      <c r="S341" s="254" t="str">
        <f t="shared" si="87"/>
        <v>7610</v>
      </c>
      <c r="T341" s="253" t="str">
        <f t="shared" si="82"/>
        <v/>
      </c>
      <c r="U341" s="253">
        <f t="shared" si="83"/>
        <v>0</v>
      </c>
      <c r="V341" s="253" t="str">
        <f t="shared" si="84"/>
        <v/>
      </c>
      <c r="W341" s="253" t="str">
        <f>IF(LEN(V341)=0,"",IF(_xlfn.BITAND(V341,'PDP8'!$E$17)='PDP8'!$D$17,'PDP8'!$F$17,CONCATENATE(IF(ISNA(MATCH(_xlfn.BITAND(V341,'PDP8'!$E$18),'PDP8'!$D$18:$D$20,0)),"",CONCATENATE(INDEX('PDP8'!$C$18:$C$20,MATCH(_xlfn.BITAND(V341,'PDP8'!$E$18),'PDP8'!$D$18:$D$20,0))," ")),IF(ISNA(MATCH(_xlfn.BITAND(V341,'PDP8'!$E$21),'PDP8'!$D$21:$D$52,0)),"",INDEX('PDP8'!$C$21:$C$52,MATCH(_xlfn.BITAND(V341,'PDP8'!$E$21),'PDP8'!$D$21:$D$52,0))))))</f>
        <v/>
      </c>
      <c r="X341" s="253" t="str">
        <f>IF(LEN(W341)=0,"",IF(B341='PDP8'!$B$17,'PDP8'!$F$17,CONCATENATE(IF(ISNA(MATCH(_xlfn.BITAND(V341,'PDP8'!$E$18),'PDP8'!$D$18:$D$20,0)),"",CONCATENATE(VLOOKUP(_xlfn.BITAND(V341,'PDP8'!$E$18),'PDP8'!$D$18:$F$20,3,0),IF(LEN(W341)&gt;4,", ",""))),IF(ISNA(MATCH(_xlfn.BITAND(V341,'PDP8'!$E$21),'PDP8'!$D$21:$D$52,0)),"",VLOOKUP(_xlfn.BITAND(V341,'PDP8'!$E$21),'PDP8'!$D$21:$F$52,3,0)))))</f>
        <v/>
      </c>
      <c r="Y341" s="253" t="str">
        <f t="shared" si="88"/>
        <v/>
      </c>
      <c r="Z341" s="253" t="str">
        <f t="shared" si="85"/>
        <v/>
      </c>
      <c r="AA341" s="253" t="str">
        <f>IF(LEN(Z341)=0,"",CONCATENATE(IF(ISNA(MATCH(_xlfn.BITAND(Z341,'PDP8'!$E$56),'PDP8'!$D$56:$D$70,0)),"",CONCATENATE(INDEX('PDP8'!$C$56:$C$70,MATCH(_xlfn.BITAND(Z341,'PDP8'!$E$56),'PDP8'!$D$56:$D$70,0))," ")),IF(ISNA(MATCH(_xlfn.BITAND(Z341,'PDP8'!$E$71),'PDP8'!$D$71:$D$73,0)),"",CONCATENATE(INDEX('PDP8'!$C$71:$C$73,MATCH(_xlfn.BITAND(Z341,'PDP8'!$E$71),'PDP8'!$D$71:$D$73,0))," ")),IF(_xlfn.BITAND(Z341,'PDP8'!$E$74),"",'PDP8'!$C$74),IF(_xlfn.BITAND(Z341,'PDP8'!$E$75),'PDP8'!$C$75,"")))</f>
        <v/>
      </c>
      <c r="AB341" s="253" t="str">
        <f>IF(LEN(AA341)=0,"",CONCATENATE(IF(ISNA(MATCH(_xlfn.BITAND(Z341,'PDP8'!$E$56),'PDP8'!$D$56:$D$70,0)),"",VLOOKUP(_xlfn.BITAND(Z341,'PDP8'!$E$56),'PDP8'!$D$56:$F$70,3,0)),IF(ISNA(MATCH(_xlfn.BITAND(Z341,'PDP8'!$E$71),'PDP8'!$D$71:$D$73,0)),"",CONCATENATE(IF(ISNA(MATCH(_xlfn.BITAND(Z341,'PDP8'!$E$56),'PDP8'!$D$56:$D$70,0)),"",", "),VLOOKUP(_xlfn.BITAND(Z341,'PDP8'!$E$71),'PDP8'!$D$71:$F$73,3,0))),IF(_xlfn.BITAND(Z341,'PDP8'!$E$75)='PDP8'!$D$75,CONCATENATE(IF(LEN(AA341)&gt;4,", ",""),'PDP8'!$F$75,""),IF(_xlfn.BITAND(Z341,'PDP8'!$E$74),"",'PDP8'!$F$74))))</f>
        <v/>
      </c>
      <c r="AC341" s="253" t="str">
        <f t="shared" si="89"/>
        <v/>
      </c>
      <c r="AD341" s="253" t="str">
        <f>IF(OR(LEFT(C341,1)="*",ISNA(MATCH(C341,'PDP8'!$B$90:$B$238,0))),"",VLOOKUP(C341,'PDP8'!$B$90:$C$238,2,0))</f>
        <v/>
      </c>
      <c r="AE341" s="253" t="str">
        <f>IF(LEN(AD341)=0,"",VLOOKUP(C341,'PDP8'!$B$79:$F$238,5,0))</f>
        <v/>
      </c>
      <c r="AF341" s="253" t="str">
        <f>IF(OR(LEFT(C341,1)="*",ISNA(MATCH(C341,'PDP8'!$J$5:$J$389,0))),"",INDEX('PDP8'!$I$5:$I$389,MATCH(C341,'PDP8'!$J$5:$J$389,0)))</f>
        <v/>
      </c>
      <c r="AG341" s="253" t="str">
        <f>IF(LEN(AF341)=0,"",CONCATENATE(VLOOKUP(C341,'PDP8'!$J$5:$M$389,2,0),": ",VLOOKUP(C341,'PDP8'!$J$5:$M$389,4,0)))</f>
        <v/>
      </c>
      <c r="AH341" s="126"/>
    </row>
    <row r="342" spans="1:34" x14ac:dyDescent="0.2">
      <c r="A342" s="126"/>
      <c r="B342" s="246" t="str">
        <f t="shared" si="75"/>
        <v/>
      </c>
      <c r="C342" s="247"/>
      <c r="D342" s="248"/>
      <c r="E342" s="177"/>
      <c r="F342" s="249"/>
      <c r="G342" s="250" t="str">
        <f>IF(LEN(C342)=0,"",IF(LEFT(C342,1)="*",B342,IF(D342="Y",C342,IF(O342&lt;6,INDEX('PDP8'!$C$6:$C$13,MATCH(P342,'PDP8'!$B$6:$B$13)),CONCATENATE(W342,AA342,AD342,AF342)))))</f>
        <v/>
      </c>
      <c r="H342" s="251" t="str">
        <f t="shared" si="76"/>
        <v/>
      </c>
      <c r="I342" s="250" t="str">
        <f t="shared" si="86"/>
        <v/>
      </c>
      <c r="J342" s="179"/>
      <c r="K342" s="188" t="str">
        <f>IF(LEFT(C342,1)="*",CONCATENATE("/Address = ",RIGHT(B342,LEN(B342)-1)),IF(LEN(O342)=0,"",IF(D342="Y",CONCATENATE("/Data initialized to ",C342),IF(O342&lt;6,CONCATENATE("/",VLOOKUP(P342,'PDP8'!$B$6:$F$13,5),IF(_xlfn.BITAND(OCT2DEC(C342),376)=264," [Auto pre-increment]","")),CONCATENATE("/",Y342,AC342,AE342,AG342)))))</f>
        <v/>
      </c>
      <c r="L342" s="252"/>
      <c r="M342" s="126"/>
      <c r="N342" s="253" t="str">
        <f t="shared" si="77"/>
        <v/>
      </c>
      <c r="O342" s="253" t="str">
        <f t="shared" si="78"/>
        <v/>
      </c>
      <c r="P342" s="253" t="str">
        <f t="shared" si="79"/>
        <v/>
      </c>
      <c r="Q342" s="253" t="str">
        <f t="shared" si="80"/>
        <v/>
      </c>
      <c r="R342" s="253" t="str">
        <f t="shared" si="81"/>
        <v>NO</v>
      </c>
      <c r="S342" s="254" t="str">
        <f t="shared" si="87"/>
        <v>7610</v>
      </c>
      <c r="T342" s="253" t="str">
        <f t="shared" si="82"/>
        <v/>
      </c>
      <c r="U342" s="253">
        <f t="shared" si="83"/>
        <v>0</v>
      </c>
      <c r="V342" s="253" t="str">
        <f t="shared" si="84"/>
        <v/>
      </c>
      <c r="W342" s="253" t="str">
        <f>IF(LEN(V342)=0,"",IF(_xlfn.BITAND(V342,'PDP8'!$E$17)='PDP8'!$D$17,'PDP8'!$F$17,CONCATENATE(IF(ISNA(MATCH(_xlfn.BITAND(V342,'PDP8'!$E$18),'PDP8'!$D$18:$D$20,0)),"",CONCATENATE(INDEX('PDP8'!$C$18:$C$20,MATCH(_xlfn.BITAND(V342,'PDP8'!$E$18),'PDP8'!$D$18:$D$20,0))," ")),IF(ISNA(MATCH(_xlfn.BITAND(V342,'PDP8'!$E$21),'PDP8'!$D$21:$D$52,0)),"",INDEX('PDP8'!$C$21:$C$52,MATCH(_xlfn.BITAND(V342,'PDP8'!$E$21),'PDP8'!$D$21:$D$52,0))))))</f>
        <v/>
      </c>
      <c r="X342" s="253" t="str">
        <f>IF(LEN(W342)=0,"",IF(B342='PDP8'!$B$17,'PDP8'!$F$17,CONCATENATE(IF(ISNA(MATCH(_xlfn.BITAND(V342,'PDP8'!$E$18),'PDP8'!$D$18:$D$20,0)),"",CONCATENATE(VLOOKUP(_xlfn.BITAND(V342,'PDP8'!$E$18),'PDP8'!$D$18:$F$20,3,0),IF(LEN(W342)&gt;4,", ",""))),IF(ISNA(MATCH(_xlfn.BITAND(V342,'PDP8'!$E$21),'PDP8'!$D$21:$D$52,0)),"",VLOOKUP(_xlfn.BITAND(V342,'PDP8'!$E$21),'PDP8'!$D$21:$F$52,3,0)))))</f>
        <v/>
      </c>
      <c r="Y342" s="253" t="str">
        <f t="shared" si="88"/>
        <v/>
      </c>
      <c r="Z342" s="253" t="str">
        <f t="shared" si="85"/>
        <v/>
      </c>
      <c r="AA342" s="253" t="str">
        <f>IF(LEN(Z342)=0,"",CONCATENATE(IF(ISNA(MATCH(_xlfn.BITAND(Z342,'PDP8'!$E$56),'PDP8'!$D$56:$D$70,0)),"",CONCATENATE(INDEX('PDP8'!$C$56:$C$70,MATCH(_xlfn.BITAND(Z342,'PDP8'!$E$56),'PDP8'!$D$56:$D$70,0))," ")),IF(ISNA(MATCH(_xlfn.BITAND(Z342,'PDP8'!$E$71),'PDP8'!$D$71:$D$73,0)),"",CONCATENATE(INDEX('PDP8'!$C$71:$C$73,MATCH(_xlfn.BITAND(Z342,'PDP8'!$E$71),'PDP8'!$D$71:$D$73,0))," ")),IF(_xlfn.BITAND(Z342,'PDP8'!$E$74),"",'PDP8'!$C$74),IF(_xlfn.BITAND(Z342,'PDP8'!$E$75),'PDP8'!$C$75,"")))</f>
        <v/>
      </c>
      <c r="AB342" s="253" t="str">
        <f>IF(LEN(AA342)=0,"",CONCATENATE(IF(ISNA(MATCH(_xlfn.BITAND(Z342,'PDP8'!$E$56),'PDP8'!$D$56:$D$70,0)),"",VLOOKUP(_xlfn.BITAND(Z342,'PDP8'!$E$56),'PDP8'!$D$56:$F$70,3,0)),IF(ISNA(MATCH(_xlfn.BITAND(Z342,'PDP8'!$E$71),'PDP8'!$D$71:$D$73,0)),"",CONCATENATE(IF(ISNA(MATCH(_xlfn.BITAND(Z342,'PDP8'!$E$56),'PDP8'!$D$56:$D$70,0)),"",", "),VLOOKUP(_xlfn.BITAND(Z342,'PDP8'!$E$71),'PDP8'!$D$71:$F$73,3,0))),IF(_xlfn.BITAND(Z342,'PDP8'!$E$75)='PDP8'!$D$75,CONCATENATE(IF(LEN(AA342)&gt;4,", ",""),'PDP8'!$F$75,""),IF(_xlfn.BITAND(Z342,'PDP8'!$E$74),"",'PDP8'!$F$74))))</f>
        <v/>
      </c>
      <c r="AC342" s="253" t="str">
        <f t="shared" si="89"/>
        <v/>
      </c>
      <c r="AD342" s="253" t="str">
        <f>IF(OR(LEFT(C342,1)="*",ISNA(MATCH(C342,'PDP8'!$B$90:$B$238,0))),"",VLOOKUP(C342,'PDP8'!$B$90:$C$238,2,0))</f>
        <v/>
      </c>
      <c r="AE342" s="253" t="str">
        <f>IF(LEN(AD342)=0,"",VLOOKUP(C342,'PDP8'!$B$79:$F$238,5,0))</f>
        <v/>
      </c>
      <c r="AF342" s="253" t="str">
        <f>IF(OR(LEFT(C342,1)="*",ISNA(MATCH(C342,'PDP8'!$J$5:$J$389,0))),"",INDEX('PDP8'!$I$5:$I$389,MATCH(C342,'PDP8'!$J$5:$J$389,0)))</f>
        <v/>
      </c>
      <c r="AG342" s="253" t="str">
        <f>IF(LEN(AF342)=0,"",CONCATENATE(VLOOKUP(C342,'PDP8'!$J$5:$M$389,2,0),": ",VLOOKUP(C342,'PDP8'!$J$5:$M$389,4,0)))</f>
        <v/>
      </c>
      <c r="AH342" s="126"/>
    </row>
    <row r="343" spans="1:34" x14ac:dyDescent="0.2">
      <c r="A343" s="126"/>
      <c r="B343" s="246" t="str">
        <f t="shared" si="75"/>
        <v/>
      </c>
      <c r="C343" s="247"/>
      <c r="D343" s="248"/>
      <c r="E343" s="177"/>
      <c r="F343" s="249"/>
      <c r="G343" s="250" t="str">
        <f>IF(LEN(C343)=0,"",IF(LEFT(C343,1)="*",B343,IF(D343="Y",C343,IF(O343&lt;6,INDEX('PDP8'!$C$6:$C$13,MATCH(P343,'PDP8'!$B$6:$B$13)),CONCATENATE(W343,AA343,AD343,AF343)))))</f>
        <v/>
      </c>
      <c r="H343" s="251" t="str">
        <f t="shared" si="76"/>
        <v/>
      </c>
      <c r="I343" s="250" t="str">
        <f t="shared" si="86"/>
        <v/>
      </c>
      <c r="J343" s="179"/>
      <c r="K343" s="188" t="str">
        <f>IF(LEFT(C343,1)="*",CONCATENATE("/Address = ",RIGHT(B343,LEN(B343)-1)),IF(LEN(O343)=0,"",IF(D343="Y",CONCATENATE("/Data initialized to ",C343),IF(O343&lt;6,CONCATENATE("/",VLOOKUP(P343,'PDP8'!$B$6:$F$13,5),IF(_xlfn.BITAND(OCT2DEC(C343),376)=264," [Auto pre-increment]","")),CONCATENATE("/",Y343,AC343,AE343,AG343)))))</f>
        <v/>
      </c>
      <c r="L343" s="252"/>
      <c r="M343" s="126"/>
      <c r="N343" s="253" t="str">
        <f t="shared" si="77"/>
        <v/>
      </c>
      <c r="O343" s="253" t="str">
        <f t="shared" si="78"/>
        <v/>
      </c>
      <c r="P343" s="253" t="str">
        <f t="shared" si="79"/>
        <v/>
      </c>
      <c r="Q343" s="253" t="str">
        <f t="shared" si="80"/>
        <v/>
      </c>
      <c r="R343" s="253" t="str">
        <f t="shared" si="81"/>
        <v>NO</v>
      </c>
      <c r="S343" s="254" t="str">
        <f t="shared" si="87"/>
        <v>7610</v>
      </c>
      <c r="T343" s="253" t="str">
        <f t="shared" si="82"/>
        <v/>
      </c>
      <c r="U343" s="253">
        <f t="shared" si="83"/>
        <v>0</v>
      </c>
      <c r="V343" s="253" t="str">
        <f t="shared" si="84"/>
        <v/>
      </c>
      <c r="W343" s="253" t="str">
        <f>IF(LEN(V343)=0,"",IF(_xlfn.BITAND(V343,'PDP8'!$E$17)='PDP8'!$D$17,'PDP8'!$F$17,CONCATENATE(IF(ISNA(MATCH(_xlfn.BITAND(V343,'PDP8'!$E$18),'PDP8'!$D$18:$D$20,0)),"",CONCATENATE(INDEX('PDP8'!$C$18:$C$20,MATCH(_xlfn.BITAND(V343,'PDP8'!$E$18),'PDP8'!$D$18:$D$20,0))," ")),IF(ISNA(MATCH(_xlfn.BITAND(V343,'PDP8'!$E$21),'PDP8'!$D$21:$D$52,0)),"",INDEX('PDP8'!$C$21:$C$52,MATCH(_xlfn.BITAND(V343,'PDP8'!$E$21),'PDP8'!$D$21:$D$52,0))))))</f>
        <v/>
      </c>
      <c r="X343" s="253" t="str">
        <f>IF(LEN(W343)=0,"",IF(B343='PDP8'!$B$17,'PDP8'!$F$17,CONCATENATE(IF(ISNA(MATCH(_xlfn.BITAND(V343,'PDP8'!$E$18),'PDP8'!$D$18:$D$20,0)),"",CONCATENATE(VLOOKUP(_xlfn.BITAND(V343,'PDP8'!$E$18),'PDP8'!$D$18:$F$20,3,0),IF(LEN(W343)&gt;4,", ",""))),IF(ISNA(MATCH(_xlfn.BITAND(V343,'PDP8'!$E$21),'PDP8'!$D$21:$D$52,0)),"",VLOOKUP(_xlfn.BITAND(V343,'PDP8'!$E$21),'PDP8'!$D$21:$F$52,3,0)))))</f>
        <v/>
      </c>
      <c r="Y343" s="253" t="str">
        <f t="shared" si="88"/>
        <v/>
      </c>
      <c r="Z343" s="253" t="str">
        <f t="shared" si="85"/>
        <v/>
      </c>
      <c r="AA343" s="253" t="str">
        <f>IF(LEN(Z343)=0,"",CONCATENATE(IF(ISNA(MATCH(_xlfn.BITAND(Z343,'PDP8'!$E$56),'PDP8'!$D$56:$D$70,0)),"",CONCATENATE(INDEX('PDP8'!$C$56:$C$70,MATCH(_xlfn.BITAND(Z343,'PDP8'!$E$56),'PDP8'!$D$56:$D$70,0))," ")),IF(ISNA(MATCH(_xlfn.BITAND(Z343,'PDP8'!$E$71),'PDP8'!$D$71:$D$73,0)),"",CONCATENATE(INDEX('PDP8'!$C$71:$C$73,MATCH(_xlfn.BITAND(Z343,'PDP8'!$E$71),'PDP8'!$D$71:$D$73,0))," ")),IF(_xlfn.BITAND(Z343,'PDP8'!$E$74),"",'PDP8'!$C$74),IF(_xlfn.BITAND(Z343,'PDP8'!$E$75),'PDP8'!$C$75,"")))</f>
        <v/>
      </c>
      <c r="AB343" s="253" t="str">
        <f>IF(LEN(AA343)=0,"",CONCATENATE(IF(ISNA(MATCH(_xlfn.BITAND(Z343,'PDP8'!$E$56),'PDP8'!$D$56:$D$70,0)),"",VLOOKUP(_xlfn.BITAND(Z343,'PDP8'!$E$56),'PDP8'!$D$56:$F$70,3,0)),IF(ISNA(MATCH(_xlfn.BITAND(Z343,'PDP8'!$E$71),'PDP8'!$D$71:$D$73,0)),"",CONCATENATE(IF(ISNA(MATCH(_xlfn.BITAND(Z343,'PDP8'!$E$56),'PDP8'!$D$56:$D$70,0)),"",", "),VLOOKUP(_xlfn.BITAND(Z343,'PDP8'!$E$71),'PDP8'!$D$71:$F$73,3,0))),IF(_xlfn.BITAND(Z343,'PDP8'!$E$75)='PDP8'!$D$75,CONCATENATE(IF(LEN(AA343)&gt;4,", ",""),'PDP8'!$F$75,""),IF(_xlfn.BITAND(Z343,'PDP8'!$E$74),"",'PDP8'!$F$74))))</f>
        <v/>
      </c>
      <c r="AC343" s="253" t="str">
        <f t="shared" si="89"/>
        <v/>
      </c>
      <c r="AD343" s="253" t="str">
        <f>IF(OR(LEFT(C343,1)="*",ISNA(MATCH(C343,'PDP8'!$B$90:$B$238,0))),"",VLOOKUP(C343,'PDP8'!$B$90:$C$238,2,0))</f>
        <v/>
      </c>
      <c r="AE343" s="253" t="str">
        <f>IF(LEN(AD343)=0,"",VLOOKUP(C343,'PDP8'!$B$79:$F$238,5,0))</f>
        <v/>
      </c>
      <c r="AF343" s="253" t="str">
        <f>IF(OR(LEFT(C343,1)="*",ISNA(MATCH(C343,'PDP8'!$J$5:$J$389,0))),"",INDEX('PDP8'!$I$5:$I$389,MATCH(C343,'PDP8'!$J$5:$J$389,0)))</f>
        <v/>
      </c>
      <c r="AG343" s="253" t="str">
        <f>IF(LEN(AF343)=0,"",CONCATENATE(VLOOKUP(C343,'PDP8'!$J$5:$M$389,2,0),": ",VLOOKUP(C343,'PDP8'!$J$5:$M$389,4,0)))</f>
        <v/>
      </c>
      <c r="AH343" s="126"/>
    </row>
    <row r="344" spans="1:34" x14ac:dyDescent="0.2">
      <c r="A344" s="126"/>
      <c r="B344" s="246" t="str">
        <f t="shared" si="75"/>
        <v/>
      </c>
      <c r="C344" s="247"/>
      <c r="D344" s="248"/>
      <c r="E344" s="177"/>
      <c r="F344" s="249"/>
      <c r="G344" s="250" t="str">
        <f>IF(LEN(C344)=0,"",IF(LEFT(C344,1)="*",B344,IF(D344="Y",C344,IF(O344&lt;6,INDEX('PDP8'!$C$6:$C$13,MATCH(P344,'PDP8'!$B$6:$B$13)),CONCATENATE(W344,AA344,AD344,AF344)))))</f>
        <v/>
      </c>
      <c r="H344" s="251" t="str">
        <f t="shared" si="76"/>
        <v/>
      </c>
      <c r="I344" s="250" t="str">
        <f t="shared" si="86"/>
        <v/>
      </c>
      <c r="J344" s="179"/>
      <c r="K344" s="188" t="str">
        <f>IF(LEFT(C344,1)="*",CONCATENATE("/Address = ",RIGHT(B344,LEN(B344)-1)),IF(LEN(O344)=0,"",IF(D344="Y",CONCATENATE("/Data initialized to ",C344),IF(O344&lt;6,CONCATENATE("/",VLOOKUP(P344,'PDP8'!$B$6:$F$13,5),IF(_xlfn.BITAND(OCT2DEC(C344),376)=264," [Auto pre-increment]","")),CONCATENATE("/",Y344,AC344,AE344,AG344)))))</f>
        <v/>
      </c>
      <c r="L344" s="252"/>
      <c r="M344" s="126"/>
      <c r="N344" s="253" t="str">
        <f t="shared" si="77"/>
        <v/>
      </c>
      <c r="O344" s="253" t="str">
        <f t="shared" si="78"/>
        <v/>
      </c>
      <c r="P344" s="253" t="str">
        <f t="shared" si="79"/>
        <v/>
      </c>
      <c r="Q344" s="253" t="str">
        <f t="shared" si="80"/>
        <v/>
      </c>
      <c r="R344" s="253" t="str">
        <f t="shared" si="81"/>
        <v>NO</v>
      </c>
      <c r="S344" s="254" t="str">
        <f t="shared" si="87"/>
        <v>7610</v>
      </c>
      <c r="T344" s="253" t="str">
        <f t="shared" si="82"/>
        <v/>
      </c>
      <c r="U344" s="253">
        <f t="shared" si="83"/>
        <v>0</v>
      </c>
      <c r="V344" s="253" t="str">
        <f t="shared" si="84"/>
        <v/>
      </c>
      <c r="W344" s="253" t="str">
        <f>IF(LEN(V344)=0,"",IF(_xlfn.BITAND(V344,'PDP8'!$E$17)='PDP8'!$D$17,'PDP8'!$F$17,CONCATENATE(IF(ISNA(MATCH(_xlfn.BITAND(V344,'PDP8'!$E$18),'PDP8'!$D$18:$D$20,0)),"",CONCATENATE(INDEX('PDP8'!$C$18:$C$20,MATCH(_xlfn.BITAND(V344,'PDP8'!$E$18),'PDP8'!$D$18:$D$20,0))," ")),IF(ISNA(MATCH(_xlfn.BITAND(V344,'PDP8'!$E$21),'PDP8'!$D$21:$D$52,0)),"",INDEX('PDP8'!$C$21:$C$52,MATCH(_xlfn.BITAND(V344,'PDP8'!$E$21),'PDP8'!$D$21:$D$52,0))))))</f>
        <v/>
      </c>
      <c r="X344" s="253" t="str">
        <f>IF(LEN(W344)=0,"",IF(B344='PDP8'!$B$17,'PDP8'!$F$17,CONCATENATE(IF(ISNA(MATCH(_xlfn.BITAND(V344,'PDP8'!$E$18),'PDP8'!$D$18:$D$20,0)),"",CONCATENATE(VLOOKUP(_xlfn.BITAND(V344,'PDP8'!$E$18),'PDP8'!$D$18:$F$20,3,0),IF(LEN(W344)&gt;4,", ",""))),IF(ISNA(MATCH(_xlfn.BITAND(V344,'PDP8'!$E$21),'PDP8'!$D$21:$D$52,0)),"",VLOOKUP(_xlfn.BITAND(V344,'PDP8'!$E$21),'PDP8'!$D$21:$F$52,3,0)))))</f>
        <v/>
      </c>
      <c r="Y344" s="253" t="str">
        <f t="shared" si="88"/>
        <v/>
      </c>
      <c r="Z344" s="253" t="str">
        <f t="shared" si="85"/>
        <v/>
      </c>
      <c r="AA344" s="253" t="str">
        <f>IF(LEN(Z344)=0,"",CONCATENATE(IF(ISNA(MATCH(_xlfn.BITAND(Z344,'PDP8'!$E$56),'PDP8'!$D$56:$D$70,0)),"",CONCATENATE(INDEX('PDP8'!$C$56:$C$70,MATCH(_xlfn.BITAND(Z344,'PDP8'!$E$56),'PDP8'!$D$56:$D$70,0))," ")),IF(ISNA(MATCH(_xlfn.BITAND(Z344,'PDP8'!$E$71),'PDP8'!$D$71:$D$73,0)),"",CONCATENATE(INDEX('PDP8'!$C$71:$C$73,MATCH(_xlfn.BITAND(Z344,'PDP8'!$E$71),'PDP8'!$D$71:$D$73,0))," ")),IF(_xlfn.BITAND(Z344,'PDP8'!$E$74),"",'PDP8'!$C$74),IF(_xlfn.BITAND(Z344,'PDP8'!$E$75),'PDP8'!$C$75,"")))</f>
        <v/>
      </c>
      <c r="AB344" s="253" t="str">
        <f>IF(LEN(AA344)=0,"",CONCATENATE(IF(ISNA(MATCH(_xlfn.BITAND(Z344,'PDP8'!$E$56),'PDP8'!$D$56:$D$70,0)),"",VLOOKUP(_xlfn.BITAND(Z344,'PDP8'!$E$56),'PDP8'!$D$56:$F$70,3,0)),IF(ISNA(MATCH(_xlfn.BITAND(Z344,'PDP8'!$E$71),'PDP8'!$D$71:$D$73,0)),"",CONCATENATE(IF(ISNA(MATCH(_xlfn.BITAND(Z344,'PDP8'!$E$56),'PDP8'!$D$56:$D$70,0)),"",", "),VLOOKUP(_xlfn.BITAND(Z344,'PDP8'!$E$71),'PDP8'!$D$71:$F$73,3,0))),IF(_xlfn.BITAND(Z344,'PDP8'!$E$75)='PDP8'!$D$75,CONCATENATE(IF(LEN(AA344)&gt;4,", ",""),'PDP8'!$F$75,""),IF(_xlfn.BITAND(Z344,'PDP8'!$E$74),"",'PDP8'!$F$74))))</f>
        <v/>
      </c>
      <c r="AC344" s="253" t="str">
        <f t="shared" si="89"/>
        <v/>
      </c>
      <c r="AD344" s="253" t="str">
        <f>IF(OR(LEFT(C344,1)="*",ISNA(MATCH(C344,'PDP8'!$B$90:$B$238,0))),"",VLOOKUP(C344,'PDP8'!$B$90:$C$238,2,0))</f>
        <v/>
      </c>
      <c r="AE344" s="253" t="str">
        <f>IF(LEN(AD344)=0,"",VLOOKUP(C344,'PDP8'!$B$79:$F$238,5,0))</f>
        <v/>
      </c>
      <c r="AF344" s="253" t="str">
        <f>IF(OR(LEFT(C344,1)="*",ISNA(MATCH(C344,'PDP8'!$J$5:$J$389,0))),"",INDEX('PDP8'!$I$5:$I$389,MATCH(C344,'PDP8'!$J$5:$J$389,0)))</f>
        <v/>
      </c>
      <c r="AG344" s="253" t="str">
        <f>IF(LEN(AF344)=0,"",CONCATENATE(VLOOKUP(C344,'PDP8'!$J$5:$M$389,2,0),": ",VLOOKUP(C344,'PDP8'!$J$5:$M$389,4,0)))</f>
        <v/>
      </c>
      <c r="AH344" s="126"/>
    </row>
    <row r="345" spans="1:34" x14ac:dyDescent="0.2">
      <c r="A345" s="126"/>
      <c r="B345" s="246" t="str">
        <f t="shared" si="75"/>
        <v/>
      </c>
      <c r="C345" s="247"/>
      <c r="D345" s="248"/>
      <c r="E345" s="177"/>
      <c r="F345" s="249"/>
      <c r="G345" s="250" t="str">
        <f>IF(LEN(C345)=0,"",IF(LEFT(C345,1)="*",B345,IF(D345="Y",C345,IF(O345&lt;6,INDEX('PDP8'!$C$6:$C$13,MATCH(P345,'PDP8'!$B$6:$B$13)),CONCATENATE(W345,AA345,AD345,AF345)))))</f>
        <v/>
      </c>
      <c r="H345" s="251" t="str">
        <f t="shared" si="76"/>
        <v/>
      </c>
      <c r="I345" s="250" t="str">
        <f t="shared" si="86"/>
        <v/>
      </c>
      <c r="J345" s="179"/>
      <c r="K345" s="188" t="str">
        <f>IF(LEFT(C345,1)="*",CONCATENATE("/Address = ",RIGHT(B345,LEN(B345)-1)),IF(LEN(O345)=0,"",IF(D345="Y",CONCATENATE("/Data initialized to ",C345),IF(O345&lt;6,CONCATENATE("/",VLOOKUP(P345,'PDP8'!$B$6:$F$13,5),IF(_xlfn.BITAND(OCT2DEC(C345),376)=264," [Auto pre-increment]","")),CONCATENATE("/",Y345,AC345,AE345,AG345)))))</f>
        <v/>
      </c>
      <c r="L345" s="252"/>
      <c r="M345" s="126"/>
      <c r="N345" s="253" t="str">
        <f t="shared" si="77"/>
        <v/>
      </c>
      <c r="O345" s="253" t="str">
        <f t="shared" si="78"/>
        <v/>
      </c>
      <c r="P345" s="253" t="str">
        <f t="shared" si="79"/>
        <v/>
      </c>
      <c r="Q345" s="253" t="str">
        <f t="shared" si="80"/>
        <v/>
      </c>
      <c r="R345" s="253" t="str">
        <f t="shared" si="81"/>
        <v>NO</v>
      </c>
      <c r="S345" s="254" t="str">
        <f t="shared" si="87"/>
        <v>7610</v>
      </c>
      <c r="T345" s="253" t="str">
        <f t="shared" si="82"/>
        <v/>
      </c>
      <c r="U345" s="253">
        <f t="shared" si="83"/>
        <v>0</v>
      </c>
      <c r="V345" s="253" t="str">
        <f t="shared" si="84"/>
        <v/>
      </c>
      <c r="W345" s="253" t="str">
        <f>IF(LEN(V345)=0,"",IF(_xlfn.BITAND(V345,'PDP8'!$E$17)='PDP8'!$D$17,'PDP8'!$F$17,CONCATENATE(IF(ISNA(MATCH(_xlfn.BITAND(V345,'PDP8'!$E$18),'PDP8'!$D$18:$D$20,0)),"",CONCATENATE(INDEX('PDP8'!$C$18:$C$20,MATCH(_xlfn.BITAND(V345,'PDP8'!$E$18),'PDP8'!$D$18:$D$20,0))," ")),IF(ISNA(MATCH(_xlfn.BITAND(V345,'PDP8'!$E$21),'PDP8'!$D$21:$D$52,0)),"",INDEX('PDP8'!$C$21:$C$52,MATCH(_xlfn.BITAND(V345,'PDP8'!$E$21),'PDP8'!$D$21:$D$52,0))))))</f>
        <v/>
      </c>
      <c r="X345" s="253" t="str">
        <f>IF(LEN(W345)=0,"",IF(B345='PDP8'!$B$17,'PDP8'!$F$17,CONCATENATE(IF(ISNA(MATCH(_xlfn.BITAND(V345,'PDP8'!$E$18),'PDP8'!$D$18:$D$20,0)),"",CONCATENATE(VLOOKUP(_xlfn.BITAND(V345,'PDP8'!$E$18),'PDP8'!$D$18:$F$20,3,0),IF(LEN(W345)&gt;4,", ",""))),IF(ISNA(MATCH(_xlfn.BITAND(V345,'PDP8'!$E$21),'PDP8'!$D$21:$D$52,0)),"",VLOOKUP(_xlfn.BITAND(V345,'PDP8'!$E$21),'PDP8'!$D$21:$F$52,3,0)))))</f>
        <v/>
      </c>
      <c r="Y345" s="253" t="str">
        <f t="shared" si="88"/>
        <v/>
      </c>
      <c r="Z345" s="253" t="str">
        <f t="shared" si="85"/>
        <v/>
      </c>
      <c r="AA345" s="253" t="str">
        <f>IF(LEN(Z345)=0,"",CONCATENATE(IF(ISNA(MATCH(_xlfn.BITAND(Z345,'PDP8'!$E$56),'PDP8'!$D$56:$D$70,0)),"",CONCATENATE(INDEX('PDP8'!$C$56:$C$70,MATCH(_xlfn.BITAND(Z345,'PDP8'!$E$56),'PDP8'!$D$56:$D$70,0))," ")),IF(ISNA(MATCH(_xlfn.BITAND(Z345,'PDP8'!$E$71),'PDP8'!$D$71:$D$73,0)),"",CONCATENATE(INDEX('PDP8'!$C$71:$C$73,MATCH(_xlfn.BITAND(Z345,'PDP8'!$E$71),'PDP8'!$D$71:$D$73,0))," ")),IF(_xlfn.BITAND(Z345,'PDP8'!$E$74),"",'PDP8'!$C$74),IF(_xlfn.BITAND(Z345,'PDP8'!$E$75),'PDP8'!$C$75,"")))</f>
        <v/>
      </c>
      <c r="AB345" s="253" t="str">
        <f>IF(LEN(AA345)=0,"",CONCATENATE(IF(ISNA(MATCH(_xlfn.BITAND(Z345,'PDP8'!$E$56),'PDP8'!$D$56:$D$70,0)),"",VLOOKUP(_xlfn.BITAND(Z345,'PDP8'!$E$56),'PDP8'!$D$56:$F$70,3,0)),IF(ISNA(MATCH(_xlfn.BITAND(Z345,'PDP8'!$E$71),'PDP8'!$D$71:$D$73,0)),"",CONCATENATE(IF(ISNA(MATCH(_xlfn.BITAND(Z345,'PDP8'!$E$56),'PDP8'!$D$56:$D$70,0)),"",", "),VLOOKUP(_xlfn.BITAND(Z345,'PDP8'!$E$71),'PDP8'!$D$71:$F$73,3,0))),IF(_xlfn.BITAND(Z345,'PDP8'!$E$75)='PDP8'!$D$75,CONCATENATE(IF(LEN(AA345)&gt;4,", ",""),'PDP8'!$F$75,""),IF(_xlfn.BITAND(Z345,'PDP8'!$E$74),"",'PDP8'!$F$74))))</f>
        <v/>
      </c>
      <c r="AC345" s="253" t="str">
        <f t="shared" si="89"/>
        <v/>
      </c>
      <c r="AD345" s="253" t="str">
        <f>IF(OR(LEFT(C345,1)="*",ISNA(MATCH(C345,'PDP8'!$B$90:$B$238,0))),"",VLOOKUP(C345,'PDP8'!$B$90:$C$238,2,0))</f>
        <v/>
      </c>
      <c r="AE345" s="253" t="str">
        <f>IF(LEN(AD345)=0,"",VLOOKUP(C345,'PDP8'!$B$79:$F$238,5,0))</f>
        <v/>
      </c>
      <c r="AF345" s="253" t="str">
        <f>IF(OR(LEFT(C345,1)="*",ISNA(MATCH(C345,'PDP8'!$J$5:$J$389,0))),"",INDEX('PDP8'!$I$5:$I$389,MATCH(C345,'PDP8'!$J$5:$J$389,0)))</f>
        <v/>
      </c>
      <c r="AG345" s="253" t="str">
        <f>IF(LEN(AF345)=0,"",CONCATENATE(VLOOKUP(C345,'PDP8'!$J$5:$M$389,2,0),": ",VLOOKUP(C345,'PDP8'!$J$5:$M$389,4,0)))</f>
        <v/>
      </c>
      <c r="AH345" s="126"/>
    </row>
    <row r="346" spans="1:34" x14ac:dyDescent="0.2">
      <c r="A346" s="126"/>
      <c r="B346" s="246" t="str">
        <f t="shared" si="75"/>
        <v/>
      </c>
      <c r="C346" s="247"/>
      <c r="D346" s="248"/>
      <c r="E346" s="177"/>
      <c r="F346" s="249"/>
      <c r="G346" s="250" t="str">
        <f>IF(LEN(C346)=0,"",IF(LEFT(C346,1)="*",B346,IF(D346="Y",C346,IF(O346&lt;6,INDEX('PDP8'!$C$6:$C$13,MATCH(P346,'PDP8'!$B$6:$B$13)),CONCATENATE(W346,AA346,AD346,AF346)))))</f>
        <v/>
      </c>
      <c r="H346" s="251" t="str">
        <f t="shared" si="76"/>
        <v/>
      </c>
      <c r="I346" s="250" t="str">
        <f t="shared" si="86"/>
        <v/>
      </c>
      <c r="J346" s="179"/>
      <c r="K346" s="188" t="str">
        <f>IF(LEFT(C346,1)="*",CONCATENATE("/Address = ",RIGHT(B346,LEN(B346)-1)),IF(LEN(O346)=0,"",IF(D346="Y",CONCATENATE("/Data initialized to ",C346),IF(O346&lt;6,CONCATENATE("/",VLOOKUP(P346,'PDP8'!$B$6:$F$13,5),IF(_xlfn.BITAND(OCT2DEC(C346),376)=264," [Auto pre-increment]","")),CONCATENATE("/",Y346,AC346,AE346,AG346)))))</f>
        <v/>
      </c>
      <c r="L346" s="252"/>
      <c r="M346" s="126"/>
      <c r="N346" s="253" t="str">
        <f t="shared" si="77"/>
        <v/>
      </c>
      <c r="O346" s="253" t="str">
        <f t="shared" si="78"/>
        <v/>
      </c>
      <c r="P346" s="253" t="str">
        <f t="shared" si="79"/>
        <v/>
      </c>
      <c r="Q346" s="253" t="str">
        <f t="shared" si="80"/>
        <v/>
      </c>
      <c r="R346" s="253" t="str">
        <f t="shared" si="81"/>
        <v>NO</v>
      </c>
      <c r="S346" s="254" t="str">
        <f t="shared" si="87"/>
        <v>7610</v>
      </c>
      <c r="T346" s="253" t="str">
        <f t="shared" si="82"/>
        <v/>
      </c>
      <c r="U346" s="253">
        <f t="shared" si="83"/>
        <v>0</v>
      </c>
      <c r="V346" s="253" t="str">
        <f t="shared" si="84"/>
        <v/>
      </c>
      <c r="W346" s="253" t="str">
        <f>IF(LEN(V346)=0,"",IF(_xlfn.BITAND(V346,'PDP8'!$E$17)='PDP8'!$D$17,'PDP8'!$F$17,CONCATENATE(IF(ISNA(MATCH(_xlfn.BITAND(V346,'PDP8'!$E$18),'PDP8'!$D$18:$D$20,0)),"",CONCATENATE(INDEX('PDP8'!$C$18:$C$20,MATCH(_xlfn.BITAND(V346,'PDP8'!$E$18),'PDP8'!$D$18:$D$20,0))," ")),IF(ISNA(MATCH(_xlfn.BITAND(V346,'PDP8'!$E$21),'PDP8'!$D$21:$D$52,0)),"",INDEX('PDP8'!$C$21:$C$52,MATCH(_xlfn.BITAND(V346,'PDP8'!$E$21),'PDP8'!$D$21:$D$52,0))))))</f>
        <v/>
      </c>
      <c r="X346" s="253" t="str">
        <f>IF(LEN(W346)=0,"",IF(B346='PDP8'!$B$17,'PDP8'!$F$17,CONCATENATE(IF(ISNA(MATCH(_xlfn.BITAND(V346,'PDP8'!$E$18),'PDP8'!$D$18:$D$20,0)),"",CONCATENATE(VLOOKUP(_xlfn.BITAND(V346,'PDP8'!$E$18),'PDP8'!$D$18:$F$20,3,0),IF(LEN(W346)&gt;4,", ",""))),IF(ISNA(MATCH(_xlfn.BITAND(V346,'PDP8'!$E$21),'PDP8'!$D$21:$D$52,0)),"",VLOOKUP(_xlfn.BITAND(V346,'PDP8'!$E$21),'PDP8'!$D$21:$F$52,3,0)))))</f>
        <v/>
      </c>
      <c r="Y346" s="253" t="str">
        <f t="shared" si="88"/>
        <v/>
      </c>
      <c r="Z346" s="253" t="str">
        <f t="shared" si="85"/>
        <v/>
      </c>
      <c r="AA346" s="253" t="str">
        <f>IF(LEN(Z346)=0,"",CONCATENATE(IF(ISNA(MATCH(_xlfn.BITAND(Z346,'PDP8'!$E$56),'PDP8'!$D$56:$D$70,0)),"",CONCATENATE(INDEX('PDP8'!$C$56:$C$70,MATCH(_xlfn.BITAND(Z346,'PDP8'!$E$56),'PDP8'!$D$56:$D$70,0))," ")),IF(ISNA(MATCH(_xlfn.BITAND(Z346,'PDP8'!$E$71),'PDP8'!$D$71:$D$73,0)),"",CONCATENATE(INDEX('PDP8'!$C$71:$C$73,MATCH(_xlfn.BITAND(Z346,'PDP8'!$E$71),'PDP8'!$D$71:$D$73,0))," ")),IF(_xlfn.BITAND(Z346,'PDP8'!$E$74),"",'PDP8'!$C$74),IF(_xlfn.BITAND(Z346,'PDP8'!$E$75),'PDP8'!$C$75,"")))</f>
        <v/>
      </c>
      <c r="AB346" s="253" t="str">
        <f>IF(LEN(AA346)=0,"",CONCATENATE(IF(ISNA(MATCH(_xlfn.BITAND(Z346,'PDP8'!$E$56),'PDP8'!$D$56:$D$70,0)),"",VLOOKUP(_xlfn.BITAND(Z346,'PDP8'!$E$56),'PDP8'!$D$56:$F$70,3,0)),IF(ISNA(MATCH(_xlfn.BITAND(Z346,'PDP8'!$E$71),'PDP8'!$D$71:$D$73,0)),"",CONCATENATE(IF(ISNA(MATCH(_xlfn.BITAND(Z346,'PDP8'!$E$56),'PDP8'!$D$56:$D$70,0)),"",", "),VLOOKUP(_xlfn.BITAND(Z346,'PDP8'!$E$71),'PDP8'!$D$71:$F$73,3,0))),IF(_xlfn.BITAND(Z346,'PDP8'!$E$75)='PDP8'!$D$75,CONCATENATE(IF(LEN(AA346)&gt;4,", ",""),'PDP8'!$F$75,""),IF(_xlfn.BITAND(Z346,'PDP8'!$E$74),"",'PDP8'!$F$74))))</f>
        <v/>
      </c>
      <c r="AC346" s="253" t="str">
        <f t="shared" si="89"/>
        <v/>
      </c>
      <c r="AD346" s="253" t="str">
        <f>IF(OR(LEFT(C346,1)="*",ISNA(MATCH(C346,'PDP8'!$B$90:$B$238,0))),"",VLOOKUP(C346,'PDP8'!$B$90:$C$238,2,0))</f>
        <v/>
      </c>
      <c r="AE346" s="253" t="str">
        <f>IF(LEN(AD346)=0,"",VLOOKUP(C346,'PDP8'!$B$79:$F$238,5,0))</f>
        <v/>
      </c>
      <c r="AF346" s="253" t="str">
        <f>IF(OR(LEFT(C346,1)="*",ISNA(MATCH(C346,'PDP8'!$J$5:$J$389,0))),"",INDEX('PDP8'!$I$5:$I$389,MATCH(C346,'PDP8'!$J$5:$J$389,0)))</f>
        <v/>
      </c>
      <c r="AG346" s="253" t="str">
        <f>IF(LEN(AF346)=0,"",CONCATENATE(VLOOKUP(C346,'PDP8'!$J$5:$M$389,2,0),": ",VLOOKUP(C346,'PDP8'!$J$5:$M$389,4,0)))</f>
        <v/>
      </c>
      <c r="AH346" s="126"/>
    </row>
    <row r="347" spans="1:34" x14ac:dyDescent="0.2">
      <c r="A347" s="126"/>
      <c r="B347" s="246" t="str">
        <f t="shared" si="75"/>
        <v/>
      </c>
      <c r="C347" s="247"/>
      <c r="D347" s="248"/>
      <c r="E347" s="177"/>
      <c r="F347" s="249"/>
      <c r="G347" s="250" t="str">
        <f>IF(LEN(C347)=0,"",IF(LEFT(C347,1)="*",B347,IF(D347="Y",C347,IF(O347&lt;6,INDEX('PDP8'!$C$6:$C$13,MATCH(P347,'PDP8'!$B$6:$B$13)),CONCATENATE(W347,AA347,AD347,AF347)))))</f>
        <v/>
      </c>
      <c r="H347" s="251" t="str">
        <f t="shared" si="76"/>
        <v/>
      </c>
      <c r="I347" s="250" t="str">
        <f t="shared" si="86"/>
        <v/>
      </c>
      <c r="J347" s="179"/>
      <c r="K347" s="188" t="str">
        <f>IF(LEFT(C347,1)="*",CONCATENATE("/Address = ",RIGHT(B347,LEN(B347)-1)),IF(LEN(O347)=0,"",IF(D347="Y",CONCATENATE("/Data initialized to ",C347),IF(O347&lt;6,CONCATENATE("/",VLOOKUP(P347,'PDP8'!$B$6:$F$13,5),IF(_xlfn.BITAND(OCT2DEC(C347),376)=264," [Auto pre-increment]","")),CONCATENATE("/",Y347,AC347,AE347,AG347)))))</f>
        <v/>
      </c>
      <c r="L347" s="252"/>
      <c r="M347" s="126"/>
      <c r="N347" s="253" t="str">
        <f t="shared" si="77"/>
        <v/>
      </c>
      <c r="O347" s="253" t="str">
        <f t="shared" si="78"/>
        <v/>
      </c>
      <c r="P347" s="253" t="str">
        <f t="shared" si="79"/>
        <v/>
      </c>
      <c r="Q347" s="253" t="str">
        <f t="shared" si="80"/>
        <v/>
      </c>
      <c r="R347" s="253" t="str">
        <f t="shared" si="81"/>
        <v>NO</v>
      </c>
      <c r="S347" s="254" t="str">
        <f t="shared" si="87"/>
        <v>7610</v>
      </c>
      <c r="T347" s="253" t="str">
        <f t="shared" si="82"/>
        <v/>
      </c>
      <c r="U347" s="253">
        <f t="shared" si="83"/>
        <v>0</v>
      </c>
      <c r="V347" s="253" t="str">
        <f t="shared" si="84"/>
        <v/>
      </c>
      <c r="W347" s="253" t="str">
        <f>IF(LEN(V347)=0,"",IF(_xlfn.BITAND(V347,'PDP8'!$E$17)='PDP8'!$D$17,'PDP8'!$F$17,CONCATENATE(IF(ISNA(MATCH(_xlfn.BITAND(V347,'PDP8'!$E$18),'PDP8'!$D$18:$D$20,0)),"",CONCATENATE(INDEX('PDP8'!$C$18:$C$20,MATCH(_xlfn.BITAND(V347,'PDP8'!$E$18),'PDP8'!$D$18:$D$20,0))," ")),IF(ISNA(MATCH(_xlfn.BITAND(V347,'PDP8'!$E$21),'PDP8'!$D$21:$D$52,0)),"",INDEX('PDP8'!$C$21:$C$52,MATCH(_xlfn.BITAND(V347,'PDP8'!$E$21),'PDP8'!$D$21:$D$52,0))))))</f>
        <v/>
      </c>
      <c r="X347" s="253" t="str">
        <f>IF(LEN(W347)=0,"",IF(B347='PDP8'!$B$17,'PDP8'!$F$17,CONCATENATE(IF(ISNA(MATCH(_xlfn.BITAND(V347,'PDP8'!$E$18),'PDP8'!$D$18:$D$20,0)),"",CONCATENATE(VLOOKUP(_xlfn.BITAND(V347,'PDP8'!$E$18),'PDP8'!$D$18:$F$20,3,0),IF(LEN(W347)&gt;4,", ",""))),IF(ISNA(MATCH(_xlfn.BITAND(V347,'PDP8'!$E$21),'PDP8'!$D$21:$D$52,0)),"",VLOOKUP(_xlfn.BITAND(V347,'PDP8'!$E$21),'PDP8'!$D$21:$F$52,3,0)))))</f>
        <v/>
      </c>
      <c r="Y347" s="253" t="str">
        <f t="shared" si="88"/>
        <v/>
      </c>
      <c r="Z347" s="253" t="str">
        <f t="shared" si="85"/>
        <v/>
      </c>
      <c r="AA347" s="253" t="str">
        <f>IF(LEN(Z347)=0,"",CONCATENATE(IF(ISNA(MATCH(_xlfn.BITAND(Z347,'PDP8'!$E$56),'PDP8'!$D$56:$D$70,0)),"",CONCATENATE(INDEX('PDP8'!$C$56:$C$70,MATCH(_xlfn.BITAND(Z347,'PDP8'!$E$56),'PDP8'!$D$56:$D$70,0))," ")),IF(ISNA(MATCH(_xlfn.BITAND(Z347,'PDP8'!$E$71),'PDP8'!$D$71:$D$73,0)),"",CONCATENATE(INDEX('PDP8'!$C$71:$C$73,MATCH(_xlfn.BITAND(Z347,'PDP8'!$E$71),'PDP8'!$D$71:$D$73,0))," ")),IF(_xlfn.BITAND(Z347,'PDP8'!$E$74),"",'PDP8'!$C$74),IF(_xlfn.BITAND(Z347,'PDP8'!$E$75),'PDP8'!$C$75,"")))</f>
        <v/>
      </c>
      <c r="AB347" s="253" t="str">
        <f>IF(LEN(AA347)=0,"",CONCATENATE(IF(ISNA(MATCH(_xlfn.BITAND(Z347,'PDP8'!$E$56),'PDP8'!$D$56:$D$70,0)),"",VLOOKUP(_xlfn.BITAND(Z347,'PDP8'!$E$56),'PDP8'!$D$56:$F$70,3,0)),IF(ISNA(MATCH(_xlfn.BITAND(Z347,'PDP8'!$E$71),'PDP8'!$D$71:$D$73,0)),"",CONCATENATE(IF(ISNA(MATCH(_xlfn.BITAND(Z347,'PDP8'!$E$56),'PDP8'!$D$56:$D$70,0)),"",", "),VLOOKUP(_xlfn.BITAND(Z347,'PDP8'!$E$71),'PDP8'!$D$71:$F$73,3,0))),IF(_xlfn.BITAND(Z347,'PDP8'!$E$75)='PDP8'!$D$75,CONCATENATE(IF(LEN(AA347)&gt;4,", ",""),'PDP8'!$F$75,""),IF(_xlfn.BITAND(Z347,'PDP8'!$E$74),"",'PDP8'!$F$74))))</f>
        <v/>
      </c>
      <c r="AC347" s="253" t="str">
        <f t="shared" si="89"/>
        <v/>
      </c>
      <c r="AD347" s="253" t="str">
        <f>IF(OR(LEFT(C347,1)="*",ISNA(MATCH(C347,'PDP8'!$B$90:$B$238,0))),"",VLOOKUP(C347,'PDP8'!$B$90:$C$238,2,0))</f>
        <v/>
      </c>
      <c r="AE347" s="253" t="str">
        <f>IF(LEN(AD347)=0,"",VLOOKUP(C347,'PDP8'!$B$79:$F$238,5,0))</f>
        <v/>
      </c>
      <c r="AF347" s="253" t="str">
        <f>IF(OR(LEFT(C347,1)="*",ISNA(MATCH(C347,'PDP8'!$J$5:$J$389,0))),"",INDEX('PDP8'!$I$5:$I$389,MATCH(C347,'PDP8'!$J$5:$J$389,0)))</f>
        <v/>
      </c>
      <c r="AG347" s="253" t="str">
        <f>IF(LEN(AF347)=0,"",CONCATENATE(VLOOKUP(C347,'PDP8'!$J$5:$M$389,2,0),": ",VLOOKUP(C347,'PDP8'!$J$5:$M$389,4,0)))</f>
        <v/>
      </c>
      <c r="AH347" s="126"/>
    </row>
    <row r="348" spans="1:34" x14ac:dyDescent="0.2">
      <c r="A348" s="126"/>
      <c r="B348" s="246" t="str">
        <f t="shared" si="75"/>
        <v/>
      </c>
      <c r="C348" s="247"/>
      <c r="D348" s="248"/>
      <c r="E348" s="177"/>
      <c r="F348" s="249"/>
      <c r="G348" s="250" t="str">
        <f>IF(LEN(C348)=0,"",IF(LEFT(C348,1)="*",B348,IF(D348="Y",C348,IF(O348&lt;6,INDEX('PDP8'!$C$6:$C$13,MATCH(P348,'PDP8'!$B$6:$B$13)),CONCATENATE(W348,AA348,AD348,AF348)))))</f>
        <v/>
      </c>
      <c r="H348" s="251" t="str">
        <f t="shared" si="76"/>
        <v/>
      </c>
      <c r="I348" s="250" t="str">
        <f t="shared" si="86"/>
        <v/>
      </c>
      <c r="J348" s="179"/>
      <c r="K348" s="188" t="str">
        <f>IF(LEFT(C348,1)="*",CONCATENATE("/Address = ",RIGHT(B348,LEN(B348)-1)),IF(LEN(O348)=0,"",IF(D348="Y",CONCATENATE("/Data initialized to ",C348),IF(O348&lt;6,CONCATENATE("/",VLOOKUP(P348,'PDP8'!$B$6:$F$13,5),IF(_xlfn.BITAND(OCT2DEC(C348),376)=264," [Auto pre-increment]","")),CONCATENATE("/",Y348,AC348,AE348,AG348)))))</f>
        <v/>
      </c>
      <c r="L348" s="252"/>
      <c r="M348" s="126"/>
      <c r="N348" s="253" t="str">
        <f t="shared" si="77"/>
        <v/>
      </c>
      <c r="O348" s="253" t="str">
        <f t="shared" si="78"/>
        <v/>
      </c>
      <c r="P348" s="253" t="str">
        <f t="shared" si="79"/>
        <v/>
      </c>
      <c r="Q348" s="253" t="str">
        <f t="shared" si="80"/>
        <v/>
      </c>
      <c r="R348" s="253" t="str">
        <f t="shared" si="81"/>
        <v>NO</v>
      </c>
      <c r="S348" s="254" t="str">
        <f t="shared" si="87"/>
        <v>7610</v>
      </c>
      <c r="T348" s="253" t="str">
        <f t="shared" si="82"/>
        <v/>
      </c>
      <c r="U348" s="253">
        <f t="shared" si="83"/>
        <v>0</v>
      </c>
      <c r="V348" s="253" t="str">
        <f t="shared" si="84"/>
        <v/>
      </c>
      <c r="W348" s="253" t="str">
        <f>IF(LEN(V348)=0,"",IF(_xlfn.BITAND(V348,'PDP8'!$E$17)='PDP8'!$D$17,'PDP8'!$F$17,CONCATENATE(IF(ISNA(MATCH(_xlfn.BITAND(V348,'PDP8'!$E$18),'PDP8'!$D$18:$D$20,0)),"",CONCATENATE(INDEX('PDP8'!$C$18:$C$20,MATCH(_xlfn.BITAND(V348,'PDP8'!$E$18),'PDP8'!$D$18:$D$20,0))," ")),IF(ISNA(MATCH(_xlfn.BITAND(V348,'PDP8'!$E$21),'PDP8'!$D$21:$D$52,0)),"",INDEX('PDP8'!$C$21:$C$52,MATCH(_xlfn.BITAND(V348,'PDP8'!$E$21),'PDP8'!$D$21:$D$52,0))))))</f>
        <v/>
      </c>
      <c r="X348" s="253" t="str">
        <f>IF(LEN(W348)=0,"",IF(B348='PDP8'!$B$17,'PDP8'!$F$17,CONCATENATE(IF(ISNA(MATCH(_xlfn.BITAND(V348,'PDP8'!$E$18),'PDP8'!$D$18:$D$20,0)),"",CONCATENATE(VLOOKUP(_xlfn.BITAND(V348,'PDP8'!$E$18),'PDP8'!$D$18:$F$20,3,0),IF(LEN(W348)&gt;4,", ",""))),IF(ISNA(MATCH(_xlfn.BITAND(V348,'PDP8'!$E$21),'PDP8'!$D$21:$D$52,0)),"",VLOOKUP(_xlfn.BITAND(V348,'PDP8'!$E$21),'PDP8'!$D$21:$F$52,3,0)))))</f>
        <v/>
      </c>
      <c r="Y348" s="253" t="str">
        <f t="shared" si="88"/>
        <v/>
      </c>
      <c r="Z348" s="253" t="str">
        <f t="shared" si="85"/>
        <v/>
      </c>
      <c r="AA348" s="253" t="str">
        <f>IF(LEN(Z348)=0,"",CONCATENATE(IF(ISNA(MATCH(_xlfn.BITAND(Z348,'PDP8'!$E$56),'PDP8'!$D$56:$D$70,0)),"",CONCATENATE(INDEX('PDP8'!$C$56:$C$70,MATCH(_xlfn.BITAND(Z348,'PDP8'!$E$56),'PDP8'!$D$56:$D$70,0))," ")),IF(ISNA(MATCH(_xlfn.BITAND(Z348,'PDP8'!$E$71),'PDP8'!$D$71:$D$73,0)),"",CONCATENATE(INDEX('PDP8'!$C$71:$C$73,MATCH(_xlfn.BITAND(Z348,'PDP8'!$E$71),'PDP8'!$D$71:$D$73,0))," ")),IF(_xlfn.BITAND(Z348,'PDP8'!$E$74),"",'PDP8'!$C$74),IF(_xlfn.BITAND(Z348,'PDP8'!$E$75),'PDP8'!$C$75,"")))</f>
        <v/>
      </c>
      <c r="AB348" s="253" t="str">
        <f>IF(LEN(AA348)=0,"",CONCATENATE(IF(ISNA(MATCH(_xlfn.BITAND(Z348,'PDP8'!$E$56),'PDP8'!$D$56:$D$70,0)),"",VLOOKUP(_xlfn.BITAND(Z348,'PDP8'!$E$56),'PDP8'!$D$56:$F$70,3,0)),IF(ISNA(MATCH(_xlfn.BITAND(Z348,'PDP8'!$E$71),'PDP8'!$D$71:$D$73,0)),"",CONCATENATE(IF(ISNA(MATCH(_xlfn.BITAND(Z348,'PDP8'!$E$56),'PDP8'!$D$56:$D$70,0)),"",", "),VLOOKUP(_xlfn.BITAND(Z348,'PDP8'!$E$71),'PDP8'!$D$71:$F$73,3,0))),IF(_xlfn.BITAND(Z348,'PDP8'!$E$75)='PDP8'!$D$75,CONCATENATE(IF(LEN(AA348)&gt;4,", ",""),'PDP8'!$F$75,""),IF(_xlfn.BITAND(Z348,'PDP8'!$E$74),"",'PDP8'!$F$74))))</f>
        <v/>
      </c>
      <c r="AC348" s="253" t="str">
        <f t="shared" si="89"/>
        <v/>
      </c>
      <c r="AD348" s="253" t="str">
        <f>IF(OR(LEFT(C348,1)="*",ISNA(MATCH(C348,'PDP8'!$B$90:$B$238,0))),"",VLOOKUP(C348,'PDP8'!$B$90:$C$238,2,0))</f>
        <v/>
      </c>
      <c r="AE348" s="253" t="str">
        <f>IF(LEN(AD348)=0,"",VLOOKUP(C348,'PDP8'!$B$79:$F$238,5,0))</f>
        <v/>
      </c>
      <c r="AF348" s="253" t="str">
        <f>IF(OR(LEFT(C348,1)="*",ISNA(MATCH(C348,'PDP8'!$J$5:$J$389,0))),"",INDEX('PDP8'!$I$5:$I$389,MATCH(C348,'PDP8'!$J$5:$J$389,0)))</f>
        <v/>
      </c>
      <c r="AG348" s="253" t="str">
        <f>IF(LEN(AF348)=0,"",CONCATENATE(VLOOKUP(C348,'PDP8'!$J$5:$M$389,2,0),": ",VLOOKUP(C348,'PDP8'!$J$5:$M$389,4,0)))</f>
        <v/>
      </c>
      <c r="AH348" s="126"/>
    </row>
    <row r="349" spans="1:34" x14ac:dyDescent="0.2">
      <c r="A349" s="126"/>
      <c r="B349" s="246" t="str">
        <f t="shared" si="75"/>
        <v/>
      </c>
      <c r="C349" s="247"/>
      <c r="D349" s="248"/>
      <c r="E349" s="177"/>
      <c r="F349" s="249"/>
      <c r="G349" s="250" t="str">
        <f>IF(LEN(C349)=0,"",IF(LEFT(C349,1)="*",B349,IF(D349="Y",C349,IF(O349&lt;6,INDEX('PDP8'!$C$6:$C$13,MATCH(P349,'PDP8'!$B$6:$B$13)),CONCATENATE(W349,AA349,AD349,AF349)))))</f>
        <v/>
      </c>
      <c r="H349" s="251" t="str">
        <f t="shared" si="76"/>
        <v/>
      </c>
      <c r="I349" s="250" t="str">
        <f t="shared" si="86"/>
        <v/>
      </c>
      <c r="J349" s="179"/>
      <c r="K349" s="188" t="str">
        <f>IF(LEFT(C349,1)="*",CONCATENATE("/Address = ",RIGHT(B349,LEN(B349)-1)),IF(LEN(O349)=0,"",IF(D349="Y",CONCATENATE("/Data initialized to ",C349),IF(O349&lt;6,CONCATENATE("/",VLOOKUP(P349,'PDP8'!$B$6:$F$13,5),IF(_xlfn.BITAND(OCT2DEC(C349),376)=264," [Auto pre-increment]","")),CONCATENATE("/",Y349,AC349,AE349,AG349)))))</f>
        <v/>
      </c>
      <c r="L349" s="252"/>
      <c r="M349" s="126"/>
      <c r="N349" s="253" t="str">
        <f t="shared" si="77"/>
        <v/>
      </c>
      <c r="O349" s="253" t="str">
        <f t="shared" si="78"/>
        <v/>
      </c>
      <c r="P349" s="253" t="str">
        <f t="shared" si="79"/>
        <v/>
      </c>
      <c r="Q349" s="253" t="str">
        <f t="shared" si="80"/>
        <v/>
      </c>
      <c r="R349" s="253" t="str">
        <f t="shared" si="81"/>
        <v>NO</v>
      </c>
      <c r="S349" s="254" t="str">
        <f t="shared" si="87"/>
        <v>7610</v>
      </c>
      <c r="T349" s="253" t="str">
        <f t="shared" si="82"/>
        <v/>
      </c>
      <c r="U349" s="253">
        <f t="shared" si="83"/>
        <v>0</v>
      </c>
      <c r="V349" s="253" t="str">
        <f t="shared" si="84"/>
        <v/>
      </c>
      <c r="W349" s="253" t="str">
        <f>IF(LEN(V349)=0,"",IF(_xlfn.BITAND(V349,'PDP8'!$E$17)='PDP8'!$D$17,'PDP8'!$F$17,CONCATENATE(IF(ISNA(MATCH(_xlfn.BITAND(V349,'PDP8'!$E$18),'PDP8'!$D$18:$D$20,0)),"",CONCATENATE(INDEX('PDP8'!$C$18:$C$20,MATCH(_xlfn.BITAND(V349,'PDP8'!$E$18),'PDP8'!$D$18:$D$20,0))," ")),IF(ISNA(MATCH(_xlfn.BITAND(V349,'PDP8'!$E$21),'PDP8'!$D$21:$D$52,0)),"",INDEX('PDP8'!$C$21:$C$52,MATCH(_xlfn.BITAND(V349,'PDP8'!$E$21),'PDP8'!$D$21:$D$52,0))))))</f>
        <v/>
      </c>
      <c r="X349" s="253" t="str">
        <f>IF(LEN(W349)=0,"",IF(B349='PDP8'!$B$17,'PDP8'!$F$17,CONCATENATE(IF(ISNA(MATCH(_xlfn.BITAND(V349,'PDP8'!$E$18),'PDP8'!$D$18:$D$20,0)),"",CONCATENATE(VLOOKUP(_xlfn.BITAND(V349,'PDP8'!$E$18),'PDP8'!$D$18:$F$20,3,0),IF(LEN(W349)&gt;4,", ",""))),IF(ISNA(MATCH(_xlfn.BITAND(V349,'PDP8'!$E$21),'PDP8'!$D$21:$D$52,0)),"",VLOOKUP(_xlfn.BITAND(V349,'PDP8'!$E$21),'PDP8'!$D$21:$F$52,3,0)))))</f>
        <v/>
      </c>
      <c r="Y349" s="253" t="str">
        <f t="shared" si="88"/>
        <v/>
      </c>
      <c r="Z349" s="253" t="str">
        <f t="shared" si="85"/>
        <v/>
      </c>
      <c r="AA349" s="253" t="str">
        <f>IF(LEN(Z349)=0,"",CONCATENATE(IF(ISNA(MATCH(_xlfn.BITAND(Z349,'PDP8'!$E$56),'PDP8'!$D$56:$D$70,0)),"",CONCATENATE(INDEX('PDP8'!$C$56:$C$70,MATCH(_xlfn.BITAND(Z349,'PDP8'!$E$56),'PDP8'!$D$56:$D$70,0))," ")),IF(ISNA(MATCH(_xlfn.BITAND(Z349,'PDP8'!$E$71),'PDP8'!$D$71:$D$73,0)),"",CONCATENATE(INDEX('PDP8'!$C$71:$C$73,MATCH(_xlfn.BITAND(Z349,'PDP8'!$E$71),'PDP8'!$D$71:$D$73,0))," ")),IF(_xlfn.BITAND(Z349,'PDP8'!$E$74),"",'PDP8'!$C$74),IF(_xlfn.BITAND(Z349,'PDP8'!$E$75),'PDP8'!$C$75,"")))</f>
        <v/>
      </c>
      <c r="AB349" s="253" t="str">
        <f>IF(LEN(AA349)=0,"",CONCATENATE(IF(ISNA(MATCH(_xlfn.BITAND(Z349,'PDP8'!$E$56),'PDP8'!$D$56:$D$70,0)),"",VLOOKUP(_xlfn.BITAND(Z349,'PDP8'!$E$56),'PDP8'!$D$56:$F$70,3,0)),IF(ISNA(MATCH(_xlfn.BITAND(Z349,'PDP8'!$E$71),'PDP8'!$D$71:$D$73,0)),"",CONCATENATE(IF(ISNA(MATCH(_xlfn.BITAND(Z349,'PDP8'!$E$56),'PDP8'!$D$56:$D$70,0)),"",", "),VLOOKUP(_xlfn.BITAND(Z349,'PDP8'!$E$71),'PDP8'!$D$71:$F$73,3,0))),IF(_xlfn.BITAND(Z349,'PDP8'!$E$75)='PDP8'!$D$75,CONCATENATE(IF(LEN(AA349)&gt;4,", ",""),'PDP8'!$F$75,""),IF(_xlfn.BITAND(Z349,'PDP8'!$E$74),"",'PDP8'!$F$74))))</f>
        <v/>
      </c>
      <c r="AC349" s="253" t="str">
        <f t="shared" si="89"/>
        <v/>
      </c>
      <c r="AD349" s="253" t="str">
        <f>IF(OR(LEFT(C349,1)="*",ISNA(MATCH(C349,'PDP8'!$B$90:$B$238,0))),"",VLOOKUP(C349,'PDP8'!$B$90:$C$238,2,0))</f>
        <v/>
      </c>
      <c r="AE349" s="253" t="str">
        <f>IF(LEN(AD349)=0,"",VLOOKUP(C349,'PDP8'!$B$79:$F$238,5,0))</f>
        <v/>
      </c>
      <c r="AF349" s="253" t="str">
        <f>IF(OR(LEFT(C349,1)="*",ISNA(MATCH(C349,'PDP8'!$J$5:$J$389,0))),"",INDEX('PDP8'!$I$5:$I$389,MATCH(C349,'PDP8'!$J$5:$J$389,0)))</f>
        <v/>
      </c>
      <c r="AG349" s="253" t="str">
        <f>IF(LEN(AF349)=0,"",CONCATENATE(VLOOKUP(C349,'PDP8'!$J$5:$M$389,2,0),": ",VLOOKUP(C349,'PDP8'!$J$5:$M$389,4,0)))</f>
        <v/>
      </c>
      <c r="AH349" s="126"/>
    </row>
    <row r="350" spans="1:34" x14ac:dyDescent="0.2">
      <c r="A350" s="126"/>
      <c r="B350" s="246" t="str">
        <f t="shared" si="75"/>
        <v/>
      </c>
      <c r="C350" s="247"/>
      <c r="D350" s="248"/>
      <c r="E350" s="177"/>
      <c r="F350" s="249"/>
      <c r="G350" s="250" t="str">
        <f>IF(LEN(C350)=0,"",IF(LEFT(C350,1)="*",B350,IF(D350="Y",C350,IF(O350&lt;6,INDEX('PDP8'!$C$6:$C$13,MATCH(P350,'PDP8'!$B$6:$B$13)),CONCATENATE(W350,AA350,AD350,AF350)))))</f>
        <v/>
      </c>
      <c r="H350" s="251" t="str">
        <f t="shared" si="76"/>
        <v/>
      </c>
      <c r="I350" s="250" t="str">
        <f t="shared" si="86"/>
        <v/>
      </c>
      <c r="J350" s="179"/>
      <c r="K350" s="188" t="str">
        <f>IF(LEFT(C350,1)="*",CONCATENATE("/Address = ",RIGHT(B350,LEN(B350)-1)),IF(LEN(O350)=0,"",IF(D350="Y",CONCATENATE("/Data initialized to ",C350),IF(O350&lt;6,CONCATENATE("/",VLOOKUP(P350,'PDP8'!$B$6:$F$13,5),IF(_xlfn.BITAND(OCT2DEC(C350),376)=264," [Auto pre-increment]","")),CONCATENATE("/",Y350,AC350,AE350,AG350)))))</f>
        <v/>
      </c>
      <c r="L350" s="252"/>
      <c r="M350" s="126"/>
      <c r="N350" s="253" t="str">
        <f t="shared" si="77"/>
        <v/>
      </c>
      <c r="O350" s="253" t="str">
        <f t="shared" si="78"/>
        <v/>
      </c>
      <c r="P350" s="253" t="str">
        <f t="shared" si="79"/>
        <v/>
      </c>
      <c r="Q350" s="253" t="str">
        <f t="shared" si="80"/>
        <v/>
      </c>
      <c r="R350" s="253" t="str">
        <f t="shared" si="81"/>
        <v>NO</v>
      </c>
      <c r="S350" s="254" t="str">
        <f t="shared" si="87"/>
        <v>7610</v>
      </c>
      <c r="T350" s="253" t="str">
        <f t="shared" si="82"/>
        <v/>
      </c>
      <c r="U350" s="253">
        <f t="shared" si="83"/>
        <v>0</v>
      </c>
      <c r="V350" s="253" t="str">
        <f t="shared" si="84"/>
        <v/>
      </c>
      <c r="W350" s="253" t="str">
        <f>IF(LEN(V350)=0,"",IF(_xlfn.BITAND(V350,'PDP8'!$E$17)='PDP8'!$D$17,'PDP8'!$F$17,CONCATENATE(IF(ISNA(MATCH(_xlfn.BITAND(V350,'PDP8'!$E$18),'PDP8'!$D$18:$D$20,0)),"",CONCATENATE(INDEX('PDP8'!$C$18:$C$20,MATCH(_xlfn.BITAND(V350,'PDP8'!$E$18),'PDP8'!$D$18:$D$20,0))," ")),IF(ISNA(MATCH(_xlfn.BITAND(V350,'PDP8'!$E$21),'PDP8'!$D$21:$D$52,0)),"",INDEX('PDP8'!$C$21:$C$52,MATCH(_xlfn.BITAND(V350,'PDP8'!$E$21),'PDP8'!$D$21:$D$52,0))))))</f>
        <v/>
      </c>
      <c r="X350" s="253" t="str">
        <f>IF(LEN(W350)=0,"",IF(B350='PDP8'!$B$17,'PDP8'!$F$17,CONCATENATE(IF(ISNA(MATCH(_xlfn.BITAND(V350,'PDP8'!$E$18),'PDP8'!$D$18:$D$20,0)),"",CONCATENATE(VLOOKUP(_xlfn.BITAND(V350,'PDP8'!$E$18),'PDP8'!$D$18:$F$20,3,0),IF(LEN(W350)&gt;4,", ",""))),IF(ISNA(MATCH(_xlfn.BITAND(V350,'PDP8'!$E$21),'PDP8'!$D$21:$D$52,0)),"",VLOOKUP(_xlfn.BITAND(V350,'PDP8'!$E$21),'PDP8'!$D$21:$F$52,3,0)))))</f>
        <v/>
      </c>
      <c r="Y350" s="253" t="str">
        <f t="shared" si="88"/>
        <v/>
      </c>
      <c r="Z350" s="253" t="str">
        <f t="shared" si="85"/>
        <v/>
      </c>
      <c r="AA350" s="253" t="str">
        <f>IF(LEN(Z350)=0,"",CONCATENATE(IF(ISNA(MATCH(_xlfn.BITAND(Z350,'PDP8'!$E$56),'PDP8'!$D$56:$D$70,0)),"",CONCATENATE(INDEX('PDP8'!$C$56:$C$70,MATCH(_xlfn.BITAND(Z350,'PDP8'!$E$56),'PDP8'!$D$56:$D$70,0))," ")),IF(ISNA(MATCH(_xlfn.BITAND(Z350,'PDP8'!$E$71),'PDP8'!$D$71:$D$73,0)),"",CONCATENATE(INDEX('PDP8'!$C$71:$C$73,MATCH(_xlfn.BITAND(Z350,'PDP8'!$E$71),'PDP8'!$D$71:$D$73,0))," ")),IF(_xlfn.BITAND(Z350,'PDP8'!$E$74),"",'PDP8'!$C$74),IF(_xlfn.BITAND(Z350,'PDP8'!$E$75),'PDP8'!$C$75,"")))</f>
        <v/>
      </c>
      <c r="AB350" s="253" t="str">
        <f>IF(LEN(AA350)=0,"",CONCATENATE(IF(ISNA(MATCH(_xlfn.BITAND(Z350,'PDP8'!$E$56),'PDP8'!$D$56:$D$70,0)),"",VLOOKUP(_xlfn.BITAND(Z350,'PDP8'!$E$56),'PDP8'!$D$56:$F$70,3,0)),IF(ISNA(MATCH(_xlfn.BITAND(Z350,'PDP8'!$E$71),'PDP8'!$D$71:$D$73,0)),"",CONCATENATE(IF(ISNA(MATCH(_xlfn.BITAND(Z350,'PDP8'!$E$56),'PDP8'!$D$56:$D$70,0)),"",", "),VLOOKUP(_xlfn.BITAND(Z350,'PDP8'!$E$71),'PDP8'!$D$71:$F$73,3,0))),IF(_xlfn.BITAND(Z350,'PDP8'!$E$75)='PDP8'!$D$75,CONCATENATE(IF(LEN(AA350)&gt;4,", ",""),'PDP8'!$F$75,""),IF(_xlfn.BITAND(Z350,'PDP8'!$E$74),"",'PDP8'!$F$74))))</f>
        <v/>
      </c>
      <c r="AC350" s="253" t="str">
        <f t="shared" si="89"/>
        <v/>
      </c>
      <c r="AD350" s="253" t="str">
        <f>IF(OR(LEFT(C350,1)="*",ISNA(MATCH(C350,'PDP8'!$B$90:$B$238,0))),"",VLOOKUP(C350,'PDP8'!$B$90:$C$238,2,0))</f>
        <v/>
      </c>
      <c r="AE350" s="253" t="str">
        <f>IF(LEN(AD350)=0,"",VLOOKUP(C350,'PDP8'!$B$79:$F$238,5,0))</f>
        <v/>
      </c>
      <c r="AF350" s="253" t="str">
        <f>IF(OR(LEFT(C350,1)="*",ISNA(MATCH(C350,'PDP8'!$J$5:$J$389,0))),"",INDEX('PDP8'!$I$5:$I$389,MATCH(C350,'PDP8'!$J$5:$J$389,0)))</f>
        <v/>
      </c>
      <c r="AG350" s="253" t="str">
        <f>IF(LEN(AF350)=0,"",CONCATENATE(VLOOKUP(C350,'PDP8'!$J$5:$M$389,2,0),": ",VLOOKUP(C350,'PDP8'!$J$5:$M$389,4,0)))</f>
        <v/>
      </c>
      <c r="AH350" s="126"/>
    </row>
    <row r="351" spans="1:34" x14ac:dyDescent="0.2">
      <c r="A351" s="126"/>
      <c r="B351" s="246" t="str">
        <f t="shared" si="75"/>
        <v/>
      </c>
      <c r="C351" s="247"/>
      <c r="D351" s="248"/>
      <c r="E351" s="177"/>
      <c r="F351" s="249"/>
      <c r="G351" s="250" t="str">
        <f>IF(LEN(C351)=0,"",IF(LEFT(C351,1)="*",B351,IF(D351="Y",C351,IF(O351&lt;6,INDEX('PDP8'!$C$6:$C$13,MATCH(P351,'PDP8'!$B$6:$B$13)),CONCATENATE(W351,AA351,AD351,AF351)))))</f>
        <v/>
      </c>
      <c r="H351" s="251" t="str">
        <f t="shared" si="76"/>
        <v/>
      </c>
      <c r="I351" s="250" t="str">
        <f t="shared" si="86"/>
        <v/>
      </c>
      <c r="J351" s="179"/>
      <c r="K351" s="188" t="str">
        <f>IF(LEFT(C351,1)="*",CONCATENATE("/Address = ",RIGHT(B351,LEN(B351)-1)),IF(LEN(O351)=0,"",IF(D351="Y",CONCATENATE("/Data initialized to ",C351),IF(O351&lt;6,CONCATENATE("/",VLOOKUP(P351,'PDP8'!$B$6:$F$13,5),IF(_xlfn.BITAND(OCT2DEC(C351),376)=264," [Auto pre-increment]","")),CONCATENATE("/",Y351,AC351,AE351,AG351)))))</f>
        <v/>
      </c>
      <c r="L351" s="252"/>
      <c r="M351" s="126"/>
      <c r="N351" s="253" t="str">
        <f t="shared" si="77"/>
        <v/>
      </c>
      <c r="O351" s="253" t="str">
        <f t="shared" si="78"/>
        <v/>
      </c>
      <c r="P351" s="253" t="str">
        <f t="shared" si="79"/>
        <v/>
      </c>
      <c r="Q351" s="253" t="str">
        <f t="shared" si="80"/>
        <v/>
      </c>
      <c r="R351" s="253" t="str">
        <f t="shared" si="81"/>
        <v>NO</v>
      </c>
      <c r="S351" s="254" t="str">
        <f t="shared" si="87"/>
        <v>7610</v>
      </c>
      <c r="T351" s="253" t="str">
        <f t="shared" si="82"/>
        <v/>
      </c>
      <c r="U351" s="253">
        <f t="shared" si="83"/>
        <v>0</v>
      </c>
      <c r="V351" s="253" t="str">
        <f t="shared" si="84"/>
        <v/>
      </c>
      <c r="W351" s="253" t="str">
        <f>IF(LEN(V351)=0,"",IF(_xlfn.BITAND(V351,'PDP8'!$E$17)='PDP8'!$D$17,'PDP8'!$F$17,CONCATENATE(IF(ISNA(MATCH(_xlfn.BITAND(V351,'PDP8'!$E$18),'PDP8'!$D$18:$D$20,0)),"",CONCATENATE(INDEX('PDP8'!$C$18:$C$20,MATCH(_xlfn.BITAND(V351,'PDP8'!$E$18),'PDP8'!$D$18:$D$20,0))," ")),IF(ISNA(MATCH(_xlfn.BITAND(V351,'PDP8'!$E$21),'PDP8'!$D$21:$D$52,0)),"",INDEX('PDP8'!$C$21:$C$52,MATCH(_xlfn.BITAND(V351,'PDP8'!$E$21),'PDP8'!$D$21:$D$52,0))))))</f>
        <v/>
      </c>
      <c r="X351" s="253" t="str">
        <f>IF(LEN(W351)=0,"",IF(B351='PDP8'!$B$17,'PDP8'!$F$17,CONCATENATE(IF(ISNA(MATCH(_xlfn.BITAND(V351,'PDP8'!$E$18),'PDP8'!$D$18:$D$20,0)),"",CONCATENATE(VLOOKUP(_xlfn.BITAND(V351,'PDP8'!$E$18),'PDP8'!$D$18:$F$20,3,0),IF(LEN(W351)&gt;4,", ",""))),IF(ISNA(MATCH(_xlfn.BITAND(V351,'PDP8'!$E$21),'PDP8'!$D$21:$D$52,0)),"",VLOOKUP(_xlfn.BITAND(V351,'PDP8'!$E$21),'PDP8'!$D$21:$F$52,3,0)))))</f>
        <v/>
      </c>
      <c r="Y351" s="253" t="str">
        <f t="shared" si="88"/>
        <v/>
      </c>
      <c r="Z351" s="253" t="str">
        <f t="shared" si="85"/>
        <v/>
      </c>
      <c r="AA351" s="253" t="str">
        <f>IF(LEN(Z351)=0,"",CONCATENATE(IF(ISNA(MATCH(_xlfn.BITAND(Z351,'PDP8'!$E$56),'PDP8'!$D$56:$D$70,0)),"",CONCATENATE(INDEX('PDP8'!$C$56:$C$70,MATCH(_xlfn.BITAND(Z351,'PDP8'!$E$56),'PDP8'!$D$56:$D$70,0))," ")),IF(ISNA(MATCH(_xlfn.BITAND(Z351,'PDP8'!$E$71),'PDP8'!$D$71:$D$73,0)),"",CONCATENATE(INDEX('PDP8'!$C$71:$C$73,MATCH(_xlfn.BITAND(Z351,'PDP8'!$E$71),'PDP8'!$D$71:$D$73,0))," ")),IF(_xlfn.BITAND(Z351,'PDP8'!$E$74),"",'PDP8'!$C$74),IF(_xlfn.BITAND(Z351,'PDP8'!$E$75),'PDP8'!$C$75,"")))</f>
        <v/>
      </c>
      <c r="AB351" s="253" t="str">
        <f>IF(LEN(AA351)=0,"",CONCATENATE(IF(ISNA(MATCH(_xlfn.BITAND(Z351,'PDP8'!$E$56),'PDP8'!$D$56:$D$70,0)),"",VLOOKUP(_xlfn.BITAND(Z351,'PDP8'!$E$56),'PDP8'!$D$56:$F$70,3,0)),IF(ISNA(MATCH(_xlfn.BITAND(Z351,'PDP8'!$E$71),'PDP8'!$D$71:$D$73,0)),"",CONCATENATE(IF(ISNA(MATCH(_xlfn.BITAND(Z351,'PDP8'!$E$56),'PDP8'!$D$56:$D$70,0)),"",", "),VLOOKUP(_xlfn.BITAND(Z351,'PDP8'!$E$71),'PDP8'!$D$71:$F$73,3,0))),IF(_xlfn.BITAND(Z351,'PDP8'!$E$75)='PDP8'!$D$75,CONCATENATE(IF(LEN(AA351)&gt;4,", ",""),'PDP8'!$F$75,""),IF(_xlfn.BITAND(Z351,'PDP8'!$E$74),"",'PDP8'!$F$74))))</f>
        <v/>
      </c>
      <c r="AC351" s="253" t="str">
        <f t="shared" si="89"/>
        <v/>
      </c>
      <c r="AD351" s="253" t="str">
        <f>IF(OR(LEFT(C351,1)="*",ISNA(MATCH(C351,'PDP8'!$B$90:$B$238,0))),"",VLOOKUP(C351,'PDP8'!$B$90:$C$238,2,0))</f>
        <v/>
      </c>
      <c r="AE351" s="253" t="str">
        <f>IF(LEN(AD351)=0,"",VLOOKUP(C351,'PDP8'!$B$79:$F$238,5,0))</f>
        <v/>
      </c>
      <c r="AF351" s="253" t="str">
        <f>IF(OR(LEFT(C351,1)="*",ISNA(MATCH(C351,'PDP8'!$J$5:$J$389,0))),"",INDEX('PDP8'!$I$5:$I$389,MATCH(C351,'PDP8'!$J$5:$J$389,0)))</f>
        <v/>
      </c>
      <c r="AG351" s="253" t="str">
        <f>IF(LEN(AF351)=0,"",CONCATENATE(VLOOKUP(C351,'PDP8'!$J$5:$M$389,2,0),": ",VLOOKUP(C351,'PDP8'!$J$5:$M$389,4,0)))</f>
        <v/>
      </c>
      <c r="AH351" s="126"/>
    </row>
    <row r="352" spans="1:34" x14ac:dyDescent="0.2">
      <c r="A352" s="126"/>
      <c r="B352" s="246" t="str">
        <f t="shared" si="75"/>
        <v/>
      </c>
      <c r="C352" s="247"/>
      <c r="D352" s="248"/>
      <c r="E352" s="177"/>
      <c r="F352" s="249"/>
      <c r="G352" s="250" t="str">
        <f>IF(LEN(C352)=0,"",IF(LEFT(C352,1)="*",B352,IF(D352="Y",C352,IF(O352&lt;6,INDEX('PDP8'!$C$6:$C$13,MATCH(P352,'PDP8'!$B$6:$B$13)),CONCATENATE(W352,AA352,AD352,AF352)))))</f>
        <v/>
      </c>
      <c r="H352" s="251" t="str">
        <f t="shared" si="76"/>
        <v/>
      </c>
      <c r="I352" s="250" t="str">
        <f t="shared" si="86"/>
        <v/>
      </c>
      <c r="J352" s="179"/>
      <c r="K352" s="188" t="str">
        <f>IF(LEFT(C352,1)="*",CONCATENATE("/Address = ",RIGHT(B352,LEN(B352)-1)),IF(LEN(O352)=0,"",IF(D352="Y",CONCATENATE("/Data initialized to ",C352),IF(O352&lt;6,CONCATENATE("/",VLOOKUP(P352,'PDP8'!$B$6:$F$13,5),IF(_xlfn.BITAND(OCT2DEC(C352),376)=264," [Auto pre-increment]","")),CONCATENATE("/",Y352,AC352,AE352,AG352)))))</f>
        <v/>
      </c>
      <c r="L352" s="252"/>
      <c r="M352" s="126"/>
      <c r="N352" s="253" t="str">
        <f t="shared" si="77"/>
        <v/>
      </c>
      <c r="O352" s="253" t="str">
        <f t="shared" si="78"/>
        <v/>
      </c>
      <c r="P352" s="253" t="str">
        <f t="shared" si="79"/>
        <v/>
      </c>
      <c r="Q352" s="253" t="str">
        <f t="shared" si="80"/>
        <v/>
      </c>
      <c r="R352" s="253" t="str">
        <f t="shared" si="81"/>
        <v>NO</v>
      </c>
      <c r="S352" s="254" t="str">
        <f t="shared" si="87"/>
        <v>7610</v>
      </c>
      <c r="T352" s="253" t="str">
        <f t="shared" si="82"/>
        <v/>
      </c>
      <c r="U352" s="253">
        <f t="shared" si="83"/>
        <v>0</v>
      </c>
      <c r="V352" s="253" t="str">
        <f t="shared" si="84"/>
        <v/>
      </c>
      <c r="W352" s="253" t="str">
        <f>IF(LEN(V352)=0,"",IF(_xlfn.BITAND(V352,'PDP8'!$E$17)='PDP8'!$D$17,'PDP8'!$F$17,CONCATENATE(IF(ISNA(MATCH(_xlfn.BITAND(V352,'PDP8'!$E$18),'PDP8'!$D$18:$D$20,0)),"",CONCATENATE(INDEX('PDP8'!$C$18:$C$20,MATCH(_xlfn.BITAND(V352,'PDP8'!$E$18),'PDP8'!$D$18:$D$20,0))," ")),IF(ISNA(MATCH(_xlfn.BITAND(V352,'PDP8'!$E$21),'PDP8'!$D$21:$D$52,0)),"",INDEX('PDP8'!$C$21:$C$52,MATCH(_xlfn.BITAND(V352,'PDP8'!$E$21),'PDP8'!$D$21:$D$52,0))))))</f>
        <v/>
      </c>
      <c r="X352" s="253" t="str">
        <f>IF(LEN(W352)=0,"",IF(B352='PDP8'!$B$17,'PDP8'!$F$17,CONCATENATE(IF(ISNA(MATCH(_xlfn.BITAND(V352,'PDP8'!$E$18),'PDP8'!$D$18:$D$20,0)),"",CONCATENATE(VLOOKUP(_xlfn.BITAND(V352,'PDP8'!$E$18),'PDP8'!$D$18:$F$20,3,0),IF(LEN(W352)&gt;4,", ",""))),IF(ISNA(MATCH(_xlfn.BITAND(V352,'PDP8'!$E$21),'PDP8'!$D$21:$D$52,0)),"",VLOOKUP(_xlfn.BITAND(V352,'PDP8'!$E$21),'PDP8'!$D$21:$F$52,3,0)))))</f>
        <v/>
      </c>
      <c r="Y352" s="253" t="str">
        <f t="shared" si="88"/>
        <v/>
      </c>
      <c r="Z352" s="253" t="str">
        <f t="shared" si="85"/>
        <v/>
      </c>
      <c r="AA352" s="253" t="str">
        <f>IF(LEN(Z352)=0,"",CONCATENATE(IF(ISNA(MATCH(_xlfn.BITAND(Z352,'PDP8'!$E$56),'PDP8'!$D$56:$D$70,0)),"",CONCATENATE(INDEX('PDP8'!$C$56:$C$70,MATCH(_xlfn.BITAND(Z352,'PDP8'!$E$56),'PDP8'!$D$56:$D$70,0))," ")),IF(ISNA(MATCH(_xlfn.BITAND(Z352,'PDP8'!$E$71),'PDP8'!$D$71:$D$73,0)),"",CONCATENATE(INDEX('PDP8'!$C$71:$C$73,MATCH(_xlfn.BITAND(Z352,'PDP8'!$E$71),'PDP8'!$D$71:$D$73,0))," ")),IF(_xlfn.BITAND(Z352,'PDP8'!$E$74),"",'PDP8'!$C$74),IF(_xlfn.BITAND(Z352,'PDP8'!$E$75),'PDP8'!$C$75,"")))</f>
        <v/>
      </c>
      <c r="AB352" s="253" t="str">
        <f>IF(LEN(AA352)=0,"",CONCATENATE(IF(ISNA(MATCH(_xlfn.BITAND(Z352,'PDP8'!$E$56),'PDP8'!$D$56:$D$70,0)),"",VLOOKUP(_xlfn.BITAND(Z352,'PDP8'!$E$56),'PDP8'!$D$56:$F$70,3,0)),IF(ISNA(MATCH(_xlfn.BITAND(Z352,'PDP8'!$E$71),'PDP8'!$D$71:$D$73,0)),"",CONCATENATE(IF(ISNA(MATCH(_xlfn.BITAND(Z352,'PDP8'!$E$56),'PDP8'!$D$56:$D$70,0)),"",", "),VLOOKUP(_xlfn.BITAND(Z352,'PDP8'!$E$71),'PDP8'!$D$71:$F$73,3,0))),IF(_xlfn.BITAND(Z352,'PDP8'!$E$75)='PDP8'!$D$75,CONCATENATE(IF(LEN(AA352)&gt;4,", ",""),'PDP8'!$F$75,""),IF(_xlfn.BITAND(Z352,'PDP8'!$E$74),"",'PDP8'!$F$74))))</f>
        <v/>
      </c>
      <c r="AC352" s="253" t="str">
        <f t="shared" si="89"/>
        <v/>
      </c>
      <c r="AD352" s="253" t="str">
        <f>IF(OR(LEFT(C352,1)="*",ISNA(MATCH(C352,'PDP8'!$B$90:$B$238,0))),"",VLOOKUP(C352,'PDP8'!$B$90:$C$238,2,0))</f>
        <v/>
      </c>
      <c r="AE352" s="253" t="str">
        <f>IF(LEN(AD352)=0,"",VLOOKUP(C352,'PDP8'!$B$79:$F$238,5,0))</f>
        <v/>
      </c>
      <c r="AF352" s="253" t="str">
        <f>IF(OR(LEFT(C352,1)="*",ISNA(MATCH(C352,'PDP8'!$J$5:$J$389,0))),"",INDEX('PDP8'!$I$5:$I$389,MATCH(C352,'PDP8'!$J$5:$J$389,0)))</f>
        <v/>
      </c>
      <c r="AG352" s="253" t="str">
        <f>IF(LEN(AF352)=0,"",CONCATENATE(VLOOKUP(C352,'PDP8'!$J$5:$M$389,2,0),": ",VLOOKUP(C352,'PDP8'!$J$5:$M$389,4,0)))</f>
        <v/>
      </c>
      <c r="AH352" s="126"/>
    </row>
    <row r="353" spans="1:34" x14ac:dyDescent="0.2">
      <c r="A353" s="126"/>
      <c r="B353" s="246" t="str">
        <f t="shared" si="75"/>
        <v/>
      </c>
      <c r="C353" s="247"/>
      <c r="D353" s="248"/>
      <c r="E353" s="177"/>
      <c r="F353" s="249"/>
      <c r="G353" s="250" t="str">
        <f>IF(LEN(C353)=0,"",IF(LEFT(C353,1)="*",B353,IF(D353="Y",C353,IF(O353&lt;6,INDEX('PDP8'!$C$6:$C$13,MATCH(P353,'PDP8'!$B$6:$B$13)),CONCATENATE(W353,AA353,AD353,AF353)))))</f>
        <v/>
      </c>
      <c r="H353" s="251" t="str">
        <f t="shared" si="76"/>
        <v/>
      </c>
      <c r="I353" s="250" t="str">
        <f t="shared" si="86"/>
        <v/>
      </c>
      <c r="J353" s="179"/>
      <c r="K353" s="188" t="str">
        <f>IF(LEFT(C353,1)="*",CONCATENATE("/Address = ",RIGHT(B353,LEN(B353)-1)),IF(LEN(O353)=0,"",IF(D353="Y",CONCATENATE("/Data initialized to ",C353),IF(O353&lt;6,CONCATENATE("/",VLOOKUP(P353,'PDP8'!$B$6:$F$13,5),IF(_xlfn.BITAND(OCT2DEC(C353),376)=264," [Auto pre-increment]","")),CONCATENATE("/",Y353,AC353,AE353,AG353)))))</f>
        <v/>
      </c>
      <c r="L353" s="252"/>
      <c r="M353" s="126"/>
      <c r="N353" s="253" t="str">
        <f t="shared" si="77"/>
        <v/>
      </c>
      <c r="O353" s="253" t="str">
        <f t="shared" si="78"/>
        <v/>
      </c>
      <c r="P353" s="253" t="str">
        <f t="shared" si="79"/>
        <v/>
      </c>
      <c r="Q353" s="253" t="str">
        <f t="shared" si="80"/>
        <v/>
      </c>
      <c r="R353" s="253" t="str">
        <f t="shared" si="81"/>
        <v>NO</v>
      </c>
      <c r="S353" s="254" t="str">
        <f t="shared" si="87"/>
        <v>7610</v>
      </c>
      <c r="T353" s="253" t="str">
        <f t="shared" si="82"/>
        <v/>
      </c>
      <c r="U353" s="253">
        <f t="shared" si="83"/>
        <v>0</v>
      </c>
      <c r="V353" s="253" t="str">
        <f t="shared" si="84"/>
        <v/>
      </c>
      <c r="W353" s="253" t="str">
        <f>IF(LEN(V353)=0,"",IF(_xlfn.BITAND(V353,'PDP8'!$E$17)='PDP8'!$D$17,'PDP8'!$F$17,CONCATENATE(IF(ISNA(MATCH(_xlfn.BITAND(V353,'PDP8'!$E$18),'PDP8'!$D$18:$D$20,0)),"",CONCATENATE(INDEX('PDP8'!$C$18:$C$20,MATCH(_xlfn.BITAND(V353,'PDP8'!$E$18),'PDP8'!$D$18:$D$20,0))," ")),IF(ISNA(MATCH(_xlfn.BITAND(V353,'PDP8'!$E$21),'PDP8'!$D$21:$D$52,0)),"",INDEX('PDP8'!$C$21:$C$52,MATCH(_xlfn.BITAND(V353,'PDP8'!$E$21),'PDP8'!$D$21:$D$52,0))))))</f>
        <v/>
      </c>
      <c r="X353" s="253" t="str">
        <f>IF(LEN(W353)=0,"",IF(B353='PDP8'!$B$17,'PDP8'!$F$17,CONCATENATE(IF(ISNA(MATCH(_xlfn.BITAND(V353,'PDP8'!$E$18),'PDP8'!$D$18:$D$20,0)),"",CONCATENATE(VLOOKUP(_xlfn.BITAND(V353,'PDP8'!$E$18),'PDP8'!$D$18:$F$20,3,0),IF(LEN(W353)&gt;4,", ",""))),IF(ISNA(MATCH(_xlfn.BITAND(V353,'PDP8'!$E$21),'PDP8'!$D$21:$D$52,0)),"",VLOOKUP(_xlfn.BITAND(V353,'PDP8'!$E$21),'PDP8'!$D$21:$F$52,3,0)))))</f>
        <v/>
      </c>
      <c r="Y353" s="253" t="str">
        <f t="shared" si="88"/>
        <v/>
      </c>
      <c r="Z353" s="253" t="str">
        <f t="shared" si="85"/>
        <v/>
      </c>
      <c r="AA353" s="253" t="str">
        <f>IF(LEN(Z353)=0,"",CONCATENATE(IF(ISNA(MATCH(_xlfn.BITAND(Z353,'PDP8'!$E$56),'PDP8'!$D$56:$D$70,0)),"",CONCATENATE(INDEX('PDP8'!$C$56:$C$70,MATCH(_xlfn.BITAND(Z353,'PDP8'!$E$56),'PDP8'!$D$56:$D$70,0))," ")),IF(ISNA(MATCH(_xlfn.BITAND(Z353,'PDP8'!$E$71),'PDP8'!$D$71:$D$73,0)),"",CONCATENATE(INDEX('PDP8'!$C$71:$C$73,MATCH(_xlfn.BITAND(Z353,'PDP8'!$E$71),'PDP8'!$D$71:$D$73,0))," ")),IF(_xlfn.BITAND(Z353,'PDP8'!$E$74),"",'PDP8'!$C$74),IF(_xlfn.BITAND(Z353,'PDP8'!$E$75),'PDP8'!$C$75,"")))</f>
        <v/>
      </c>
      <c r="AB353" s="253" t="str">
        <f>IF(LEN(AA353)=0,"",CONCATENATE(IF(ISNA(MATCH(_xlfn.BITAND(Z353,'PDP8'!$E$56),'PDP8'!$D$56:$D$70,0)),"",VLOOKUP(_xlfn.BITAND(Z353,'PDP8'!$E$56),'PDP8'!$D$56:$F$70,3,0)),IF(ISNA(MATCH(_xlfn.BITAND(Z353,'PDP8'!$E$71),'PDP8'!$D$71:$D$73,0)),"",CONCATENATE(IF(ISNA(MATCH(_xlfn.BITAND(Z353,'PDP8'!$E$56),'PDP8'!$D$56:$D$70,0)),"",", "),VLOOKUP(_xlfn.BITAND(Z353,'PDP8'!$E$71),'PDP8'!$D$71:$F$73,3,0))),IF(_xlfn.BITAND(Z353,'PDP8'!$E$75)='PDP8'!$D$75,CONCATENATE(IF(LEN(AA353)&gt;4,", ",""),'PDP8'!$F$75,""),IF(_xlfn.BITAND(Z353,'PDP8'!$E$74),"",'PDP8'!$F$74))))</f>
        <v/>
      </c>
      <c r="AC353" s="253" t="str">
        <f t="shared" si="89"/>
        <v/>
      </c>
      <c r="AD353" s="253" t="str">
        <f>IF(OR(LEFT(C353,1)="*",ISNA(MATCH(C353,'PDP8'!$B$90:$B$238,0))),"",VLOOKUP(C353,'PDP8'!$B$90:$C$238,2,0))</f>
        <v/>
      </c>
      <c r="AE353" s="253" t="str">
        <f>IF(LEN(AD353)=0,"",VLOOKUP(C353,'PDP8'!$B$79:$F$238,5,0))</f>
        <v/>
      </c>
      <c r="AF353" s="253" t="str">
        <f>IF(OR(LEFT(C353,1)="*",ISNA(MATCH(C353,'PDP8'!$J$5:$J$389,0))),"",INDEX('PDP8'!$I$5:$I$389,MATCH(C353,'PDP8'!$J$5:$J$389,0)))</f>
        <v/>
      </c>
      <c r="AG353" s="253" t="str">
        <f>IF(LEN(AF353)=0,"",CONCATENATE(VLOOKUP(C353,'PDP8'!$J$5:$M$389,2,0),": ",VLOOKUP(C353,'PDP8'!$J$5:$M$389,4,0)))</f>
        <v/>
      </c>
      <c r="AH353" s="126"/>
    </row>
    <row r="354" spans="1:34" x14ac:dyDescent="0.2">
      <c r="A354" s="126"/>
      <c r="B354" s="246" t="str">
        <f t="shared" si="75"/>
        <v/>
      </c>
      <c r="C354" s="247"/>
      <c r="D354" s="248"/>
      <c r="E354" s="177"/>
      <c r="F354" s="249"/>
      <c r="G354" s="250" t="str">
        <f>IF(LEN(C354)=0,"",IF(LEFT(C354,1)="*",B354,IF(D354="Y",C354,IF(O354&lt;6,INDEX('PDP8'!$C$6:$C$13,MATCH(P354,'PDP8'!$B$6:$B$13)),CONCATENATE(W354,AA354,AD354,AF354)))))</f>
        <v/>
      </c>
      <c r="H354" s="251" t="str">
        <f t="shared" si="76"/>
        <v/>
      </c>
      <c r="I354" s="250" t="str">
        <f t="shared" si="86"/>
        <v/>
      </c>
      <c r="J354" s="179"/>
      <c r="K354" s="188" t="str">
        <f>IF(LEFT(C354,1)="*",CONCATENATE("/Address = ",RIGHT(B354,LEN(B354)-1)),IF(LEN(O354)=0,"",IF(D354="Y",CONCATENATE("/Data initialized to ",C354),IF(O354&lt;6,CONCATENATE("/",VLOOKUP(P354,'PDP8'!$B$6:$F$13,5),IF(_xlfn.BITAND(OCT2DEC(C354),376)=264," [Auto pre-increment]","")),CONCATENATE("/",Y354,AC354,AE354,AG354)))))</f>
        <v/>
      </c>
      <c r="L354" s="252"/>
      <c r="M354" s="126"/>
      <c r="N354" s="253" t="str">
        <f t="shared" si="77"/>
        <v/>
      </c>
      <c r="O354" s="253" t="str">
        <f t="shared" si="78"/>
        <v/>
      </c>
      <c r="P354" s="253" t="str">
        <f t="shared" si="79"/>
        <v/>
      </c>
      <c r="Q354" s="253" t="str">
        <f t="shared" si="80"/>
        <v/>
      </c>
      <c r="R354" s="253" t="str">
        <f t="shared" si="81"/>
        <v>NO</v>
      </c>
      <c r="S354" s="254" t="str">
        <f t="shared" si="87"/>
        <v>7610</v>
      </c>
      <c r="T354" s="253" t="str">
        <f t="shared" si="82"/>
        <v/>
      </c>
      <c r="U354" s="253">
        <f t="shared" si="83"/>
        <v>0</v>
      </c>
      <c r="V354" s="253" t="str">
        <f t="shared" si="84"/>
        <v/>
      </c>
      <c r="W354" s="253" t="str">
        <f>IF(LEN(V354)=0,"",IF(_xlfn.BITAND(V354,'PDP8'!$E$17)='PDP8'!$D$17,'PDP8'!$F$17,CONCATENATE(IF(ISNA(MATCH(_xlfn.BITAND(V354,'PDP8'!$E$18),'PDP8'!$D$18:$D$20,0)),"",CONCATENATE(INDEX('PDP8'!$C$18:$C$20,MATCH(_xlfn.BITAND(V354,'PDP8'!$E$18),'PDP8'!$D$18:$D$20,0))," ")),IF(ISNA(MATCH(_xlfn.BITAND(V354,'PDP8'!$E$21),'PDP8'!$D$21:$D$52,0)),"",INDEX('PDP8'!$C$21:$C$52,MATCH(_xlfn.BITAND(V354,'PDP8'!$E$21),'PDP8'!$D$21:$D$52,0))))))</f>
        <v/>
      </c>
      <c r="X354" s="253" t="str">
        <f>IF(LEN(W354)=0,"",IF(B354='PDP8'!$B$17,'PDP8'!$F$17,CONCATENATE(IF(ISNA(MATCH(_xlfn.BITAND(V354,'PDP8'!$E$18),'PDP8'!$D$18:$D$20,0)),"",CONCATENATE(VLOOKUP(_xlfn.BITAND(V354,'PDP8'!$E$18),'PDP8'!$D$18:$F$20,3,0),IF(LEN(W354)&gt;4,", ",""))),IF(ISNA(MATCH(_xlfn.BITAND(V354,'PDP8'!$E$21),'PDP8'!$D$21:$D$52,0)),"",VLOOKUP(_xlfn.BITAND(V354,'PDP8'!$E$21),'PDP8'!$D$21:$F$52,3,0)))))</f>
        <v/>
      </c>
      <c r="Y354" s="253" t="str">
        <f t="shared" si="88"/>
        <v/>
      </c>
      <c r="Z354" s="253" t="str">
        <f t="shared" si="85"/>
        <v/>
      </c>
      <c r="AA354" s="253" t="str">
        <f>IF(LEN(Z354)=0,"",CONCATENATE(IF(ISNA(MATCH(_xlfn.BITAND(Z354,'PDP8'!$E$56),'PDP8'!$D$56:$D$70,0)),"",CONCATENATE(INDEX('PDP8'!$C$56:$C$70,MATCH(_xlfn.BITAND(Z354,'PDP8'!$E$56),'PDP8'!$D$56:$D$70,0))," ")),IF(ISNA(MATCH(_xlfn.BITAND(Z354,'PDP8'!$E$71),'PDP8'!$D$71:$D$73,0)),"",CONCATENATE(INDEX('PDP8'!$C$71:$C$73,MATCH(_xlfn.BITAND(Z354,'PDP8'!$E$71),'PDP8'!$D$71:$D$73,0))," ")),IF(_xlfn.BITAND(Z354,'PDP8'!$E$74),"",'PDP8'!$C$74),IF(_xlfn.BITAND(Z354,'PDP8'!$E$75),'PDP8'!$C$75,"")))</f>
        <v/>
      </c>
      <c r="AB354" s="253" t="str">
        <f>IF(LEN(AA354)=0,"",CONCATENATE(IF(ISNA(MATCH(_xlfn.BITAND(Z354,'PDP8'!$E$56),'PDP8'!$D$56:$D$70,0)),"",VLOOKUP(_xlfn.BITAND(Z354,'PDP8'!$E$56),'PDP8'!$D$56:$F$70,3,0)),IF(ISNA(MATCH(_xlfn.BITAND(Z354,'PDP8'!$E$71),'PDP8'!$D$71:$D$73,0)),"",CONCATENATE(IF(ISNA(MATCH(_xlfn.BITAND(Z354,'PDP8'!$E$56),'PDP8'!$D$56:$D$70,0)),"",", "),VLOOKUP(_xlfn.BITAND(Z354,'PDP8'!$E$71),'PDP8'!$D$71:$F$73,3,0))),IF(_xlfn.BITAND(Z354,'PDP8'!$E$75)='PDP8'!$D$75,CONCATENATE(IF(LEN(AA354)&gt;4,", ",""),'PDP8'!$F$75,""),IF(_xlfn.BITAND(Z354,'PDP8'!$E$74),"",'PDP8'!$F$74))))</f>
        <v/>
      </c>
      <c r="AC354" s="253" t="str">
        <f t="shared" si="89"/>
        <v/>
      </c>
      <c r="AD354" s="253" t="str">
        <f>IF(OR(LEFT(C354,1)="*",ISNA(MATCH(C354,'PDP8'!$B$90:$B$238,0))),"",VLOOKUP(C354,'PDP8'!$B$90:$C$238,2,0))</f>
        <v/>
      </c>
      <c r="AE354" s="253" t="str">
        <f>IF(LEN(AD354)=0,"",VLOOKUP(C354,'PDP8'!$B$79:$F$238,5,0))</f>
        <v/>
      </c>
      <c r="AF354" s="253" t="str">
        <f>IF(OR(LEFT(C354,1)="*",ISNA(MATCH(C354,'PDP8'!$J$5:$J$389,0))),"",INDEX('PDP8'!$I$5:$I$389,MATCH(C354,'PDP8'!$J$5:$J$389,0)))</f>
        <v/>
      </c>
      <c r="AG354" s="253" t="str">
        <f>IF(LEN(AF354)=0,"",CONCATENATE(VLOOKUP(C354,'PDP8'!$J$5:$M$389,2,0),": ",VLOOKUP(C354,'PDP8'!$J$5:$M$389,4,0)))</f>
        <v/>
      </c>
      <c r="AH354" s="126"/>
    </row>
    <row r="355" spans="1:34" x14ac:dyDescent="0.2">
      <c r="A355" s="126"/>
      <c r="B355" s="246" t="str">
        <f t="shared" si="75"/>
        <v/>
      </c>
      <c r="C355" s="247"/>
      <c r="D355" s="248"/>
      <c r="E355" s="177"/>
      <c r="F355" s="249"/>
      <c r="G355" s="250" t="str">
        <f>IF(LEN(C355)=0,"",IF(LEFT(C355,1)="*",B355,IF(D355="Y",C355,IF(O355&lt;6,INDEX('PDP8'!$C$6:$C$13,MATCH(P355,'PDP8'!$B$6:$B$13)),CONCATENATE(W355,AA355,AD355,AF355)))))</f>
        <v/>
      </c>
      <c r="H355" s="251" t="str">
        <f t="shared" si="76"/>
        <v/>
      </c>
      <c r="I355" s="250" t="str">
        <f t="shared" si="86"/>
        <v/>
      </c>
      <c r="J355" s="179"/>
      <c r="K355" s="188" t="str">
        <f>IF(LEFT(C355,1)="*",CONCATENATE("/Address = ",RIGHT(B355,LEN(B355)-1)),IF(LEN(O355)=0,"",IF(D355="Y",CONCATENATE("/Data initialized to ",C355),IF(O355&lt;6,CONCATENATE("/",VLOOKUP(P355,'PDP8'!$B$6:$F$13,5),IF(_xlfn.BITAND(OCT2DEC(C355),376)=264," [Auto pre-increment]","")),CONCATENATE("/",Y355,AC355,AE355,AG355)))))</f>
        <v/>
      </c>
      <c r="L355" s="252"/>
      <c r="M355" s="126"/>
      <c r="N355" s="253" t="str">
        <f t="shared" si="77"/>
        <v/>
      </c>
      <c r="O355" s="253" t="str">
        <f t="shared" si="78"/>
        <v/>
      </c>
      <c r="P355" s="253" t="str">
        <f t="shared" si="79"/>
        <v/>
      </c>
      <c r="Q355" s="253" t="str">
        <f t="shared" si="80"/>
        <v/>
      </c>
      <c r="R355" s="253" t="str">
        <f t="shared" si="81"/>
        <v>NO</v>
      </c>
      <c r="S355" s="254" t="str">
        <f t="shared" si="87"/>
        <v>7610</v>
      </c>
      <c r="T355" s="253" t="str">
        <f t="shared" si="82"/>
        <v/>
      </c>
      <c r="U355" s="253">
        <f t="shared" si="83"/>
        <v>0</v>
      </c>
      <c r="V355" s="253" t="str">
        <f t="shared" si="84"/>
        <v/>
      </c>
      <c r="W355" s="253" t="str">
        <f>IF(LEN(V355)=0,"",IF(_xlfn.BITAND(V355,'PDP8'!$E$17)='PDP8'!$D$17,'PDP8'!$F$17,CONCATENATE(IF(ISNA(MATCH(_xlfn.BITAND(V355,'PDP8'!$E$18),'PDP8'!$D$18:$D$20,0)),"",CONCATENATE(INDEX('PDP8'!$C$18:$C$20,MATCH(_xlfn.BITAND(V355,'PDP8'!$E$18),'PDP8'!$D$18:$D$20,0))," ")),IF(ISNA(MATCH(_xlfn.BITAND(V355,'PDP8'!$E$21),'PDP8'!$D$21:$D$52,0)),"",INDEX('PDP8'!$C$21:$C$52,MATCH(_xlfn.BITAND(V355,'PDP8'!$E$21),'PDP8'!$D$21:$D$52,0))))))</f>
        <v/>
      </c>
      <c r="X355" s="253" t="str">
        <f>IF(LEN(W355)=0,"",IF(B355='PDP8'!$B$17,'PDP8'!$F$17,CONCATENATE(IF(ISNA(MATCH(_xlfn.BITAND(V355,'PDP8'!$E$18),'PDP8'!$D$18:$D$20,0)),"",CONCATENATE(VLOOKUP(_xlfn.BITAND(V355,'PDP8'!$E$18),'PDP8'!$D$18:$F$20,3,0),IF(LEN(W355)&gt;4,", ",""))),IF(ISNA(MATCH(_xlfn.BITAND(V355,'PDP8'!$E$21),'PDP8'!$D$21:$D$52,0)),"",VLOOKUP(_xlfn.BITAND(V355,'PDP8'!$E$21),'PDP8'!$D$21:$F$52,3,0)))))</f>
        <v/>
      </c>
      <c r="Y355" s="253" t="str">
        <f t="shared" si="88"/>
        <v/>
      </c>
      <c r="Z355" s="253" t="str">
        <f t="shared" si="85"/>
        <v/>
      </c>
      <c r="AA355" s="253" t="str">
        <f>IF(LEN(Z355)=0,"",CONCATENATE(IF(ISNA(MATCH(_xlfn.BITAND(Z355,'PDP8'!$E$56),'PDP8'!$D$56:$D$70,0)),"",CONCATENATE(INDEX('PDP8'!$C$56:$C$70,MATCH(_xlfn.BITAND(Z355,'PDP8'!$E$56),'PDP8'!$D$56:$D$70,0))," ")),IF(ISNA(MATCH(_xlfn.BITAND(Z355,'PDP8'!$E$71),'PDP8'!$D$71:$D$73,0)),"",CONCATENATE(INDEX('PDP8'!$C$71:$C$73,MATCH(_xlfn.BITAND(Z355,'PDP8'!$E$71),'PDP8'!$D$71:$D$73,0))," ")),IF(_xlfn.BITAND(Z355,'PDP8'!$E$74),"",'PDP8'!$C$74),IF(_xlfn.BITAND(Z355,'PDP8'!$E$75),'PDP8'!$C$75,"")))</f>
        <v/>
      </c>
      <c r="AB355" s="253" t="str">
        <f>IF(LEN(AA355)=0,"",CONCATENATE(IF(ISNA(MATCH(_xlfn.BITAND(Z355,'PDP8'!$E$56),'PDP8'!$D$56:$D$70,0)),"",VLOOKUP(_xlfn.BITAND(Z355,'PDP8'!$E$56),'PDP8'!$D$56:$F$70,3,0)),IF(ISNA(MATCH(_xlfn.BITAND(Z355,'PDP8'!$E$71),'PDP8'!$D$71:$D$73,0)),"",CONCATENATE(IF(ISNA(MATCH(_xlfn.BITAND(Z355,'PDP8'!$E$56),'PDP8'!$D$56:$D$70,0)),"",", "),VLOOKUP(_xlfn.BITAND(Z355,'PDP8'!$E$71),'PDP8'!$D$71:$F$73,3,0))),IF(_xlfn.BITAND(Z355,'PDP8'!$E$75)='PDP8'!$D$75,CONCATENATE(IF(LEN(AA355)&gt;4,", ",""),'PDP8'!$F$75,""),IF(_xlfn.BITAND(Z355,'PDP8'!$E$74),"",'PDP8'!$F$74))))</f>
        <v/>
      </c>
      <c r="AC355" s="253" t="str">
        <f t="shared" si="89"/>
        <v/>
      </c>
      <c r="AD355" s="253" t="str">
        <f>IF(OR(LEFT(C355,1)="*",ISNA(MATCH(C355,'PDP8'!$B$90:$B$238,0))),"",VLOOKUP(C355,'PDP8'!$B$90:$C$238,2,0))</f>
        <v/>
      </c>
      <c r="AE355" s="253" t="str">
        <f>IF(LEN(AD355)=0,"",VLOOKUP(C355,'PDP8'!$B$79:$F$238,5,0))</f>
        <v/>
      </c>
      <c r="AF355" s="253" t="str">
        <f>IF(OR(LEFT(C355,1)="*",ISNA(MATCH(C355,'PDP8'!$J$5:$J$389,0))),"",INDEX('PDP8'!$I$5:$I$389,MATCH(C355,'PDP8'!$J$5:$J$389,0)))</f>
        <v/>
      </c>
      <c r="AG355" s="253" t="str">
        <f>IF(LEN(AF355)=0,"",CONCATENATE(VLOOKUP(C355,'PDP8'!$J$5:$M$389,2,0),": ",VLOOKUP(C355,'PDP8'!$J$5:$M$389,4,0)))</f>
        <v/>
      </c>
      <c r="AH355" s="126"/>
    </row>
    <row r="356" spans="1:34" x14ac:dyDescent="0.2">
      <c r="A356" s="126"/>
      <c r="B356" s="246" t="str">
        <f t="shared" si="75"/>
        <v/>
      </c>
      <c r="C356" s="247"/>
      <c r="D356" s="248"/>
      <c r="E356" s="177"/>
      <c r="F356" s="249"/>
      <c r="G356" s="250" t="str">
        <f>IF(LEN(C356)=0,"",IF(LEFT(C356,1)="*",B356,IF(D356="Y",C356,IF(O356&lt;6,INDEX('PDP8'!$C$6:$C$13,MATCH(P356,'PDP8'!$B$6:$B$13)),CONCATENATE(W356,AA356,AD356,AF356)))))</f>
        <v/>
      </c>
      <c r="H356" s="251" t="str">
        <f t="shared" si="76"/>
        <v/>
      </c>
      <c r="I356" s="250" t="str">
        <f t="shared" si="86"/>
        <v/>
      </c>
      <c r="J356" s="179"/>
      <c r="K356" s="188" t="str">
        <f>IF(LEFT(C356,1)="*",CONCATENATE("/Address = ",RIGHT(B356,LEN(B356)-1)),IF(LEN(O356)=0,"",IF(D356="Y",CONCATENATE("/Data initialized to ",C356),IF(O356&lt;6,CONCATENATE("/",VLOOKUP(P356,'PDP8'!$B$6:$F$13,5),IF(_xlfn.BITAND(OCT2DEC(C356),376)=264," [Auto pre-increment]","")),CONCATENATE("/",Y356,AC356,AE356,AG356)))))</f>
        <v/>
      </c>
      <c r="L356" s="252"/>
      <c r="M356" s="126"/>
      <c r="N356" s="253" t="str">
        <f t="shared" si="77"/>
        <v/>
      </c>
      <c r="O356" s="253" t="str">
        <f t="shared" si="78"/>
        <v/>
      </c>
      <c r="P356" s="253" t="str">
        <f t="shared" si="79"/>
        <v/>
      </c>
      <c r="Q356" s="253" t="str">
        <f t="shared" si="80"/>
        <v/>
      </c>
      <c r="R356" s="253" t="str">
        <f t="shared" si="81"/>
        <v>NO</v>
      </c>
      <c r="S356" s="254" t="str">
        <f t="shared" si="87"/>
        <v>7610</v>
      </c>
      <c r="T356" s="253" t="str">
        <f t="shared" si="82"/>
        <v/>
      </c>
      <c r="U356" s="253">
        <f t="shared" si="83"/>
        <v>0</v>
      </c>
      <c r="V356" s="253" t="str">
        <f t="shared" si="84"/>
        <v/>
      </c>
      <c r="W356" s="253" t="str">
        <f>IF(LEN(V356)=0,"",IF(_xlfn.BITAND(V356,'PDP8'!$E$17)='PDP8'!$D$17,'PDP8'!$F$17,CONCATENATE(IF(ISNA(MATCH(_xlfn.BITAND(V356,'PDP8'!$E$18),'PDP8'!$D$18:$D$20,0)),"",CONCATENATE(INDEX('PDP8'!$C$18:$C$20,MATCH(_xlfn.BITAND(V356,'PDP8'!$E$18),'PDP8'!$D$18:$D$20,0))," ")),IF(ISNA(MATCH(_xlfn.BITAND(V356,'PDP8'!$E$21),'PDP8'!$D$21:$D$52,0)),"",INDEX('PDP8'!$C$21:$C$52,MATCH(_xlfn.BITAND(V356,'PDP8'!$E$21),'PDP8'!$D$21:$D$52,0))))))</f>
        <v/>
      </c>
      <c r="X356" s="253" t="str">
        <f>IF(LEN(W356)=0,"",IF(B356='PDP8'!$B$17,'PDP8'!$F$17,CONCATENATE(IF(ISNA(MATCH(_xlfn.BITAND(V356,'PDP8'!$E$18),'PDP8'!$D$18:$D$20,0)),"",CONCATENATE(VLOOKUP(_xlfn.BITAND(V356,'PDP8'!$E$18),'PDP8'!$D$18:$F$20,3,0),IF(LEN(W356)&gt;4,", ",""))),IF(ISNA(MATCH(_xlfn.BITAND(V356,'PDP8'!$E$21),'PDP8'!$D$21:$D$52,0)),"",VLOOKUP(_xlfn.BITAND(V356,'PDP8'!$E$21),'PDP8'!$D$21:$F$52,3,0)))))</f>
        <v/>
      </c>
      <c r="Y356" s="253" t="str">
        <f t="shared" si="88"/>
        <v/>
      </c>
      <c r="Z356" s="253" t="str">
        <f t="shared" si="85"/>
        <v/>
      </c>
      <c r="AA356" s="253" t="str">
        <f>IF(LEN(Z356)=0,"",CONCATENATE(IF(ISNA(MATCH(_xlfn.BITAND(Z356,'PDP8'!$E$56),'PDP8'!$D$56:$D$70,0)),"",CONCATENATE(INDEX('PDP8'!$C$56:$C$70,MATCH(_xlfn.BITAND(Z356,'PDP8'!$E$56),'PDP8'!$D$56:$D$70,0))," ")),IF(ISNA(MATCH(_xlfn.BITAND(Z356,'PDP8'!$E$71),'PDP8'!$D$71:$D$73,0)),"",CONCATENATE(INDEX('PDP8'!$C$71:$C$73,MATCH(_xlfn.BITAND(Z356,'PDP8'!$E$71),'PDP8'!$D$71:$D$73,0))," ")),IF(_xlfn.BITAND(Z356,'PDP8'!$E$74),"",'PDP8'!$C$74),IF(_xlfn.BITAND(Z356,'PDP8'!$E$75),'PDP8'!$C$75,"")))</f>
        <v/>
      </c>
      <c r="AB356" s="253" t="str">
        <f>IF(LEN(AA356)=0,"",CONCATENATE(IF(ISNA(MATCH(_xlfn.BITAND(Z356,'PDP8'!$E$56),'PDP8'!$D$56:$D$70,0)),"",VLOOKUP(_xlfn.BITAND(Z356,'PDP8'!$E$56),'PDP8'!$D$56:$F$70,3,0)),IF(ISNA(MATCH(_xlfn.BITAND(Z356,'PDP8'!$E$71),'PDP8'!$D$71:$D$73,0)),"",CONCATENATE(IF(ISNA(MATCH(_xlfn.BITAND(Z356,'PDP8'!$E$56),'PDP8'!$D$56:$D$70,0)),"",", "),VLOOKUP(_xlfn.BITAND(Z356,'PDP8'!$E$71),'PDP8'!$D$71:$F$73,3,0))),IF(_xlfn.BITAND(Z356,'PDP8'!$E$75)='PDP8'!$D$75,CONCATENATE(IF(LEN(AA356)&gt;4,", ",""),'PDP8'!$F$75,""),IF(_xlfn.BITAND(Z356,'PDP8'!$E$74),"",'PDP8'!$F$74))))</f>
        <v/>
      </c>
      <c r="AC356" s="253" t="str">
        <f t="shared" si="89"/>
        <v/>
      </c>
      <c r="AD356" s="253" t="str">
        <f>IF(OR(LEFT(C356,1)="*",ISNA(MATCH(C356,'PDP8'!$B$90:$B$238,0))),"",VLOOKUP(C356,'PDP8'!$B$90:$C$238,2,0))</f>
        <v/>
      </c>
      <c r="AE356" s="253" t="str">
        <f>IF(LEN(AD356)=0,"",VLOOKUP(C356,'PDP8'!$B$79:$F$238,5,0))</f>
        <v/>
      </c>
      <c r="AF356" s="253" t="str">
        <f>IF(OR(LEFT(C356,1)="*",ISNA(MATCH(C356,'PDP8'!$J$5:$J$389,0))),"",INDEX('PDP8'!$I$5:$I$389,MATCH(C356,'PDP8'!$J$5:$J$389,0)))</f>
        <v/>
      </c>
      <c r="AG356" s="253" t="str">
        <f>IF(LEN(AF356)=0,"",CONCATENATE(VLOOKUP(C356,'PDP8'!$J$5:$M$389,2,0),": ",VLOOKUP(C356,'PDP8'!$J$5:$M$389,4,0)))</f>
        <v/>
      </c>
      <c r="AH356" s="126"/>
    </row>
    <row r="357" spans="1:34" x14ac:dyDescent="0.2">
      <c r="A357" s="126"/>
      <c r="B357" s="246" t="str">
        <f t="shared" si="75"/>
        <v/>
      </c>
      <c r="C357" s="247"/>
      <c r="D357" s="248"/>
      <c r="E357" s="177"/>
      <c r="F357" s="249"/>
      <c r="G357" s="250" t="str">
        <f>IF(LEN(C357)=0,"",IF(LEFT(C357,1)="*",B357,IF(D357="Y",C357,IF(O357&lt;6,INDEX('PDP8'!$C$6:$C$13,MATCH(P357,'PDP8'!$B$6:$B$13)),CONCATENATE(W357,AA357,AD357,AF357)))))</f>
        <v/>
      </c>
      <c r="H357" s="251" t="str">
        <f t="shared" si="76"/>
        <v/>
      </c>
      <c r="I357" s="250" t="str">
        <f t="shared" si="86"/>
        <v/>
      </c>
      <c r="J357" s="179"/>
      <c r="K357" s="188" t="str">
        <f>IF(LEFT(C357,1)="*",CONCATENATE("/Address = ",RIGHT(B357,LEN(B357)-1)),IF(LEN(O357)=0,"",IF(D357="Y",CONCATENATE("/Data initialized to ",C357),IF(O357&lt;6,CONCATENATE("/",VLOOKUP(P357,'PDP8'!$B$6:$F$13,5),IF(_xlfn.BITAND(OCT2DEC(C357),376)=264," [Auto pre-increment]","")),CONCATENATE("/",Y357,AC357,AE357,AG357)))))</f>
        <v/>
      </c>
      <c r="L357" s="252"/>
      <c r="M357" s="126"/>
      <c r="N357" s="253" t="str">
        <f t="shared" si="77"/>
        <v/>
      </c>
      <c r="O357" s="253" t="str">
        <f t="shared" si="78"/>
        <v/>
      </c>
      <c r="P357" s="253" t="str">
        <f t="shared" si="79"/>
        <v/>
      </c>
      <c r="Q357" s="253" t="str">
        <f t="shared" si="80"/>
        <v/>
      </c>
      <c r="R357" s="253" t="str">
        <f t="shared" si="81"/>
        <v>NO</v>
      </c>
      <c r="S357" s="254" t="str">
        <f t="shared" si="87"/>
        <v>7610</v>
      </c>
      <c r="T357" s="253" t="str">
        <f t="shared" si="82"/>
        <v/>
      </c>
      <c r="U357" s="253">
        <f t="shared" si="83"/>
        <v>0</v>
      </c>
      <c r="V357" s="253" t="str">
        <f t="shared" si="84"/>
        <v/>
      </c>
      <c r="W357" s="253" t="str">
        <f>IF(LEN(V357)=0,"",IF(_xlfn.BITAND(V357,'PDP8'!$E$17)='PDP8'!$D$17,'PDP8'!$F$17,CONCATENATE(IF(ISNA(MATCH(_xlfn.BITAND(V357,'PDP8'!$E$18),'PDP8'!$D$18:$D$20,0)),"",CONCATENATE(INDEX('PDP8'!$C$18:$C$20,MATCH(_xlfn.BITAND(V357,'PDP8'!$E$18),'PDP8'!$D$18:$D$20,0))," ")),IF(ISNA(MATCH(_xlfn.BITAND(V357,'PDP8'!$E$21),'PDP8'!$D$21:$D$52,0)),"",INDEX('PDP8'!$C$21:$C$52,MATCH(_xlfn.BITAND(V357,'PDP8'!$E$21),'PDP8'!$D$21:$D$52,0))))))</f>
        <v/>
      </c>
      <c r="X357" s="253" t="str">
        <f>IF(LEN(W357)=0,"",IF(B357='PDP8'!$B$17,'PDP8'!$F$17,CONCATENATE(IF(ISNA(MATCH(_xlfn.BITAND(V357,'PDP8'!$E$18),'PDP8'!$D$18:$D$20,0)),"",CONCATENATE(VLOOKUP(_xlfn.BITAND(V357,'PDP8'!$E$18),'PDP8'!$D$18:$F$20,3,0),IF(LEN(W357)&gt;4,", ",""))),IF(ISNA(MATCH(_xlfn.BITAND(V357,'PDP8'!$E$21),'PDP8'!$D$21:$D$52,0)),"",VLOOKUP(_xlfn.BITAND(V357,'PDP8'!$E$21),'PDP8'!$D$21:$F$52,3,0)))))</f>
        <v/>
      </c>
      <c r="Y357" s="253" t="str">
        <f t="shared" si="88"/>
        <v/>
      </c>
      <c r="Z357" s="253" t="str">
        <f t="shared" si="85"/>
        <v/>
      </c>
      <c r="AA357" s="253" t="str">
        <f>IF(LEN(Z357)=0,"",CONCATENATE(IF(ISNA(MATCH(_xlfn.BITAND(Z357,'PDP8'!$E$56),'PDP8'!$D$56:$D$70,0)),"",CONCATENATE(INDEX('PDP8'!$C$56:$C$70,MATCH(_xlfn.BITAND(Z357,'PDP8'!$E$56),'PDP8'!$D$56:$D$70,0))," ")),IF(ISNA(MATCH(_xlfn.BITAND(Z357,'PDP8'!$E$71),'PDP8'!$D$71:$D$73,0)),"",CONCATENATE(INDEX('PDP8'!$C$71:$C$73,MATCH(_xlfn.BITAND(Z357,'PDP8'!$E$71),'PDP8'!$D$71:$D$73,0))," ")),IF(_xlfn.BITAND(Z357,'PDP8'!$E$74),"",'PDP8'!$C$74),IF(_xlfn.BITAND(Z357,'PDP8'!$E$75),'PDP8'!$C$75,"")))</f>
        <v/>
      </c>
      <c r="AB357" s="253" t="str">
        <f>IF(LEN(AA357)=0,"",CONCATENATE(IF(ISNA(MATCH(_xlfn.BITAND(Z357,'PDP8'!$E$56),'PDP8'!$D$56:$D$70,0)),"",VLOOKUP(_xlfn.BITAND(Z357,'PDP8'!$E$56),'PDP8'!$D$56:$F$70,3,0)),IF(ISNA(MATCH(_xlfn.BITAND(Z357,'PDP8'!$E$71),'PDP8'!$D$71:$D$73,0)),"",CONCATENATE(IF(ISNA(MATCH(_xlfn.BITAND(Z357,'PDP8'!$E$56),'PDP8'!$D$56:$D$70,0)),"",", "),VLOOKUP(_xlfn.BITAND(Z357,'PDP8'!$E$71),'PDP8'!$D$71:$F$73,3,0))),IF(_xlfn.BITAND(Z357,'PDP8'!$E$75)='PDP8'!$D$75,CONCATENATE(IF(LEN(AA357)&gt;4,", ",""),'PDP8'!$F$75,""),IF(_xlfn.BITAND(Z357,'PDP8'!$E$74),"",'PDP8'!$F$74))))</f>
        <v/>
      </c>
      <c r="AC357" s="253" t="str">
        <f t="shared" si="89"/>
        <v/>
      </c>
      <c r="AD357" s="253" t="str">
        <f>IF(OR(LEFT(C357,1)="*",ISNA(MATCH(C357,'PDP8'!$B$90:$B$238,0))),"",VLOOKUP(C357,'PDP8'!$B$90:$C$238,2,0))</f>
        <v/>
      </c>
      <c r="AE357" s="253" t="str">
        <f>IF(LEN(AD357)=0,"",VLOOKUP(C357,'PDP8'!$B$79:$F$238,5,0))</f>
        <v/>
      </c>
      <c r="AF357" s="253" t="str">
        <f>IF(OR(LEFT(C357,1)="*",ISNA(MATCH(C357,'PDP8'!$J$5:$J$389,0))),"",INDEX('PDP8'!$I$5:$I$389,MATCH(C357,'PDP8'!$J$5:$J$389,0)))</f>
        <v/>
      </c>
      <c r="AG357" s="253" t="str">
        <f>IF(LEN(AF357)=0,"",CONCATENATE(VLOOKUP(C357,'PDP8'!$J$5:$M$389,2,0),": ",VLOOKUP(C357,'PDP8'!$J$5:$M$389,4,0)))</f>
        <v/>
      </c>
      <c r="AH357" s="126"/>
    </row>
    <row r="358" spans="1:34" x14ac:dyDescent="0.2">
      <c r="A358" s="126"/>
      <c r="B358" s="246" t="str">
        <f t="shared" si="75"/>
        <v/>
      </c>
      <c r="C358" s="247"/>
      <c r="D358" s="248"/>
      <c r="E358" s="177"/>
      <c r="F358" s="249"/>
      <c r="G358" s="250" t="str">
        <f>IF(LEN(C358)=0,"",IF(LEFT(C358,1)="*",B358,IF(D358="Y",C358,IF(O358&lt;6,INDEX('PDP8'!$C$6:$C$13,MATCH(P358,'PDP8'!$B$6:$B$13)),CONCATENATE(W358,AA358,AD358,AF358)))))</f>
        <v/>
      </c>
      <c r="H358" s="251" t="str">
        <f t="shared" si="76"/>
        <v/>
      </c>
      <c r="I358" s="250" t="str">
        <f t="shared" si="86"/>
        <v/>
      </c>
      <c r="J358" s="179"/>
      <c r="K358" s="188" t="str">
        <f>IF(LEFT(C358,1)="*",CONCATENATE("/Address = ",RIGHT(B358,LEN(B358)-1)),IF(LEN(O358)=0,"",IF(D358="Y",CONCATENATE("/Data initialized to ",C358),IF(O358&lt;6,CONCATENATE("/",VLOOKUP(P358,'PDP8'!$B$6:$F$13,5),IF(_xlfn.BITAND(OCT2DEC(C358),376)=264," [Auto pre-increment]","")),CONCATENATE("/",Y358,AC358,AE358,AG358)))))</f>
        <v/>
      </c>
      <c r="L358" s="252"/>
      <c r="M358" s="126"/>
      <c r="N358" s="253" t="str">
        <f t="shared" si="77"/>
        <v/>
      </c>
      <c r="O358" s="253" t="str">
        <f t="shared" si="78"/>
        <v/>
      </c>
      <c r="P358" s="253" t="str">
        <f t="shared" si="79"/>
        <v/>
      </c>
      <c r="Q358" s="253" t="str">
        <f t="shared" si="80"/>
        <v/>
      </c>
      <c r="R358" s="253" t="str">
        <f t="shared" si="81"/>
        <v>NO</v>
      </c>
      <c r="S358" s="254" t="str">
        <f t="shared" si="87"/>
        <v>7610</v>
      </c>
      <c r="T358" s="253" t="str">
        <f t="shared" si="82"/>
        <v/>
      </c>
      <c r="U358" s="253">
        <f t="shared" si="83"/>
        <v>0</v>
      </c>
      <c r="V358" s="253" t="str">
        <f t="shared" si="84"/>
        <v/>
      </c>
      <c r="W358" s="253" t="str">
        <f>IF(LEN(V358)=0,"",IF(_xlfn.BITAND(V358,'PDP8'!$E$17)='PDP8'!$D$17,'PDP8'!$F$17,CONCATENATE(IF(ISNA(MATCH(_xlfn.BITAND(V358,'PDP8'!$E$18),'PDP8'!$D$18:$D$20,0)),"",CONCATENATE(INDEX('PDP8'!$C$18:$C$20,MATCH(_xlfn.BITAND(V358,'PDP8'!$E$18),'PDP8'!$D$18:$D$20,0))," ")),IF(ISNA(MATCH(_xlfn.BITAND(V358,'PDP8'!$E$21),'PDP8'!$D$21:$D$52,0)),"",INDEX('PDP8'!$C$21:$C$52,MATCH(_xlfn.BITAND(V358,'PDP8'!$E$21),'PDP8'!$D$21:$D$52,0))))))</f>
        <v/>
      </c>
      <c r="X358" s="253" t="str">
        <f>IF(LEN(W358)=0,"",IF(B358='PDP8'!$B$17,'PDP8'!$F$17,CONCATENATE(IF(ISNA(MATCH(_xlfn.BITAND(V358,'PDP8'!$E$18),'PDP8'!$D$18:$D$20,0)),"",CONCATENATE(VLOOKUP(_xlfn.BITAND(V358,'PDP8'!$E$18),'PDP8'!$D$18:$F$20,3,0),IF(LEN(W358)&gt;4,", ",""))),IF(ISNA(MATCH(_xlfn.BITAND(V358,'PDP8'!$E$21),'PDP8'!$D$21:$D$52,0)),"",VLOOKUP(_xlfn.BITAND(V358,'PDP8'!$E$21),'PDP8'!$D$21:$F$52,3,0)))))</f>
        <v/>
      </c>
      <c r="Y358" s="253" t="str">
        <f t="shared" si="88"/>
        <v/>
      </c>
      <c r="Z358" s="253" t="str">
        <f t="shared" si="85"/>
        <v/>
      </c>
      <c r="AA358" s="253" t="str">
        <f>IF(LEN(Z358)=0,"",CONCATENATE(IF(ISNA(MATCH(_xlfn.BITAND(Z358,'PDP8'!$E$56),'PDP8'!$D$56:$D$70,0)),"",CONCATENATE(INDEX('PDP8'!$C$56:$C$70,MATCH(_xlfn.BITAND(Z358,'PDP8'!$E$56),'PDP8'!$D$56:$D$70,0))," ")),IF(ISNA(MATCH(_xlfn.BITAND(Z358,'PDP8'!$E$71),'PDP8'!$D$71:$D$73,0)),"",CONCATENATE(INDEX('PDP8'!$C$71:$C$73,MATCH(_xlfn.BITAND(Z358,'PDP8'!$E$71),'PDP8'!$D$71:$D$73,0))," ")),IF(_xlfn.BITAND(Z358,'PDP8'!$E$74),"",'PDP8'!$C$74),IF(_xlfn.BITAND(Z358,'PDP8'!$E$75),'PDP8'!$C$75,"")))</f>
        <v/>
      </c>
      <c r="AB358" s="253" t="str">
        <f>IF(LEN(AA358)=0,"",CONCATENATE(IF(ISNA(MATCH(_xlfn.BITAND(Z358,'PDP8'!$E$56),'PDP8'!$D$56:$D$70,0)),"",VLOOKUP(_xlfn.BITAND(Z358,'PDP8'!$E$56),'PDP8'!$D$56:$F$70,3,0)),IF(ISNA(MATCH(_xlfn.BITAND(Z358,'PDP8'!$E$71),'PDP8'!$D$71:$D$73,0)),"",CONCATENATE(IF(ISNA(MATCH(_xlfn.BITAND(Z358,'PDP8'!$E$56),'PDP8'!$D$56:$D$70,0)),"",", "),VLOOKUP(_xlfn.BITAND(Z358,'PDP8'!$E$71),'PDP8'!$D$71:$F$73,3,0))),IF(_xlfn.BITAND(Z358,'PDP8'!$E$75)='PDP8'!$D$75,CONCATENATE(IF(LEN(AA358)&gt;4,", ",""),'PDP8'!$F$75,""),IF(_xlfn.BITAND(Z358,'PDP8'!$E$74),"",'PDP8'!$F$74))))</f>
        <v/>
      </c>
      <c r="AC358" s="253" t="str">
        <f t="shared" si="89"/>
        <v/>
      </c>
      <c r="AD358" s="253" t="str">
        <f>IF(OR(LEFT(C358,1)="*",ISNA(MATCH(C358,'PDP8'!$B$90:$B$238,0))),"",VLOOKUP(C358,'PDP8'!$B$90:$C$238,2,0))</f>
        <v/>
      </c>
      <c r="AE358" s="253" t="str">
        <f>IF(LEN(AD358)=0,"",VLOOKUP(C358,'PDP8'!$B$79:$F$238,5,0))</f>
        <v/>
      </c>
      <c r="AF358" s="253" t="str">
        <f>IF(OR(LEFT(C358,1)="*",ISNA(MATCH(C358,'PDP8'!$J$5:$J$389,0))),"",INDEX('PDP8'!$I$5:$I$389,MATCH(C358,'PDP8'!$J$5:$J$389,0)))</f>
        <v/>
      </c>
      <c r="AG358" s="253" t="str">
        <f>IF(LEN(AF358)=0,"",CONCATENATE(VLOOKUP(C358,'PDP8'!$J$5:$M$389,2,0),": ",VLOOKUP(C358,'PDP8'!$J$5:$M$389,4,0)))</f>
        <v/>
      </c>
      <c r="AH358" s="126"/>
    </row>
    <row r="359" spans="1:34" x14ac:dyDescent="0.2">
      <c r="A359" s="126"/>
      <c r="B359" s="246" t="str">
        <f t="shared" si="75"/>
        <v/>
      </c>
      <c r="C359" s="247"/>
      <c r="D359" s="248"/>
      <c r="E359" s="177"/>
      <c r="F359" s="249"/>
      <c r="G359" s="250" t="str">
        <f>IF(LEN(C359)=0,"",IF(LEFT(C359,1)="*",B359,IF(D359="Y",C359,IF(O359&lt;6,INDEX('PDP8'!$C$6:$C$13,MATCH(P359,'PDP8'!$B$6:$B$13)),CONCATENATE(W359,AA359,AD359,AF359)))))</f>
        <v/>
      </c>
      <c r="H359" s="251" t="str">
        <f t="shared" si="76"/>
        <v/>
      </c>
      <c r="I359" s="250" t="str">
        <f t="shared" si="86"/>
        <v/>
      </c>
      <c r="J359" s="179"/>
      <c r="K359" s="188" t="str">
        <f>IF(LEFT(C359,1)="*",CONCATENATE("/Address = ",RIGHT(B359,LEN(B359)-1)),IF(LEN(O359)=0,"",IF(D359="Y",CONCATENATE("/Data initialized to ",C359),IF(O359&lt;6,CONCATENATE("/",VLOOKUP(P359,'PDP8'!$B$6:$F$13,5),IF(_xlfn.BITAND(OCT2DEC(C359),376)=264," [Auto pre-increment]","")),CONCATENATE("/",Y359,AC359,AE359,AG359)))))</f>
        <v/>
      </c>
      <c r="L359" s="252"/>
      <c r="M359" s="126"/>
      <c r="N359" s="253" t="str">
        <f t="shared" si="77"/>
        <v/>
      </c>
      <c r="O359" s="253" t="str">
        <f t="shared" si="78"/>
        <v/>
      </c>
      <c r="P359" s="253" t="str">
        <f t="shared" si="79"/>
        <v/>
      </c>
      <c r="Q359" s="253" t="str">
        <f t="shared" si="80"/>
        <v/>
      </c>
      <c r="R359" s="253" t="str">
        <f t="shared" si="81"/>
        <v>NO</v>
      </c>
      <c r="S359" s="254" t="str">
        <f t="shared" si="87"/>
        <v>7610</v>
      </c>
      <c r="T359" s="253" t="str">
        <f t="shared" si="82"/>
        <v/>
      </c>
      <c r="U359" s="253">
        <f t="shared" si="83"/>
        <v>0</v>
      </c>
      <c r="V359" s="253" t="str">
        <f t="shared" si="84"/>
        <v/>
      </c>
      <c r="W359" s="253" t="str">
        <f>IF(LEN(V359)=0,"",IF(_xlfn.BITAND(V359,'PDP8'!$E$17)='PDP8'!$D$17,'PDP8'!$F$17,CONCATENATE(IF(ISNA(MATCH(_xlfn.BITAND(V359,'PDP8'!$E$18),'PDP8'!$D$18:$D$20,0)),"",CONCATENATE(INDEX('PDP8'!$C$18:$C$20,MATCH(_xlfn.BITAND(V359,'PDP8'!$E$18),'PDP8'!$D$18:$D$20,0))," ")),IF(ISNA(MATCH(_xlfn.BITAND(V359,'PDP8'!$E$21),'PDP8'!$D$21:$D$52,0)),"",INDEX('PDP8'!$C$21:$C$52,MATCH(_xlfn.BITAND(V359,'PDP8'!$E$21),'PDP8'!$D$21:$D$52,0))))))</f>
        <v/>
      </c>
      <c r="X359" s="253" t="str">
        <f>IF(LEN(W359)=0,"",IF(B359='PDP8'!$B$17,'PDP8'!$F$17,CONCATENATE(IF(ISNA(MATCH(_xlfn.BITAND(V359,'PDP8'!$E$18),'PDP8'!$D$18:$D$20,0)),"",CONCATENATE(VLOOKUP(_xlfn.BITAND(V359,'PDP8'!$E$18),'PDP8'!$D$18:$F$20,3,0),IF(LEN(W359)&gt;4,", ",""))),IF(ISNA(MATCH(_xlfn.BITAND(V359,'PDP8'!$E$21),'PDP8'!$D$21:$D$52,0)),"",VLOOKUP(_xlfn.BITAND(V359,'PDP8'!$E$21),'PDP8'!$D$21:$F$52,3,0)))))</f>
        <v/>
      </c>
      <c r="Y359" s="253" t="str">
        <f t="shared" si="88"/>
        <v/>
      </c>
      <c r="Z359" s="253" t="str">
        <f t="shared" si="85"/>
        <v/>
      </c>
      <c r="AA359" s="253" t="str">
        <f>IF(LEN(Z359)=0,"",CONCATENATE(IF(ISNA(MATCH(_xlfn.BITAND(Z359,'PDP8'!$E$56),'PDP8'!$D$56:$D$70,0)),"",CONCATENATE(INDEX('PDP8'!$C$56:$C$70,MATCH(_xlfn.BITAND(Z359,'PDP8'!$E$56),'PDP8'!$D$56:$D$70,0))," ")),IF(ISNA(MATCH(_xlfn.BITAND(Z359,'PDP8'!$E$71),'PDP8'!$D$71:$D$73,0)),"",CONCATENATE(INDEX('PDP8'!$C$71:$C$73,MATCH(_xlfn.BITAND(Z359,'PDP8'!$E$71),'PDP8'!$D$71:$D$73,0))," ")),IF(_xlfn.BITAND(Z359,'PDP8'!$E$74),"",'PDP8'!$C$74),IF(_xlfn.BITAND(Z359,'PDP8'!$E$75),'PDP8'!$C$75,"")))</f>
        <v/>
      </c>
      <c r="AB359" s="253" t="str">
        <f>IF(LEN(AA359)=0,"",CONCATENATE(IF(ISNA(MATCH(_xlfn.BITAND(Z359,'PDP8'!$E$56),'PDP8'!$D$56:$D$70,0)),"",VLOOKUP(_xlfn.BITAND(Z359,'PDP8'!$E$56),'PDP8'!$D$56:$F$70,3,0)),IF(ISNA(MATCH(_xlfn.BITAND(Z359,'PDP8'!$E$71),'PDP8'!$D$71:$D$73,0)),"",CONCATENATE(IF(ISNA(MATCH(_xlfn.BITAND(Z359,'PDP8'!$E$56),'PDP8'!$D$56:$D$70,0)),"",", "),VLOOKUP(_xlfn.BITAND(Z359,'PDP8'!$E$71),'PDP8'!$D$71:$F$73,3,0))),IF(_xlfn.BITAND(Z359,'PDP8'!$E$75)='PDP8'!$D$75,CONCATENATE(IF(LEN(AA359)&gt;4,", ",""),'PDP8'!$F$75,""),IF(_xlfn.BITAND(Z359,'PDP8'!$E$74),"",'PDP8'!$F$74))))</f>
        <v/>
      </c>
      <c r="AC359" s="253" t="str">
        <f t="shared" si="89"/>
        <v/>
      </c>
      <c r="AD359" s="253" t="str">
        <f>IF(OR(LEFT(C359,1)="*",ISNA(MATCH(C359,'PDP8'!$B$90:$B$238,0))),"",VLOOKUP(C359,'PDP8'!$B$90:$C$238,2,0))</f>
        <v/>
      </c>
      <c r="AE359" s="253" t="str">
        <f>IF(LEN(AD359)=0,"",VLOOKUP(C359,'PDP8'!$B$79:$F$238,5,0))</f>
        <v/>
      </c>
      <c r="AF359" s="253" t="str">
        <f>IF(OR(LEFT(C359,1)="*",ISNA(MATCH(C359,'PDP8'!$J$5:$J$389,0))),"",INDEX('PDP8'!$I$5:$I$389,MATCH(C359,'PDP8'!$J$5:$J$389,0)))</f>
        <v/>
      </c>
      <c r="AG359" s="253" t="str">
        <f>IF(LEN(AF359)=0,"",CONCATENATE(VLOOKUP(C359,'PDP8'!$J$5:$M$389,2,0),": ",VLOOKUP(C359,'PDP8'!$J$5:$M$389,4,0)))</f>
        <v/>
      </c>
      <c r="AH359" s="126"/>
    </row>
    <row r="360" spans="1:34" x14ac:dyDescent="0.2">
      <c r="A360" s="126"/>
      <c r="B360" s="246" t="str">
        <f t="shared" si="75"/>
        <v/>
      </c>
      <c r="C360" s="247"/>
      <c r="D360" s="248"/>
      <c r="E360" s="177"/>
      <c r="F360" s="249"/>
      <c r="G360" s="250" t="str">
        <f>IF(LEN(C360)=0,"",IF(LEFT(C360,1)="*",B360,IF(D360="Y",C360,IF(O360&lt;6,INDEX('PDP8'!$C$6:$C$13,MATCH(P360,'PDP8'!$B$6:$B$13)),CONCATENATE(W360,AA360,AD360,AF360)))))</f>
        <v/>
      </c>
      <c r="H360" s="251" t="str">
        <f t="shared" si="76"/>
        <v/>
      </c>
      <c r="I360" s="250" t="str">
        <f t="shared" si="86"/>
        <v/>
      </c>
      <c r="J360" s="179"/>
      <c r="K360" s="188" t="str">
        <f>IF(LEFT(C360,1)="*",CONCATENATE("/Address = ",RIGHT(B360,LEN(B360)-1)),IF(LEN(O360)=0,"",IF(D360="Y",CONCATENATE("/Data initialized to ",C360),IF(O360&lt;6,CONCATENATE("/",VLOOKUP(P360,'PDP8'!$B$6:$F$13,5),IF(_xlfn.BITAND(OCT2DEC(C360),376)=264," [Auto pre-increment]","")),CONCATENATE("/",Y360,AC360,AE360,AG360)))))</f>
        <v/>
      </c>
      <c r="L360" s="252"/>
      <c r="M360" s="126"/>
      <c r="N360" s="253" t="str">
        <f t="shared" si="77"/>
        <v/>
      </c>
      <c r="O360" s="253" t="str">
        <f t="shared" si="78"/>
        <v/>
      </c>
      <c r="P360" s="253" t="str">
        <f t="shared" si="79"/>
        <v/>
      </c>
      <c r="Q360" s="253" t="str">
        <f t="shared" si="80"/>
        <v/>
      </c>
      <c r="R360" s="253" t="str">
        <f t="shared" si="81"/>
        <v>NO</v>
      </c>
      <c r="S360" s="254" t="str">
        <f t="shared" si="87"/>
        <v>7610</v>
      </c>
      <c r="T360" s="253" t="str">
        <f t="shared" si="82"/>
        <v/>
      </c>
      <c r="U360" s="253">
        <f t="shared" si="83"/>
        <v>0</v>
      </c>
      <c r="V360" s="253" t="str">
        <f t="shared" si="84"/>
        <v/>
      </c>
      <c r="W360" s="253" t="str">
        <f>IF(LEN(V360)=0,"",IF(_xlfn.BITAND(V360,'PDP8'!$E$17)='PDP8'!$D$17,'PDP8'!$F$17,CONCATENATE(IF(ISNA(MATCH(_xlfn.BITAND(V360,'PDP8'!$E$18),'PDP8'!$D$18:$D$20,0)),"",CONCATENATE(INDEX('PDP8'!$C$18:$C$20,MATCH(_xlfn.BITAND(V360,'PDP8'!$E$18),'PDP8'!$D$18:$D$20,0))," ")),IF(ISNA(MATCH(_xlfn.BITAND(V360,'PDP8'!$E$21),'PDP8'!$D$21:$D$52,0)),"",INDEX('PDP8'!$C$21:$C$52,MATCH(_xlfn.BITAND(V360,'PDP8'!$E$21),'PDP8'!$D$21:$D$52,0))))))</f>
        <v/>
      </c>
      <c r="X360" s="253" t="str">
        <f>IF(LEN(W360)=0,"",IF(B360='PDP8'!$B$17,'PDP8'!$F$17,CONCATENATE(IF(ISNA(MATCH(_xlfn.BITAND(V360,'PDP8'!$E$18),'PDP8'!$D$18:$D$20,0)),"",CONCATENATE(VLOOKUP(_xlfn.BITAND(V360,'PDP8'!$E$18),'PDP8'!$D$18:$F$20,3,0),IF(LEN(W360)&gt;4,", ",""))),IF(ISNA(MATCH(_xlfn.BITAND(V360,'PDP8'!$E$21),'PDP8'!$D$21:$D$52,0)),"",VLOOKUP(_xlfn.BITAND(V360,'PDP8'!$E$21),'PDP8'!$D$21:$F$52,3,0)))))</f>
        <v/>
      </c>
      <c r="Y360" s="253" t="str">
        <f t="shared" si="88"/>
        <v/>
      </c>
      <c r="Z360" s="253" t="str">
        <f t="shared" si="85"/>
        <v/>
      </c>
      <c r="AA360" s="253" t="str">
        <f>IF(LEN(Z360)=0,"",CONCATENATE(IF(ISNA(MATCH(_xlfn.BITAND(Z360,'PDP8'!$E$56),'PDP8'!$D$56:$D$70,0)),"",CONCATENATE(INDEX('PDP8'!$C$56:$C$70,MATCH(_xlfn.BITAND(Z360,'PDP8'!$E$56),'PDP8'!$D$56:$D$70,0))," ")),IF(ISNA(MATCH(_xlfn.BITAND(Z360,'PDP8'!$E$71),'PDP8'!$D$71:$D$73,0)),"",CONCATENATE(INDEX('PDP8'!$C$71:$C$73,MATCH(_xlfn.BITAND(Z360,'PDP8'!$E$71),'PDP8'!$D$71:$D$73,0))," ")),IF(_xlfn.BITAND(Z360,'PDP8'!$E$74),"",'PDP8'!$C$74),IF(_xlfn.BITAND(Z360,'PDP8'!$E$75),'PDP8'!$C$75,"")))</f>
        <v/>
      </c>
      <c r="AB360" s="253" t="str">
        <f>IF(LEN(AA360)=0,"",CONCATENATE(IF(ISNA(MATCH(_xlfn.BITAND(Z360,'PDP8'!$E$56),'PDP8'!$D$56:$D$70,0)),"",VLOOKUP(_xlfn.BITAND(Z360,'PDP8'!$E$56),'PDP8'!$D$56:$F$70,3,0)),IF(ISNA(MATCH(_xlfn.BITAND(Z360,'PDP8'!$E$71),'PDP8'!$D$71:$D$73,0)),"",CONCATENATE(IF(ISNA(MATCH(_xlfn.BITAND(Z360,'PDP8'!$E$56),'PDP8'!$D$56:$D$70,0)),"",", "),VLOOKUP(_xlfn.BITAND(Z360,'PDP8'!$E$71),'PDP8'!$D$71:$F$73,3,0))),IF(_xlfn.BITAND(Z360,'PDP8'!$E$75)='PDP8'!$D$75,CONCATENATE(IF(LEN(AA360)&gt;4,", ",""),'PDP8'!$F$75,""),IF(_xlfn.BITAND(Z360,'PDP8'!$E$74),"",'PDP8'!$F$74))))</f>
        <v/>
      </c>
      <c r="AC360" s="253" t="str">
        <f t="shared" si="89"/>
        <v/>
      </c>
      <c r="AD360" s="253" t="str">
        <f>IF(OR(LEFT(C360,1)="*",ISNA(MATCH(C360,'PDP8'!$B$90:$B$238,0))),"",VLOOKUP(C360,'PDP8'!$B$90:$C$238,2,0))</f>
        <v/>
      </c>
      <c r="AE360" s="253" t="str">
        <f>IF(LEN(AD360)=0,"",VLOOKUP(C360,'PDP8'!$B$79:$F$238,5,0))</f>
        <v/>
      </c>
      <c r="AF360" s="253" t="str">
        <f>IF(OR(LEFT(C360,1)="*",ISNA(MATCH(C360,'PDP8'!$J$5:$J$389,0))),"",INDEX('PDP8'!$I$5:$I$389,MATCH(C360,'PDP8'!$J$5:$J$389,0)))</f>
        <v/>
      </c>
      <c r="AG360" s="253" t="str">
        <f>IF(LEN(AF360)=0,"",CONCATENATE(VLOOKUP(C360,'PDP8'!$J$5:$M$389,2,0),": ",VLOOKUP(C360,'PDP8'!$J$5:$M$389,4,0)))</f>
        <v/>
      </c>
      <c r="AH360" s="126"/>
    </row>
    <row r="361" spans="1:34" x14ac:dyDescent="0.2">
      <c r="A361" s="126"/>
      <c r="B361" s="246" t="str">
        <f t="shared" si="75"/>
        <v/>
      </c>
      <c r="C361" s="247"/>
      <c r="D361" s="248"/>
      <c r="E361" s="177"/>
      <c r="F361" s="249"/>
      <c r="G361" s="250" t="str">
        <f>IF(LEN(C361)=0,"",IF(LEFT(C361,1)="*",B361,IF(D361="Y",C361,IF(O361&lt;6,INDEX('PDP8'!$C$6:$C$13,MATCH(P361,'PDP8'!$B$6:$B$13)),CONCATENATE(W361,AA361,AD361,AF361)))))</f>
        <v/>
      </c>
      <c r="H361" s="251" t="str">
        <f t="shared" si="76"/>
        <v/>
      </c>
      <c r="I361" s="250" t="str">
        <f t="shared" si="86"/>
        <v/>
      </c>
      <c r="J361" s="179"/>
      <c r="K361" s="188" t="str">
        <f>IF(LEFT(C361,1)="*",CONCATENATE("/Address = ",RIGHT(B361,LEN(B361)-1)),IF(LEN(O361)=0,"",IF(D361="Y",CONCATENATE("/Data initialized to ",C361),IF(O361&lt;6,CONCATENATE("/",VLOOKUP(P361,'PDP8'!$B$6:$F$13,5),IF(_xlfn.BITAND(OCT2DEC(C361),376)=264," [Auto pre-increment]","")),CONCATENATE("/",Y361,AC361,AE361,AG361)))))</f>
        <v/>
      </c>
      <c r="L361" s="252"/>
      <c r="M361" s="126"/>
      <c r="N361" s="253" t="str">
        <f t="shared" si="77"/>
        <v/>
      </c>
      <c r="O361" s="253" t="str">
        <f t="shared" si="78"/>
        <v/>
      </c>
      <c r="P361" s="253" t="str">
        <f t="shared" si="79"/>
        <v/>
      </c>
      <c r="Q361" s="253" t="str">
        <f t="shared" si="80"/>
        <v/>
      </c>
      <c r="R361" s="253" t="str">
        <f t="shared" si="81"/>
        <v>NO</v>
      </c>
      <c r="S361" s="254" t="str">
        <f t="shared" si="87"/>
        <v>7610</v>
      </c>
      <c r="T361" s="253" t="str">
        <f t="shared" si="82"/>
        <v/>
      </c>
      <c r="U361" s="253">
        <f t="shared" si="83"/>
        <v>0</v>
      </c>
      <c r="V361" s="253" t="str">
        <f t="shared" si="84"/>
        <v/>
      </c>
      <c r="W361" s="253" t="str">
        <f>IF(LEN(V361)=0,"",IF(_xlfn.BITAND(V361,'PDP8'!$E$17)='PDP8'!$D$17,'PDP8'!$F$17,CONCATENATE(IF(ISNA(MATCH(_xlfn.BITAND(V361,'PDP8'!$E$18),'PDP8'!$D$18:$D$20,0)),"",CONCATENATE(INDEX('PDP8'!$C$18:$C$20,MATCH(_xlfn.BITAND(V361,'PDP8'!$E$18),'PDP8'!$D$18:$D$20,0))," ")),IF(ISNA(MATCH(_xlfn.BITAND(V361,'PDP8'!$E$21),'PDP8'!$D$21:$D$52,0)),"",INDEX('PDP8'!$C$21:$C$52,MATCH(_xlfn.BITAND(V361,'PDP8'!$E$21),'PDP8'!$D$21:$D$52,0))))))</f>
        <v/>
      </c>
      <c r="X361" s="253" t="str">
        <f>IF(LEN(W361)=0,"",IF(B361='PDP8'!$B$17,'PDP8'!$F$17,CONCATENATE(IF(ISNA(MATCH(_xlfn.BITAND(V361,'PDP8'!$E$18),'PDP8'!$D$18:$D$20,0)),"",CONCATENATE(VLOOKUP(_xlfn.BITAND(V361,'PDP8'!$E$18),'PDP8'!$D$18:$F$20,3,0),IF(LEN(W361)&gt;4,", ",""))),IF(ISNA(MATCH(_xlfn.BITAND(V361,'PDP8'!$E$21),'PDP8'!$D$21:$D$52,0)),"",VLOOKUP(_xlfn.BITAND(V361,'PDP8'!$E$21),'PDP8'!$D$21:$F$52,3,0)))))</f>
        <v/>
      </c>
      <c r="Y361" s="253" t="str">
        <f t="shared" si="88"/>
        <v/>
      </c>
      <c r="Z361" s="253" t="str">
        <f t="shared" si="85"/>
        <v/>
      </c>
      <c r="AA361" s="253" t="str">
        <f>IF(LEN(Z361)=0,"",CONCATENATE(IF(ISNA(MATCH(_xlfn.BITAND(Z361,'PDP8'!$E$56),'PDP8'!$D$56:$D$70,0)),"",CONCATENATE(INDEX('PDP8'!$C$56:$C$70,MATCH(_xlfn.BITAND(Z361,'PDP8'!$E$56),'PDP8'!$D$56:$D$70,0))," ")),IF(ISNA(MATCH(_xlfn.BITAND(Z361,'PDP8'!$E$71),'PDP8'!$D$71:$D$73,0)),"",CONCATENATE(INDEX('PDP8'!$C$71:$C$73,MATCH(_xlfn.BITAND(Z361,'PDP8'!$E$71),'PDP8'!$D$71:$D$73,0))," ")),IF(_xlfn.BITAND(Z361,'PDP8'!$E$74),"",'PDP8'!$C$74),IF(_xlfn.BITAND(Z361,'PDP8'!$E$75),'PDP8'!$C$75,"")))</f>
        <v/>
      </c>
      <c r="AB361" s="253" t="str">
        <f>IF(LEN(AA361)=0,"",CONCATENATE(IF(ISNA(MATCH(_xlfn.BITAND(Z361,'PDP8'!$E$56),'PDP8'!$D$56:$D$70,0)),"",VLOOKUP(_xlfn.BITAND(Z361,'PDP8'!$E$56),'PDP8'!$D$56:$F$70,3,0)),IF(ISNA(MATCH(_xlfn.BITAND(Z361,'PDP8'!$E$71),'PDP8'!$D$71:$D$73,0)),"",CONCATENATE(IF(ISNA(MATCH(_xlfn.BITAND(Z361,'PDP8'!$E$56),'PDP8'!$D$56:$D$70,0)),"",", "),VLOOKUP(_xlfn.BITAND(Z361,'PDP8'!$E$71),'PDP8'!$D$71:$F$73,3,0))),IF(_xlfn.BITAND(Z361,'PDP8'!$E$75)='PDP8'!$D$75,CONCATENATE(IF(LEN(AA361)&gt;4,", ",""),'PDP8'!$F$75,""),IF(_xlfn.BITAND(Z361,'PDP8'!$E$74),"",'PDP8'!$F$74))))</f>
        <v/>
      </c>
      <c r="AC361" s="253" t="str">
        <f t="shared" si="89"/>
        <v/>
      </c>
      <c r="AD361" s="253" t="str">
        <f>IF(OR(LEFT(C361,1)="*",ISNA(MATCH(C361,'PDP8'!$B$90:$B$238,0))),"",VLOOKUP(C361,'PDP8'!$B$90:$C$238,2,0))</f>
        <v/>
      </c>
      <c r="AE361" s="253" t="str">
        <f>IF(LEN(AD361)=0,"",VLOOKUP(C361,'PDP8'!$B$79:$F$238,5,0))</f>
        <v/>
      </c>
      <c r="AF361" s="253" t="str">
        <f>IF(OR(LEFT(C361,1)="*",ISNA(MATCH(C361,'PDP8'!$J$5:$J$389,0))),"",INDEX('PDP8'!$I$5:$I$389,MATCH(C361,'PDP8'!$J$5:$J$389,0)))</f>
        <v/>
      </c>
      <c r="AG361" s="253" t="str">
        <f>IF(LEN(AF361)=0,"",CONCATENATE(VLOOKUP(C361,'PDP8'!$J$5:$M$389,2,0),": ",VLOOKUP(C361,'PDP8'!$J$5:$M$389,4,0)))</f>
        <v/>
      </c>
      <c r="AH361" s="126"/>
    </row>
    <row r="362" spans="1:34" x14ac:dyDescent="0.2">
      <c r="A362" s="126"/>
      <c r="B362" s="246" t="str">
        <f t="shared" si="75"/>
        <v/>
      </c>
      <c r="C362" s="247"/>
      <c r="D362" s="248"/>
      <c r="E362" s="177"/>
      <c r="F362" s="249"/>
      <c r="G362" s="250" t="str">
        <f>IF(LEN(C362)=0,"",IF(LEFT(C362,1)="*",B362,IF(D362="Y",C362,IF(O362&lt;6,INDEX('PDP8'!$C$6:$C$13,MATCH(P362,'PDP8'!$B$6:$B$13)),CONCATENATE(W362,AA362,AD362,AF362)))))</f>
        <v/>
      </c>
      <c r="H362" s="251" t="str">
        <f t="shared" si="76"/>
        <v/>
      </c>
      <c r="I362" s="250" t="str">
        <f t="shared" si="86"/>
        <v/>
      </c>
      <c r="J362" s="179"/>
      <c r="K362" s="188" t="str">
        <f>IF(LEFT(C362,1)="*",CONCATENATE("/Address = ",RIGHT(B362,LEN(B362)-1)),IF(LEN(O362)=0,"",IF(D362="Y",CONCATENATE("/Data initialized to ",C362),IF(O362&lt;6,CONCATENATE("/",VLOOKUP(P362,'PDP8'!$B$6:$F$13,5),IF(_xlfn.BITAND(OCT2DEC(C362),376)=264," [Auto pre-increment]","")),CONCATENATE("/",Y362,AC362,AE362,AG362)))))</f>
        <v/>
      </c>
      <c r="L362" s="252"/>
      <c r="M362" s="126"/>
      <c r="N362" s="253" t="str">
        <f t="shared" si="77"/>
        <v/>
      </c>
      <c r="O362" s="253" t="str">
        <f t="shared" si="78"/>
        <v/>
      </c>
      <c r="P362" s="253" t="str">
        <f t="shared" si="79"/>
        <v/>
      </c>
      <c r="Q362" s="253" t="str">
        <f t="shared" si="80"/>
        <v/>
      </c>
      <c r="R362" s="253" t="str">
        <f t="shared" si="81"/>
        <v>NO</v>
      </c>
      <c r="S362" s="254" t="str">
        <f t="shared" si="87"/>
        <v>7610</v>
      </c>
      <c r="T362" s="253" t="str">
        <f t="shared" si="82"/>
        <v/>
      </c>
      <c r="U362" s="253">
        <f t="shared" si="83"/>
        <v>0</v>
      </c>
      <c r="V362" s="253" t="str">
        <f t="shared" si="84"/>
        <v/>
      </c>
      <c r="W362" s="253" t="str">
        <f>IF(LEN(V362)=0,"",IF(_xlfn.BITAND(V362,'PDP8'!$E$17)='PDP8'!$D$17,'PDP8'!$F$17,CONCATENATE(IF(ISNA(MATCH(_xlfn.BITAND(V362,'PDP8'!$E$18),'PDP8'!$D$18:$D$20,0)),"",CONCATENATE(INDEX('PDP8'!$C$18:$C$20,MATCH(_xlfn.BITAND(V362,'PDP8'!$E$18),'PDP8'!$D$18:$D$20,0))," ")),IF(ISNA(MATCH(_xlfn.BITAND(V362,'PDP8'!$E$21),'PDP8'!$D$21:$D$52,0)),"",INDEX('PDP8'!$C$21:$C$52,MATCH(_xlfn.BITAND(V362,'PDP8'!$E$21),'PDP8'!$D$21:$D$52,0))))))</f>
        <v/>
      </c>
      <c r="X362" s="253" t="str">
        <f>IF(LEN(W362)=0,"",IF(B362='PDP8'!$B$17,'PDP8'!$F$17,CONCATENATE(IF(ISNA(MATCH(_xlfn.BITAND(V362,'PDP8'!$E$18),'PDP8'!$D$18:$D$20,0)),"",CONCATENATE(VLOOKUP(_xlfn.BITAND(V362,'PDP8'!$E$18),'PDP8'!$D$18:$F$20,3,0),IF(LEN(W362)&gt;4,", ",""))),IF(ISNA(MATCH(_xlfn.BITAND(V362,'PDP8'!$E$21),'PDP8'!$D$21:$D$52,0)),"",VLOOKUP(_xlfn.BITAND(V362,'PDP8'!$E$21),'PDP8'!$D$21:$F$52,3,0)))))</f>
        <v/>
      </c>
      <c r="Y362" s="253" t="str">
        <f t="shared" si="88"/>
        <v/>
      </c>
      <c r="Z362" s="253" t="str">
        <f t="shared" si="85"/>
        <v/>
      </c>
      <c r="AA362" s="253" t="str">
        <f>IF(LEN(Z362)=0,"",CONCATENATE(IF(ISNA(MATCH(_xlfn.BITAND(Z362,'PDP8'!$E$56),'PDP8'!$D$56:$D$70,0)),"",CONCATENATE(INDEX('PDP8'!$C$56:$C$70,MATCH(_xlfn.BITAND(Z362,'PDP8'!$E$56),'PDP8'!$D$56:$D$70,0))," ")),IF(ISNA(MATCH(_xlfn.BITAND(Z362,'PDP8'!$E$71),'PDP8'!$D$71:$D$73,0)),"",CONCATENATE(INDEX('PDP8'!$C$71:$C$73,MATCH(_xlfn.BITAND(Z362,'PDP8'!$E$71),'PDP8'!$D$71:$D$73,0))," ")),IF(_xlfn.BITAND(Z362,'PDP8'!$E$74),"",'PDP8'!$C$74),IF(_xlfn.BITAND(Z362,'PDP8'!$E$75),'PDP8'!$C$75,"")))</f>
        <v/>
      </c>
      <c r="AB362" s="253" t="str">
        <f>IF(LEN(AA362)=0,"",CONCATENATE(IF(ISNA(MATCH(_xlfn.BITAND(Z362,'PDP8'!$E$56),'PDP8'!$D$56:$D$70,0)),"",VLOOKUP(_xlfn.BITAND(Z362,'PDP8'!$E$56),'PDP8'!$D$56:$F$70,3,0)),IF(ISNA(MATCH(_xlfn.BITAND(Z362,'PDP8'!$E$71),'PDP8'!$D$71:$D$73,0)),"",CONCATENATE(IF(ISNA(MATCH(_xlfn.BITAND(Z362,'PDP8'!$E$56),'PDP8'!$D$56:$D$70,0)),"",", "),VLOOKUP(_xlfn.BITAND(Z362,'PDP8'!$E$71),'PDP8'!$D$71:$F$73,3,0))),IF(_xlfn.BITAND(Z362,'PDP8'!$E$75)='PDP8'!$D$75,CONCATENATE(IF(LEN(AA362)&gt;4,", ",""),'PDP8'!$F$75,""),IF(_xlfn.BITAND(Z362,'PDP8'!$E$74),"",'PDP8'!$F$74))))</f>
        <v/>
      </c>
      <c r="AC362" s="253" t="str">
        <f t="shared" si="89"/>
        <v/>
      </c>
      <c r="AD362" s="253" t="str">
        <f>IF(OR(LEFT(C362,1)="*",ISNA(MATCH(C362,'PDP8'!$B$90:$B$238,0))),"",VLOOKUP(C362,'PDP8'!$B$90:$C$238,2,0))</f>
        <v/>
      </c>
      <c r="AE362" s="253" t="str">
        <f>IF(LEN(AD362)=0,"",VLOOKUP(C362,'PDP8'!$B$79:$F$238,5,0))</f>
        <v/>
      </c>
      <c r="AF362" s="253" t="str">
        <f>IF(OR(LEFT(C362,1)="*",ISNA(MATCH(C362,'PDP8'!$J$5:$J$389,0))),"",INDEX('PDP8'!$I$5:$I$389,MATCH(C362,'PDP8'!$J$5:$J$389,0)))</f>
        <v/>
      </c>
      <c r="AG362" s="253" t="str">
        <f>IF(LEN(AF362)=0,"",CONCATENATE(VLOOKUP(C362,'PDP8'!$J$5:$M$389,2,0),": ",VLOOKUP(C362,'PDP8'!$J$5:$M$389,4,0)))</f>
        <v/>
      </c>
      <c r="AH362" s="126"/>
    </row>
    <row r="363" spans="1:34" x14ac:dyDescent="0.2">
      <c r="A363" s="126"/>
      <c r="B363" s="246" t="str">
        <f t="shared" si="75"/>
        <v/>
      </c>
      <c r="C363" s="247"/>
      <c r="D363" s="248"/>
      <c r="E363" s="177"/>
      <c r="F363" s="249"/>
      <c r="G363" s="250" t="str">
        <f>IF(LEN(C363)=0,"",IF(LEFT(C363,1)="*",B363,IF(D363="Y",C363,IF(O363&lt;6,INDEX('PDP8'!$C$6:$C$13,MATCH(P363,'PDP8'!$B$6:$B$13)),CONCATENATE(W363,AA363,AD363,AF363)))))</f>
        <v/>
      </c>
      <c r="H363" s="251" t="str">
        <f t="shared" si="76"/>
        <v/>
      </c>
      <c r="I363" s="250" t="str">
        <f t="shared" si="86"/>
        <v/>
      </c>
      <c r="J363" s="179"/>
      <c r="K363" s="188" t="str">
        <f>IF(LEFT(C363,1)="*",CONCATENATE("/Address = ",RIGHT(B363,LEN(B363)-1)),IF(LEN(O363)=0,"",IF(D363="Y",CONCATENATE("/Data initialized to ",C363),IF(O363&lt;6,CONCATENATE("/",VLOOKUP(P363,'PDP8'!$B$6:$F$13,5),IF(_xlfn.BITAND(OCT2DEC(C363),376)=264," [Auto pre-increment]","")),CONCATENATE("/",Y363,AC363,AE363,AG363)))))</f>
        <v/>
      </c>
      <c r="L363" s="252"/>
      <c r="M363" s="126"/>
      <c r="N363" s="253" t="str">
        <f t="shared" si="77"/>
        <v/>
      </c>
      <c r="O363" s="253" t="str">
        <f t="shared" si="78"/>
        <v/>
      </c>
      <c r="P363" s="253" t="str">
        <f t="shared" si="79"/>
        <v/>
      </c>
      <c r="Q363" s="253" t="str">
        <f t="shared" si="80"/>
        <v/>
      </c>
      <c r="R363" s="253" t="str">
        <f t="shared" si="81"/>
        <v>NO</v>
      </c>
      <c r="S363" s="254" t="str">
        <f t="shared" si="87"/>
        <v>7610</v>
      </c>
      <c r="T363" s="253" t="str">
        <f t="shared" si="82"/>
        <v/>
      </c>
      <c r="U363" s="253">
        <f t="shared" si="83"/>
        <v>0</v>
      </c>
      <c r="V363" s="253" t="str">
        <f t="shared" si="84"/>
        <v/>
      </c>
      <c r="W363" s="253" t="str">
        <f>IF(LEN(V363)=0,"",IF(_xlfn.BITAND(V363,'PDP8'!$E$17)='PDP8'!$D$17,'PDP8'!$F$17,CONCATENATE(IF(ISNA(MATCH(_xlfn.BITAND(V363,'PDP8'!$E$18),'PDP8'!$D$18:$D$20,0)),"",CONCATENATE(INDEX('PDP8'!$C$18:$C$20,MATCH(_xlfn.BITAND(V363,'PDP8'!$E$18),'PDP8'!$D$18:$D$20,0))," ")),IF(ISNA(MATCH(_xlfn.BITAND(V363,'PDP8'!$E$21),'PDP8'!$D$21:$D$52,0)),"",INDEX('PDP8'!$C$21:$C$52,MATCH(_xlfn.BITAND(V363,'PDP8'!$E$21),'PDP8'!$D$21:$D$52,0))))))</f>
        <v/>
      </c>
      <c r="X363" s="253" t="str">
        <f>IF(LEN(W363)=0,"",IF(B363='PDP8'!$B$17,'PDP8'!$F$17,CONCATENATE(IF(ISNA(MATCH(_xlfn.BITAND(V363,'PDP8'!$E$18),'PDP8'!$D$18:$D$20,0)),"",CONCATENATE(VLOOKUP(_xlfn.BITAND(V363,'PDP8'!$E$18),'PDP8'!$D$18:$F$20,3,0),IF(LEN(W363)&gt;4,", ",""))),IF(ISNA(MATCH(_xlfn.BITAND(V363,'PDP8'!$E$21),'PDP8'!$D$21:$D$52,0)),"",VLOOKUP(_xlfn.BITAND(V363,'PDP8'!$E$21),'PDP8'!$D$21:$F$52,3,0)))))</f>
        <v/>
      </c>
      <c r="Y363" s="253" t="str">
        <f t="shared" si="88"/>
        <v/>
      </c>
      <c r="Z363" s="253" t="str">
        <f t="shared" si="85"/>
        <v/>
      </c>
      <c r="AA363" s="253" t="str">
        <f>IF(LEN(Z363)=0,"",CONCATENATE(IF(ISNA(MATCH(_xlfn.BITAND(Z363,'PDP8'!$E$56),'PDP8'!$D$56:$D$70,0)),"",CONCATENATE(INDEX('PDP8'!$C$56:$C$70,MATCH(_xlfn.BITAND(Z363,'PDP8'!$E$56),'PDP8'!$D$56:$D$70,0))," ")),IF(ISNA(MATCH(_xlfn.BITAND(Z363,'PDP8'!$E$71),'PDP8'!$D$71:$D$73,0)),"",CONCATENATE(INDEX('PDP8'!$C$71:$C$73,MATCH(_xlfn.BITAND(Z363,'PDP8'!$E$71),'PDP8'!$D$71:$D$73,0))," ")),IF(_xlfn.BITAND(Z363,'PDP8'!$E$74),"",'PDP8'!$C$74),IF(_xlfn.BITAND(Z363,'PDP8'!$E$75),'PDP8'!$C$75,"")))</f>
        <v/>
      </c>
      <c r="AB363" s="253" t="str">
        <f>IF(LEN(AA363)=0,"",CONCATENATE(IF(ISNA(MATCH(_xlfn.BITAND(Z363,'PDP8'!$E$56),'PDP8'!$D$56:$D$70,0)),"",VLOOKUP(_xlfn.BITAND(Z363,'PDP8'!$E$56),'PDP8'!$D$56:$F$70,3,0)),IF(ISNA(MATCH(_xlfn.BITAND(Z363,'PDP8'!$E$71),'PDP8'!$D$71:$D$73,0)),"",CONCATENATE(IF(ISNA(MATCH(_xlfn.BITAND(Z363,'PDP8'!$E$56),'PDP8'!$D$56:$D$70,0)),"",", "),VLOOKUP(_xlfn.BITAND(Z363,'PDP8'!$E$71),'PDP8'!$D$71:$F$73,3,0))),IF(_xlfn.BITAND(Z363,'PDP8'!$E$75)='PDP8'!$D$75,CONCATENATE(IF(LEN(AA363)&gt;4,", ",""),'PDP8'!$F$75,""),IF(_xlfn.BITAND(Z363,'PDP8'!$E$74),"",'PDP8'!$F$74))))</f>
        <v/>
      </c>
      <c r="AC363" s="253" t="str">
        <f t="shared" si="89"/>
        <v/>
      </c>
      <c r="AD363" s="253" t="str">
        <f>IF(OR(LEFT(C363,1)="*",ISNA(MATCH(C363,'PDP8'!$B$90:$B$238,0))),"",VLOOKUP(C363,'PDP8'!$B$90:$C$238,2,0))</f>
        <v/>
      </c>
      <c r="AE363" s="253" t="str">
        <f>IF(LEN(AD363)=0,"",VLOOKUP(C363,'PDP8'!$B$79:$F$238,5,0))</f>
        <v/>
      </c>
      <c r="AF363" s="253" t="str">
        <f>IF(OR(LEFT(C363,1)="*",ISNA(MATCH(C363,'PDP8'!$J$5:$J$389,0))),"",INDEX('PDP8'!$I$5:$I$389,MATCH(C363,'PDP8'!$J$5:$J$389,0)))</f>
        <v/>
      </c>
      <c r="AG363" s="253" t="str">
        <f>IF(LEN(AF363)=0,"",CONCATENATE(VLOOKUP(C363,'PDP8'!$J$5:$M$389,2,0),": ",VLOOKUP(C363,'PDP8'!$J$5:$M$389,4,0)))</f>
        <v/>
      </c>
      <c r="AH363" s="126"/>
    </row>
    <row r="364" spans="1:34" x14ac:dyDescent="0.2">
      <c r="A364" s="126"/>
      <c r="B364" s="246" t="str">
        <f t="shared" si="75"/>
        <v/>
      </c>
      <c r="C364" s="247"/>
      <c r="D364" s="248"/>
      <c r="E364" s="177"/>
      <c r="F364" s="249"/>
      <c r="G364" s="250" t="str">
        <f>IF(LEN(C364)=0,"",IF(LEFT(C364,1)="*",B364,IF(D364="Y",C364,IF(O364&lt;6,INDEX('PDP8'!$C$6:$C$13,MATCH(P364,'PDP8'!$B$6:$B$13)),CONCATENATE(W364,AA364,AD364,AF364)))))</f>
        <v/>
      </c>
      <c r="H364" s="251" t="str">
        <f t="shared" si="76"/>
        <v/>
      </c>
      <c r="I364" s="250" t="str">
        <f t="shared" si="86"/>
        <v/>
      </c>
      <c r="J364" s="179"/>
      <c r="K364" s="188" t="str">
        <f>IF(LEFT(C364,1)="*",CONCATENATE("/Address = ",RIGHT(B364,LEN(B364)-1)),IF(LEN(O364)=0,"",IF(D364="Y",CONCATENATE("/Data initialized to ",C364),IF(O364&lt;6,CONCATENATE("/",VLOOKUP(P364,'PDP8'!$B$6:$F$13,5),IF(_xlfn.BITAND(OCT2DEC(C364),376)=264," [Auto pre-increment]","")),CONCATENATE("/",Y364,AC364,AE364,AG364)))))</f>
        <v/>
      </c>
      <c r="L364" s="252"/>
      <c r="M364" s="126"/>
      <c r="N364" s="253" t="str">
        <f t="shared" si="77"/>
        <v/>
      </c>
      <c r="O364" s="253" t="str">
        <f t="shared" si="78"/>
        <v/>
      </c>
      <c r="P364" s="253" t="str">
        <f t="shared" si="79"/>
        <v/>
      </c>
      <c r="Q364" s="253" t="str">
        <f t="shared" si="80"/>
        <v/>
      </c>
      <c r="R364" s="253" t="str">
        <f t="shared" si="81"/>
        <v>NO</v>
      </c>
      <c r="S364" s="254" t="str">
        <f t="shared" si="87"/>
        <v>7610</v>
      </c>
      <c r="T364" s="253" t="str">
        <f t="shared" si="82"/>
        <v/>
      </c>
      <c r="U364" s="253">
        <f t="shared" si="83"/>
        <v>0</v>
      </c>
      <c r="V364" s="253" t="str">
        <f t="shared" si="84"/>
        <v/>
      </c>
      <c r="W364" s="253" t="str">
        <f>IF(LEN(V364)=0,"",IF(_xlfn.BITAND(V364,'PDP8'!$E$17)='PDP8'!$D$17,'PDP8'!$F$17,CONCATENATE(IF(ISNA(MATCH(_xlfn.BITAND(V364,'PDP8'!$E$18),'PDP8'!$D$18:$D$20,0)),"",CONCATENATE(INDEX('PDP8'!$C$18:$C$20,MATCH(_xlfn.BITAND(V364,'PDP8'!$E$18),'PDP8'!$D$18:$D$20,0))," ")),IF(ISNA(MATCH(_xlfn.BITAND(V364,'PDP8'!$E$21),'PDP8'!$D$21:$D$52,0)),"",INDEX('PDP8'!$C$21:$C$52,MATCH(_xlfn.BITAND(V364,'PDP8'!$E$21),'PDP8'!$D$21:$D$52,0))))))</f>
        <v/>
      </c>
      <c r="X364" s="253" t="str">
        <f>IF(LEN(W364)=0,"",IF(B364='PDP8'!$B$17,'PDP8'!$F$17,CONCATENATE(IF(ISNA(MATCH(_xlfn.BITAND(V364,'PDP8'!$E$18),'PDP8'!$D$18:$D$20,0)),"",CONCATENATE(VLOOKUP(_xlfn.BITAND(V364,'PDP8'!$E$18),'PDP8'!$D$18:$F$20,3,0),IF(LEN(W364)&gt;4,", ",""))),IF(ISNA(MATCH(_xlfn.BITAND(V364,'PDP8'!$E$21),'PDP8'!$D$21:$D$52,0)),"",VLOOKUP(_xlfn.BITAND(V364,'PDP8'!$E$21),'PDP8'!$D$21:$F$52,3,0)))))</f>
        <v/>
      </c>
      <c r="Y364" s="253" t="str">
        <f t="shared" si="88"/>
        <v/>
      </c>
      <c r="Z364" s="253" t="str">
        <f t="shared" si="85"/>
        <v/>
      </c>
      <c r="AA364" s="253" t="str">
        <f>IF(LEN(Z364)=0,"",CONCATENATE(IF(ISNA(MATCH(_xlfn.BITAND(Z364,'PDP8'!$E$56),'PDP8'!$D$56:$D$70,0)),"",CONCATENATE(INDEX('PDP8'!$C$56:$C$70,MATCH(_xlfn.BITAND(Z364,'PDP8'!$E$56),'PDP8'!$D$56:$D$70,0))," ")),IF(ISNA(MATCH(_xlfn.BITAND(Z364,'PDP8'!$E$71),'PDP8'!$D$71:$D$73,0)),"",CONCATENATE(INDEX('PDP8'!$C$71:$C$73,MATCH(_xlfn.BITAND(Z364,'PDP8'!$E$71),'PDP8'!$D$71:$D$73,0))," ")),IF(_xlfn.BITAND(Z364,'PDP8'!$E$74),"",'PDP8'!$C$74),IF(_xlfn.BITAND(Z364,'PDP8'!$E$75),'PDP8'!$C$75,"")))</f>
        <v/>
      </c>
      <c r="AB364" s="253" t="str">
        <f>IF(LEN(AA364)=0,"",CONCATENATE(IF(ISNA(MATCH(_xlfn.BITAND(Z364,'PDP8'!$E$56),'PDP8'!$D$56:$D$70,0)),"",VLOOKUP(_xlfn.BITAND(Z364,'PDP8'!$E$56),'PDP8'!$D$56:$F$70,3,0)),IF(ISNA(MATCH(_xlfn.BITAND(Z364,'PDP8'!$E$71),'PDP8'!$D$71:$D$73,0)),"",CONCATENATE(IF(ISNA(MATCH(_xlfn.BITAND(Z364,'PDP8'!$E$56),'PDP8'!$D$56:$D$70,0)),"",", "),VLOOKUP(_xlfn.BITAND(Z364,'PDP8'!$E$71),'PDP8'!$D$71:$F$73,3,0))),IF(_xlfn.BITAND(Z364,'PDP8'!$E$75)='PDP8'!$D$75,CONCATENATE(IF(LEN(AA364)&gt;4,", ",""),'PDP8'!$F$75,""),IF(_xlfn.BITAND(Z364,'PDP8'!$E$74),"",'PDP8'!$F$74))))</f>
        <v/>
      </c>
      <c r="AC364" s="253" t="str">
        <f t="shared" si="89"/>
        <v/>
      </c>
      <c r="AD364" s="253" t="str">
        <f>IF(OR(LEFT(C364,1)="*",ISNA(MATCH(C364,'PDP8'!$B$90:$B$238,0))),"",VLOOKUP(C364,'PDP8'!$B$90:$C$238,2,0))</f>
        <v/>
      </c>
      <c r="AE364" s="253" t="str">
        <f>IF(LEN(AD364)=0,"",VLOOKUP(C364,'PDP8'!$B$79:$F$238,5,0))</f>
        <v/>
      </c>
      <c r="AF364" s="253" t="str">
        <f>IF(OR(LEFT(C364,1)="*",ISNA(MATCH(C364,'PDP8'!$J$5:$J$389,0))),"",INDEX('PDP8'!$I$5:$I$389,MATCH(C364,'PDP8'!$J$5:$J$389,0)))</f>
        <v/>
      </c>
      <c r="AG364" s="253" t="str">
        <f>IF(LEN(AF364)=0,"",CONCATENATE(VLOOKUP(C364,'PDP8'!$J$5:$M$389,2,0),": ",VLOOKUP(C364,'PDP8'!$J$5:$M$389,4,0)))</f>
        <v/>
      </c>
      <c r="AH364" s="126"/>
    </row>
    <row r="365" spans="1:34" x14ac:dyDescent="0.2">
      <c r="A365" s="126"/>
      <c r="B365" s="246" t="str">
        <f t="shared" si="75"/>
        <v/>
      </c>
      <c r="C365" s="247"/>
      <c r="D365" s="248"/>
      <c r="E365" s="177"/>
      <c r="F365" s="249"/>
      <c r="G365" s="250" t="str">
        <f>IF(LEN(C365)=0,"",IF(LEFT(C365,1)="*",B365,IF(D365="Y",C365,IF(O365&lt;6,INDEX('PDP8'!$C$6:$C$13,MATCH(P365,'PDP8'!$B$6:$B$13)),CONCATENATE(W365,AA365,AD365,AF365)))))</f>
        <v/>
      </c>
      <c r="H365" s="251" t="str">
        <f t="shared" si="76"/>
        <v/>
      </c>
      <c r="I365" s="250" t="str">
        <f t="shared" si="86"/>
        <v/>
      </c>
      <c r="J365" s="179"/>
      <c r="K365" s="188" t="str">
        <f>IF(LEFT(C365,1)="*",CONCATENATE("/Address = ",RIGHT(B365,LEN(B365)-1)),IF(LEN(O365)=0,"",IF(D365="Y",CONCATENATE("/Data initialized to ",C365),IF(O365&lt;6,CONCATENATE("/",VLOOKUP(P365,'PDP8'!$B$6:$F$13,5),IF(_xlfn.BITAND(OCT2DEC(C365),376)=264," [Auto pre-increment]","")),CONCATENATE("/",Y365,AC365,AE365,AG365)))))</f>
        <v/>
      </c>
      <c r="L365" s="252"/>
      <c r="M365" s="126"/>
      <c r="N365" s="253" t="str">
        <f t="shared" si="77"/>
        <v/>
      </c>
      <c r="O365" s="253" t="str">
        <f t="shared" si="78"/>
        <v/>
      </c>
      <c r="P365" s="253" t="str">
        <f t="shared" si="79"/>
        <v/>
      </c>
      <c r="Q365" s="253" t="str">
        <f t="shared" si="80"/>
        <v/>
      </c>
      <c r="R365" s="253" t="str">
        <f t="shared" si="81"/>
        <v>NO</v>
      </c>
      <c r="S365" s="254" t="str">
        <f t="shared" si="87"/>
        <v>7610</v>
      </c>
      <c r="T365" s="253" t="str">
        <f t="shared" si="82"/>
        <v/>
      </c>
      <c r="U365" s="253">
        <f t="shared" si="83"/>
        <v>0</v>
      </c>
      <c r="V365" s="253" t="str">
        <f t="shared" si="84"/>
        <v/>
      </c>
      <c r="W365" s="253" t="str">
        <f>IF(LEN(V365)=0,"",IF(_xlfn.BITAND(V365,'PDP8'!$E$17)='PDP8'!$D$17,'PDP8'!$F$17,CONCATENATE(IF(ISNA(MATCH(_xlfn.BITAND(V365,'PDP8'!$E$18),'PDP8'!$D$18:$D$20,0)),"",CONCATENATE(INDEX('PDP8'!$C$18:$C$20,MATCH(_xlfn.BITAND(V365,'PDP8'!$E$18),'PDP8'!$D$18:$D$20,0))," ")),IF(ISNA(MATCH(_xlfn.BITAND(V365,'PDP8'!$E$21),'PDP8'!$D$21:$D$52,0)),"",INDEX('PDP8'!$C$21:$C$52,MATCH(_xlfn.BITAND(V365,'PDP8'!$E$21),'PDP8'!$D$21:$D$52,0))))))</f>
        <v/>
      </c>
      <c r="X365" s="253" t="str">
        <f>IF(LEN(W365)=0,"",IF(B365='PDP8'!$B$17,'PDP8'!$F$17,CONCATENATE(IF(ISNA(MATCH(_xlfn.BITAND(V365,'PDP8'!$E$18),'PDP8'!$D$18:$D$20,0)),"",CONCATENATE(VLOOKUP(_xlfn.BITAND(V365,'PDP8'!$E$18),'PDP8'!$D$18:$F$20,3,0),IF(LEN(W365)&gt;4,", ",""))),IF(ISNA(MATCH(_xlfn.BITAND(V365,'PDP8'!$E$21),'PDP8'!$D$21:$D$52,0)),"",VLOOKUP(_xlfn.BITAND(V365,'PDP8'!$E$21),'PDP8'!$D$21:$F$52,3,0)))))</f>
        <v/>
      </c>
      <c r="Y365" s="253" t="str">
        <f t="shared" si="88"/>
        <v/>
      </c>
      <c r="Z365" s="253" t="str">
        <f t="shared" si="85"/>
        <v/>
      </c>
      <c r="AA365" s="253" t="str">
        <f>IF(LEN(Z365)=0,"",CONCATENATE(IF(ISNA(MATCH(_xlfn.BITAND(Z365,'PDP8'!$E$56),'PDP8'!$D$56:$D$70,0)),"",CONCATENATE(INDEX('PDP8'!$C$56:$C$70,MATCH(_xlfn.BITAND(Z365,'PDP8'!$E$56),'PDP8'!$D$56:$D$70,0))," ")),IF(ISNA(MATCH(_xlfn.BITAND(Z365,'PDP8'!$E$71),'PDP8'!$D$71:$D$73,0)),"",CONCATENATE(INDEX('PDP8'!$C$71:$C$73,MATCH(_xlfn.BITAND(Z365,'PDP8'!$E$71),'PDP8'!$D$71:$D$73,0))," ")),IF(_xlfn.BITAND(Z365,'PDP8'!$E$74),"",'PDP8'!$C$74),IF(_xlfn.BITAND(Z365,'PDP8'!$E$75),'PDP8'!$C$75,"")))</f>
        <v/>
      </c>
      <c r="AB365" s="253" t="str">
        <f>IF(LEN(AA365)=0,"",CONCATENATE(IF(ISNA(MATCH(_xlfn.BITAND(Z365,'PDP8'!$E$56),'PDP8'!$D$56:$D$70,0)),"",VLOOKUP(_xlfn.BITAND(Z365,'PDP8'!$E$56),'PDP8'!$D$56:$F$70,3,0)),IF(ISNA(MATCH(_xlfn.BITAND(Z365,'PDP8'!$E$71),'PDP8'!$D$71:$D$73,0)),"",CONCATENATE(IF(ISNA(MATCH(_xlfn.BITAND(Z365,'PDP8'!$E$56),'PDP8'!$D$56:$D$70,0)),"",", "),VLOOKUP(_xlfn.BITAND(Z365,'PDP8'!$E$71),'PDP8'!$D$71:$F$73,3,0))),IF(_xlfn.BITAND(Z365,'PDP8'!$E$75)='PDP8'!$D$75,CONCATENATE(IF(LEN(AA365)&gt;4,", ",""),'PDP8'!$F$75,""),IF(_xlfn.BITAND(Z365,'PDP8'!$E$74),"",'PDP8'!$F$74))))</f>
        <v/>
      </c>
      <c r="AC365" s="253" t="str">
        <f t="shared" si="89"/>
        <v/>
      </c>
      <c r="AD365" s="253" t="str">
        <f>IF(OR(LEFT(C365,1)="*",ISNA(MATCH(C365,'PDP8'!$B$90:$B$238,0))),"",VLOOKUP(C365,'PDP8'!$B$90:$C$238,2,0))</f>
        <v/>
      </c>
      <c r="AE365" s="253" t="str">
        <f>IF(LEN(AD365)=0,"",VLOOKUP(C365,'PDP8'!$B$79:$F$238,5,0))</f>
        <v/>
      </c>
      <c r="AF365" s="253" t="str">
        <f>IF(OR(LEFT(C365,1)="*",ISNA(MATCH(C365,'PDP8'!$J$5:$J$389,0))),"",INDEX('PDP8'!$I$5:$I$389,MATCH(C365,'PDP8'!$J$5:$J$389,0)))</f>
        <v/>
      </c>
      <c r="AG365" s="253" t="str">
        <f>IF(LEN(AF365)=0,"",CONCATENATE(VLOOKUP(C365,'PDP8'!$J$5:$M$389,2,0),": ",VLOOKUP(C365,'PDP8'!$J$5:$M$389,4,0)))</f>
        <v/>
      </c>
      <c r="AH365" s="126"/>
    </row>
    <row r="366" spans="1:34" x14ac:dyDescent="0.2">
      <c r="A366" s="126"/>
      <c r="B366" s="246" t="str">
        <f t="shared" si="75"/>
        <v/>
      </c>
      <c r="C366" s="247"/>
      <c r="D366" s="248"/>
      <c r="E366" s="177"/>
      <c r="F366" s="249"/>
      <c r="G366" s="250" t="str">
        <f>IF(LEN(C366)=0,"",IF(LEFT(C366,1)="*",B366,IF(D366="Y",C366,IF(O366&lt;6,INDEX('PDP8'!$C$6:$C$13,MATCH(P366,'PDP8'!$B$6:$B$13)),CONCATENATE(W366,AA366,AD366,AF366)))))</f>
        <v/>
      </c>
      <c r="H366" s="251" t="str">
        <f t="shared" si="76"/>
        <v/>
      </c>
      <c r="I366" s="250" t="str">
        <f t="shared" si="86"/>
        <v/>
      </c>
      <c r="J366" s="179"/>
      <c r="K366" s="188" t="str">
        <f>IF(LEFT(C366,1)="*",CONCATENATE("/Address = ",RIGHT(B366,LEN(B366)-1)),IF(LEN(O366)=0,"",IF(D366="Y",CONCATENATE("/Data initialized to ",C366),IF(O366&lt;6,CONCATENATE("/",VLOOKUP(P366,'PDP8'!$B$6:$F$13,5),IF(_xlfn.BITAND(OCT2DEC(C366),376)=264," [Auto pre-increment]","")),CONCATENATE("/",Y366,AC366,AE366,AG366)))))</f>
        <v/>
      </c>
      <c r="L366" s="252"/>
      <c r="M366" s="126"/>
      <c r="N366" s="253" t="str">
        <f t="shared" si="77"/>
        <v/>
      </c>
      <c r="O366" s="253" t="str">
        <f t="shared" si="78"/>
        <v/>
      </c>
      <c r="P366" s="253" t="str">
        <f t="shared" si="79"/>
        <v/>
      </c>
      <c r="Q366" s="253" t="str">
        <f t="shared" si="80"/>
        <v/>
      </c>
      <c r="R366" s="253" t="str">
        <f t="shared" si="81"/>
        <v>NO</v>
      </c>
      <c r="S366" s="254" t="str">
        <f t="shared" si="87"/>
        <v>7610</v>
      </c>
      <c r="T366" s="253" t="str">
        <f t="shared" si="82"/>
        <v/>
      </c>
      <c r="U366" s="253">
        <f t="shared" si="83"/>
        <v>0</v>
      </c>
      <c r="V366" s="253" t="str">
        <f t="shared" si="84"/>
        <v/>
      </c>
      <c r="W366" s="253" t="str">
        <f>IF(LEN(V366)=0,"",IF(_xlfn.BITAND(V366,'PDP8'!$E$17)='PDP8'!$D$17,'PDP8'!$F$17,CONCATENATE(IF(ISNA(MATCH(_xlfn.BITAND(V366,'PDP8'!$E$18),'PDP8'!$D$18:$D$20,0)),"",CONCATENATE(INDEX('PDP8'!$C$18:$C$20,MATCH(_xlfn.BITAND(V366,'PDP8'!$E$18),'PDP8'!$D$18:$D$20,0))," ")),IF(ISNA(MATCH(_xlfn.BITAND(V366,'PDP8'!$E$21),'PDP8'!$D$21:$D$52,0)),"",INDEX('PDP8'!$C$21:$C$52,MATCH(_xlfn.BITAND(V366,'PDP8'!$E$21),'PDP8'!$D$21:$D$52,0))))))</f>
        <v/>
      </c>
      <c r="X366" s="253" t="str">
        <f>IF(LEN(W366)=0,"",IF(B366='PDP8'!$B$17,'PDP8'!$F$17,CONCATENATE(IF(ISNA(MATCH(_xlfn.BITAND(V366,'PDP8'!$E$18),'PDP8'!$D$18:$D$20,0)),"",CONCATENATE(VLOOKUP(_xlfn.BITAND(V366,'PDP8'!$E$18),'PDP8'!$D$18:$F$20,3,0),IF(LEN(W366)&gt;4,", ",""))),IF(ISNA(MATCH(_xlfn.BITAND(V366,'PDP8'!$E$21),'PDP8'!$D$21:$D$52,0)),"",VLOOKUP(_xlfn.BITAND(V366,'PDP8'!$E$21),'PDP8'!$D$21:$F$52,3,0)))))</f>
        <v/>
      </c>
      <c r="Y366" s="253" t="str">
        <f t="shared" si="88"/>
        <v/>
      </c>
      <c r="Z366" s="253" t="str">
        <f t="shared" si="85"/>
        <v/>
      </c>
      <c r="AA366" s="253" t="str">
        <f>IF(LEN(Z366)=0,"",CONCATENATE(IF(ISNA(MATCH(_xlfn.BITAND(Z366,'PDP8'!$E$56),'PDP8'!$D$56:$D$70,0)),"",CONCATENATE(INDEX('PDP8'!$C$56:$C$70,MATCH(_xlfn.BITAND(Z366,'PDP8'!$E$56),'PDP8'!$D$56:$D$70,0))," ")),IF(ISNA(MATCH(_xlfn.BITAND(Z366,'PDP8'!$E$71),'PDP8'!$D$71:$D$73,0)),"",CONCATENATE(INDEX('PDP8'!$C$71:$C$73,MATCH(_xlfn.BITAND(Z366,'PDP8'!$E$71),'PDP8'!$D$71:$D$73,0))," ")),IF(_xlfn.BITAND(Z366,'PDP8'!$E$74),"",'PDP8'!$C$74),IF(_xlfn.BITAND(Z366,'PDP8'!$E$75),'PDP8'!$C$75,"")))</f>
        <v/>
      </c>
      <c r="AB366" s="253" t="str">
        <f>IF(LEN(AA366)=0,"",CONCATENATE(IF(ISNA(MATCH(_xlfn.BITAND(Z366,'PDP8'!$E$56),'PDP8'!$D$56:$D$70,0)),"",VLOOKUP(_xlfn.BITAND(Z366,'PDP8'!$E$56),'PDP8'!$D$56:$F$70,3,0)),IF(ISNA(MATCH(_xlfn.BITAND(Z366,'PDP8'!$E$71),'PDP8'!$D$71:$D$73,0)),"",CONCATENATE(IF(ISNA(MATCH(_xlfn.BITAND(Z366,'PDP8'!$E$56),'PDP8'!$D$56:$D$70,0)),"",", "),VLOOKUP(_xlfn.BITAND(Z366,'PDP8'!$E$71),'PDP8'!$D$71:$F$73,3,0))),IF(_xlfn.BITAND(Z366,'PDP8'!$E$75)='PDP8'!$D$75,CONCATENATE(IF(LEN(AA366)&gt;4,", ",""),'PDP8'!$F$75,""),IF(_xlfn.BITAND(Z366,'PDP8'!$E$74),"",'PDP8'!$F$74))))</f>
        <v/>
      </c>
      <c r="AC366" s="253" t="str">
        <f t="shared" si="89"/>
        <v/>
      </c>
      <c r="AD366" s="253" t="str">
        <f>IF(OR(LEFT(C366,1)="*",ISNA(MATCH(C366,'PDP8'!$B$90:$B$238,0))),"",VLOOKUP(C366,'PDP8'!$B$90:$C$238,2,0))</f>
        <v/>
      </c>
      <c r="AE366" s="253" t="str">
        <f>IF(LEN(AD366)=0,"",VLOOKUP(C366,'PDP8'!$B$79:$F$238,5,0))</f>
        <v/>
      </c>
      <c r="AF366" s="253" t="str">
        <f>IF(OR(LEFT(C366,1)="*",ISNA(MATCH(C366,'PDP8'!$J$5:$J$389,0))),"",INDEX('PDP8'!$I$5:$I$389,MATCH(C366,'PDP8'!$J$5:$J$389,0)))</f>
        <v/>
      </c>
      <c r="AG366" s="253" t="str">
        <f>IF(LEN(AF366)=0,"",CONCATENATE(VLOOKUP(C366,'PDP8'!$J$5:$M$389,2,0),": ",VLOOKUP(C366,'PDP8'!$J$5:$M$389,4,0)))</f>
        <v/>
      </c>
      <c r="AH366" s="126"/>
    </row>
    <row r="367" spans="1:34" x14ac:dyDescent="0.2">
      <c r="A367" s="126"/>
      <c r="B367" s="246" t="str">
        <f t="shared" si="75"/>
        <v/>
      </c>
      <c r="C367" s="247"/>
      <c r="D367" s="248"/>
      <c r="E367" s="177"/>
      <c r="F367" s="249"/>
      <c r="G367" s="250" t="str">
        <f>IF(LEN(C367)=0,"",IF(LEFT(C367,1)="*",B367,IF(D367="Y",C367,IF(O367&lt;6,INDEX('PDP8'!$C$6:$C$13,MATCH(P367,'PDP8'!$B$6:$B$13)),CONCATENATE(W367,AA367,AD367,AF367)))))</f>
        <v/>
      </c>
      <c r="H367" s="251" t="str">
        <f t="shared" si="76"/>
        <v/>
      </c>
      <c r="I367" s="250" t="str">
        <f t="shared" si="86"/>
        <v/>
      </c>
      <c r="J367" s="179"/>
      <c r="K367" s="188" t="str">
        <f>IF(LEFT(C367,1)="*",CONCATENATE("/Address = ",RIGHT(B367,LEN(B367)-1)),IF(LEN(O367)=0,"",IF(D367="Y",CONCATENATE("/Data initialized to ",C367),IF(O367&lt;6,CONCATENATE("/",VLOOKUP(P367,'PDP8'!$B$6:$F$13,5),IF(_xlfn.BITAND(OCT2DEC(C367),376)=264," [Auto pre-increment]","")),CONCATENATE("/",Y367,AC367,AE367,AG367)))))</f>
        <v/>
      </c>
      <c r="L367" s="252"/>
      <c r="M367" s="126"/>
      <c r="N367" s="253" t="str">
        <f t="shared" si="77"/>
        <v/>
      </c>
      <c r="O367" s="253" t="str">
        <f t="shared" si="78"/>
        <v/>
      </c>
      <c r="P367" s="253" t="str">
        <f t="shared" si="79"/>
        <v/>
      </c>
      <c r="Q367" s="253" t="str">
        <f t="shared" si="80"/>
        <v/>
      </c>
      <c r="R367" s="253" t="str">
        <f t="shared" si="81"/>
        <v>NO</v>
      </c>
      <c r="S367" s="254" t="str">
        <f t="shared" si="87"/>
        <v>7610</v>
      </c>
      <c r="T367" s="253" t="str">
        <f t="shared" si="82"/>
        <v/>
      </c>
      <c r="U367" s="253">
        <f t="shared" si="83"/>
        <v>0</v>
      </c>
      <c r="V367" s="253" t="str">
        <f t="shared" si="84"/>
        <v/>
      </c>
      <c r="W367" s="253" t="str">
        <f>IF(LEN(V367)=0,"",IF(_xlfn.BITAND(V367,'PDP8'!$E$17)='PDP8'!$D$17,'PDP8'!$F$17,CONCATENATE(IF(ISNA(MATCH(_xlfn.BITAND(V367,'PDP8'!$E$18),'PDP8'!$D$18:$D$20,0)),"",CONCATENATE(INDEX('PDP8'!$C$18:$C$20,MATCH(_xlfn.BITAND(V367,'PDP8'!$E$18),'PDP8'!$D$18:$D$20,0))," ")),IF(ISNA(MATCH(_xlfn.BITAND(V367,'PDP8'!$E$21),'PDP8'!$D$21:$D$52,0)),"",INDEX('PDP8'!$C$21:$C$52,MATCH(_xlfn.BITAND(V367,'PDP8'!$E$21),'PDP8'!$D$21:$D$52,0))))))</f>
        <v/>
      </c>
      <c r="X367" s="253" t="str">
        <f>IF(LEN(W367)=0,"",IF(B367='PDP8'!$B$17,'PDP8'!$F$17,CONCATENATE(IF(ISNA(MATCH(_xlfn.BITAND(V367,'PDP8'!$E$18),'PDP8'!$D$18:$D$20,0)),"",CONCATENATE(VLOOKUP(_xlfn.BITAND(V367,'PDP8'!$E$18),'PDP8'!$D$18:$F$20,3,0),IF(LEN(W367)&gt;4,", ",""))),IF(ISNA(MATCH(_xlfn.BITAND(V367,'PDP8'!$E$21),'PDP8'!$D$21:$D$52,0)),"",VLOOKUP(_xlfn.BITAND(V367,'PDP8'!$E$21),'PDP8'!$D$21:$F$52,3,0)))))</f>
        <v/>
      </c>
      <c r="Y367" s="253" t="str">
        <f t="shared" si="88"/>
        <v/>
      </c>
      <c r="Z367" s="253" t="str">
        <f t="shared" si="85"/>
        <v/>
      </c>
      <c r="AA367" s="253" t="str">
        <f>IF(LEN(Z367)=0,"",CONCATENATE(IF(ISNA(MATCH(_xlfn.BITAND(Z367,'PDP8'!$E$56),'PDP8'!$D$56:$D$70,0)),"",CONCATENATE(INDEX('PDP8'!$C$56:$C$70,MATCH(_xlfn.BITAND(Z367,'PDP8'!$E$56),'PDP8'!$D$56:$D$70,0))," ")),IF(ISNA(MATCH(_xlfn.BITAND(Z367,'PDP8'!$E$71),'PDP8'!$D$71:$D$73,0)),"",CONCATENATE(INDEX('PDP8'!$C$71:$C$73,MATCH(_xlfn.BITAND(Z367,'PDP8'!$E$71),'PDP8'!$D$71:$D$73,0))," ")),IF(_xlfn.BITAND(Z367,'PDP8'!$E$74),"",'PDP8'!$C$74),IF(_xlfn.BITAND(Z367,'PDP8'!$E$75),'PDP8'!$C$75,"")))</f>
        <v/>
      </c>
      <c r="AB367" s="253" t="str">
        <f>IF(LEN(AA367)=0,"",CONCATENATE(IF(ISNA(MATCH(_xlfn.BITAND(Z367,'PDP8'!$E$56),'PDP8'!$D$56:$D$70,0)),"",VLOOKUP(_xlfn.BITAND(Z367,'PDP8'!$E$56),'PDP8'!$D$56:$F$70,3,0)),IF(ISNA(MATCH(_xlfn.BITAND(Z367,'PDP8'!$E$71),'PDP8'!$D$71:$D$73,0)),"",CONCATENATE(IF(ISNA(MATCH(_xlfn.BITAND(Z367,'PDP8'!$E$56),'PDP8'!$D$56:$D$70,0)),"",", "),VLOOKUP(_xlfn.BITAND(Z367,'PDP8'!$E$71),'PDP8'!$D$71:$F$73,3,0))),IF(_xlfn.BITAND(Z367,'PDP8'!$E$75)='PDP8'!$D$75,CONCATENATE(IF(LEN(AA367)&gt;4,", ",""),'PDP8'!$F$75,""),IF(_xlfn.BITAND(Z367,'PDP8'!$E$74),"",'PDP8'!$F$74))))</f>
        <v/>
      </c>
      <c r="AC367" s="253" t="str">
        <f t="shared" si="89"/>
        <v/>
      </c>
      <c r="AD367" s="253" t="str">
        <f>IF(OR(LEFT(C367,1)="*",ISNA(MATCH(C367,'PDP8'!$B$90:$B$238,0))),"",VLOOKUP(C367,'PDP8'!$B$90:$C$238,2,0))</f>
        <v/>
      </c>
      <c r="AE367" s="253" t="str">
        <f>IF(LEN(AD367)=0,"",VLOOKUP(C367,'PDP8'!$B$79:$F$238,5,0))</f>
        <v/>
      </c>
      <c r="AF367" s="253" t="str">
        <f>IF(OR(LEFT(C367,1)="*",ISNA(MATCH(C367,'PDP8'!$J$5:$J$389,0))),"",INDEX('PDP8'!$I$5:$I$389,MATCH(C367,'PDP8'!$J$5:$J$389,0)))</f>
        <v/>
      </c>
      <c r="AG367" s="253" t="str">
        <f>IF(LEN(AF367)=0,"",CONCATENATE(VLOOKUP(C367,'PDP8'!$J$5:$M$389,2,0),": ",VLOOKUP(C367,'PDP8'!$J$5:$M$389,4,0)))</f>
        <v/>
      </c>
      <c r="AH367" s="126"/>
    </row>
    <row r="368" spans="1:34" x14ac:dyDescent="0.2">
      <c r="A368" s="126"/>
      <c r="B368" s="246" t="str">
        <f t="shared" si="75"/>
        <v/>
      </c>
      <c r="C368" s="247"/>
      <c r="D368" s="248"/>
      <c r="E368" s="177"/>
      <c r="F368" s="249"/>
      <c r="G368" s="250" t="str">
        <f>IF(LEN(C368)=0,"",IF(LEFT(C368,1)="*",B368,IF(D368="Y",C368,IF(O368&lt;6,INDEX('PDP8'!$C$6:$C$13,MATCH(P368,'PDP8'!$B$6:$B$13)),CONCATENATE(W368,AA368,AD368,AF368)))))</f>
        <v/>
      </c>
      <c r="H368" s="251" t="str">
        <f t="shared" si="76"/>
        <v/>
      </c>
      <c r="I368" s="250" t="str">
        <f t="shared" si="86"/>
        <v/>
      </c>
      <c r="J368" s="179"/>
      <c r="K368" s="188" t="str">
        <f>IF(LEFT(C368,1)="*",CONCATENATE("/Address = ",RIGHT(B368,LEN(B368)-1)),IF(LEN(O368)=0,"",IF(D368="Y",CONCATENATE("/Data initialized to ",C368),IF(O368&lt;6,CONCATENATE("/",VLOOKUP(P368,'PDP8'!$B$6:$F$13,5),IF(_xlfn.BITAND(OCT2DEC(C368),376)=264," [Auto pre-increment]","")),CONCATENATE("/",Y368,AC368,AE368,AG368)))))</f>
        <v/>
      </c>
      <c r="L368" s="252"/>
      <c r="M368" s="126"/>
      <c r="N368" s="253" t="str">
        <f t="shared" si="77"/>
        <v/>
      </c>
      <c r="O368" s="253" t="str">
        <f t="shared" si="78"/>
        <v/>
      </c>
      <c r="P368" s="253" t="str">
        <f t="shared" si="79"/>
        <v/>
      </c>
      <c r="Q368" s="253" t="str">
        <f t="shared" si="80"/>
        <v/>
      </c>
      <c r="R368" s="253" t="str">
        <f t="shared" si="81"/>
        <v>NO</v>
      </c>
      <c r="S368" s="254" t="str">
        <f t="shared" si="87"/>
        <v>7610</v>
      </c>
      <c r="T368" s="253" t="str">
        <f t="shared" si="82"/>
        <v/>
      </c>
      <c r="U368" s="253">
        <f t="shared" si="83"/>
        <v>0</v>
      </c>
      <c r="V368" s="253" t="str">
        <f t="shared" si="84"/>
        <v/>
      </c>
      <c r="W368" s="253" t="str">
        <f>IF(LEN(V368)=0,"",IF(_xlfn.BITAND(V368,'PDP8'!$E$17)='PDP8'!$D$17,'PDP8'!$F$17,CONCATENATE(IF(ISNA(MATCH(_xlfn.BITAND(V368,'PDP8'!$E$18),'PDP8'!$D$18:$D$20,0)),"",CONCATENATE(INDEX('PDP8'!$C$18:$C$20,MATCH(_xlfn.BITAND(V368,'PDP8'!$E$18),'PDP8'!$D$18:$D$20,0))," ")),IF(ISNA(MATCH(_xlfn.BITAND(V368,'PDP8'!$E$21),'PDP8'!$D$21:$D$52,0)),"",INDEX('PDP8'!$C$21:$C$52,MATCH(_xlfn.BITAND(V368,'PDP8'!$E$21),'PDP8'!$D$21:$D$52,0))))))</f>
        <v/>
      </c>
      <c r="X368" s="253" t="str">
        <f>IF(LEN(W368)=0,"",IF(B368='PDP8'!$B$17,'PDP8'!$F$17,CONCATENATE(IF(ISNA(MATCH(_xlfn.BITAND(V368,'PDP8'!$E$18),'PDP8'!$D$18:$D$20,0)),"",CONCATENATE(VLOOKUP(_xlfn.BITAND(V368,'PDP8'!$E$18),'PDP8'!$D$18:$F$20,3,0),IF(LEN(W368)&gt;4,", ",""))),IF(ISNA(MATCH(_xlfn.BITAND(V368,'PDP8'!$E$21),'PDP8'!$D$21:$D$52,0)),"",VLOOKUP(_xlfn.BITAND(V368,'PDP8'!$E$21),'PDP8'!$D$21:$F$52,3,0)))))</f>
        <v/>
      </c>
      <c r="Y368" s="253" t="str">
        <f t="shared" si="88"/>
        <v/>
      </c>
      <c r="Z368" s="253" t="str">
        <f t="shared" si="85"/>
        <v/>
      </c>
      <c r="AA368" s="253" t="str">
        <f>IF(LEN(Z368)=0,"",CONCATENATE(IF(ISNA(MATCH(_xlfn.BITAND(Z368,'PDP8'!$E$56),'PDP8'!$D$56:$D$70,0)),"",CONCATENATE(INDEX('PDP8'!$C$56:$C$70,MATCH(_xlfn.BITAND(Z368,'PDP8'!$E$56),'PDP8'!$D$56:$D$70,0))," ")),IF(ISNA(MATCH(_xlfn.BITAND(Z368,'PDP8'!$E$71),'PDP8'!$D$71:$D$73,0)),"",CONCATENATE(INDEX('PDP8'!$C$71:$C$73,MATCH(_xlfn.BITAND(Z368,'PDP8'!$E$71),'PDP8'!$D$71:$D$73,0))," ")),IF(_xlfn.BITAND(Z368,'PDP8'!$E$74),"",'PDP8'!$C$74),IF(_xlfn.BITAND(Z368,'PDP8'!$E$75),'PDP8'!$C$75,"")))</f>
        <v/>
      </c>
      <c r="AB368" s="253" t="str">
        <f>IF(LEN(AA368)=0,"",CONCATENATE(IF(ISNA(MATCH(_xlfn.BITAND(Z368,'PDP8'!$E$56),'PDP8'!$D$56:$D$70,0)),"",VLOOKUP(_xlfn.BITAND(Z368,'PDP8'!$E$56),'PDP8'!$D$56:$F$70,3,0)),IF(ISNA(MATCH(_xlfn.BITAND(Z368,'PDP8'!$E$71),'PDP8'!$D$71:$D$73,0)),"",CONCATENATE(IF(ISNA(MATCH(_xlfn.BITAND(Z368,'PDP8'!$E$56),'PDP8'!$D$56:$D$70,0)),"",", "),VLOOKUP(_xlfn.BITAND(Z368,'PDP8'!$E$71),'PDP8'!$D$71:$F$73,3,0))),IF(_xlfn.BITAND(Z368,'PDP8'!$E$75)='PDP8'!$D$75,CONCATENATE(IF(LEN(AA368)&gt;4,", ",""),'PDP8'!$F$75,""),IF(_xlfn.BITAND(Z368,'PDP8'!$E$74),"",'PDP8'!$F$74))))</f>
        <v/>
      </c>
      <c r="AC368" s="253" t="str">
        <f t="shared" si="89"/>
        <v/>
      </c>
      <c r="AD368" s="253" t="str">
        <f>IF(OR(LEFT(C368,1)="*",ISNA(MATCH(C368,'PDP8'!$B$90:$B$238,0))),"",VLOOKUP(C368,'PDP8'!$B$90:$C$238,2,0))</f>
        <v/>
      </c>
      <c r="AE368" s="253" t="str">
        <f>IF(LEN(AD368)=0,"",VLOOKUP(C368,'PDP8'!$B$79:$F$238,5,0))</f>
        <v/>
      </c>
      <c r="AF368" s="253" t="str">
        <f>IF(OR(LEFT(C368,1)="*",ISNA(MATCH(C368,'PDP8'!$J$5:$J$389,0))),"",INDEX('PDP8'!$I$5:$I$389,MATCH(C368,'PDP8'!$J$5:$J$389,0)))</f>
        <v/>
      </c>
      <c r="AG368" s="253" t="str">
        <f>IF(LEN(AF368)=0,"",CONCATENATE(VLOOKUP(C368,'PDP8'!$J$5:$M$389,2,0),": ",VLOOKUP(C368,'PDP8'!$J$5:$M$389,4,0)))</f>
        <v/>
      </c>
      <c r="AH368" s="126"/>
    </row>
    <row r="369" spans="1:34" x14ac:dyDescent="0.2">
      <c r="A369" s="126"/>
      <c r="B369" s="246" t="str">
        <f t="shared" si="75"/>
        <v/>
      </c>
      <c r="C369" s="247"/>
      <c r="D369" s="248"/>
      <c r="E369" s="177"/>
      <c r="F369" s="249"/>
      <c r="G369" s="250" t="str">
        <f>IF(LEN(C369)=0,"",IF(LEFT(C369,1)="*",B369,IF(D369="Y",C369,IF(O369&lt;6,INDEX('PDP8'!$C$6:$C$13,MATCH(P369,'PDP8'!$B$6:$B$13)),CONCATENATE(W369,AA369,AD369,AF369)))))</f>
        <v/>
      </c>
      <c r="H369" s="251" t="str">
        <f t="shared" si="76"/>
        <v/>
      </c>
      <c r="I369" s="250" t="str">
        <f t="shared" si="86"/>
        <v/>
      </c>
      <c r="J369" s="179"/>
      <c r="K369" s="188" t="str">
        <f>IF(LEFT(C369,1)="*",CONCATENATE("/Address = ",RIGHT(B369,LEN(B369)-1)),IF(LEN(O369)=0,"",IF(D369="Y",CONCATENATE("/Data initialized to ",C369),IF(O369&lt;6,CONCATENATE("/",VLOOKUP(P369,'PDP8'!$B$6:$F$13,5),IF(_xlfn.BITAND(OCT2DEC(C369),376)=264," [Auto pre-increment]","")),CONCATENATE("/",Y369,AC369,AE369,AG369)))))</f>
        <v/>
      </c>
      <c r="L369" s="252"/>
      <c r="M369" s="126"/>
      <c r="N369" s="253" t="str">
        <f t="shared" si="77"/>
        <v/>
      </c>
      <c r="O369" s="253" t="str">
        <f t="shared" si="78"/>
        <v/>
      </c>
      <c r="P369" s="253" t="str">
        <f t="shared" si="79"/>
        <v/>
      </c>
      <c r="Q369" s="253" t="str">
        <f t="shared" si="80"/>
        <v/>
      </c>
      <c r="R369" s="253" t="str">
        <f t="shared" si="81"/>
        <v>NO</v>
      </c>
      <c r="S369" s="254" t="str">
        <f t="shared" si="87"/>
        <v>7610</v>
      </c>
      <c r="T369" s="253" t="str">
        <f t="shared" si="82"/>
        <v/>
      </c>
      <c r="U369" s="253">
        <f t="shared" si="83"/>
        <v>0</v>
      </c>
      <c r="V369" s="253" t="str">
        <f t="shared" si="84"/>
        <v/>
      </c>
      <c r="W369" s="253" t="str">
        <f>IF(LEN(V369)=0,"",IF(_xlfn.BITAND(V369,'PDP8'!$E$17)='PDP8'!$D$17,'PDP8'!$F$17,CONCATENATE(IF(ISNA(MATCH(_xlfn.BITAND(V369,'PDP8'!$E$18),'PDP8'!$D$18:$D$20,0)),"",CONCATENATE(INDEX('PDP8'!$C$18:$C$20,MATCH(_xlfn.BITAND(V369,'PDP8'!$E$18),'PDP8'!$D$18:$D$20,0))," ")),IF(ISNA(MATCH(_xlfn.BITAND(V369,'PDP8'!$E$21),'PDP8'!$D$21:$D$52,0)),"",INDEX('PDP8'!$C$21:$C$52,MATCH(_xlfn.BITAND(V369,'PDP8'!$E$21),'PDP8'!$D$21:$D$52,0))))))</f>
        <v/>
      </c>
      <c r="X369" s="253" t="str">
        <f>IF(LEN(W369)=0,"",IF(B369='PDP8'!$B$17,'PDP8'!$F$17,CONCATENATE(IF(ISNA(MATCH(_xlfn.BITAND(V369,'PDP8'!$E$18),'PDP8'!$D$18:$D$20,0)),"",CONCATENATE(VLOOKUP(_xlfn.BITAND(V369,'PDP8'!$E$18),'PDP8'!$D$18:$F$20,3,0),IF(LEN(W369)&gt;4,", ",""))),IF(ISNA(MATCH(_xlfn.BITAND(V369,'PDP8'!$E$21),'PDP8'!$D$21:$D$52,0)),"",VLOOKUP(_xlfn.BITAND(V369,'PDP8'!$E$21),'PDP8'!$D$21:$F$52,3,0)))))</f>
        <v/>
      </c>
      <c r="Y369" s="253" t="str">
        <f t="shared" si="88"/>
        <v/>
      </c>
      <c r="Z369" s="253" t="str">
        <f t="shared" si="85"/>
        <v/>
      </c>
      <c r="AA369" s="253" t="str">
        <f>IF(LEN(Z369)=0,"",CONCATENATE(IF(ISNA(MATCH(_xlfn.BITAND(Z369,'PDP8'!$E$56),'PDP8'!$D$56:$D$70,0)),"",CONCATENATE(INDEX('PDP8'!$C$56:$C$70,MATCH(_xlfn.BITAND(Z369,'PDP8'!$E$56),'PDP8'!$D$56:$D$70,0))," ")),IF(ISNA(MATCH(_xlfn.BITAND(Z369,'PDP8'!$E$71),'PDP8'!$D$71:$D$73,0)),"",CONCATENATE(INDEX('PDP8'!$C$71:$C$73,MATCH(_xlfn.BITAND(Z369,'PDP8'!$E$71),'PDP8'!$D$71:$D$73,0))," ")),IF(_xlfn.BITAND(Z369,'PDP8'!$E$74),"",'PDP8'!$C$74),IF(_xlfn.BITAND(Z369,'PDP8'!$E$75),'PDP8'!$C$75,"")))</f>
        <v/>
      </c>
      <c r="AB369" s="253" t="str">
        <f>IF(LEN(AA369)=0,"",CONCATENATE(IF(ISNA(MATCH(_xlfn.BITAND(Z369,'PDP8'!$E$56),'PDP8'!$D$56:$D$70,0)),"",VLOOKUP(_xlfn.BITAND(Z369,'PDP8'!$E$56),'PDP8'!$D$56:$F$70,3,0)),IF(ISNA(MATCH(_xlfn.BITAND(Z369,'PDP8'!$E$71),'PDP8'!$D$71:$D$73,0)),"",CONCATENATE(IF(ISNA(MATCH(_xlfn.BITAND(Z369,'PDP8'!$E$56),'PDP8'!$D$56:$D$70,0)),"",", "),VLOOKUP(_xlfn.BITAND(Z369,'PDP8'!$E$71),'PDP8'!$D$71:$F$73,3,0))),IF(_xlfn.BITAND(Z369,'PDP8'!$E$75)='PDP8'!$D$75,CONCATENATE(IF(LEN(AA369)&gt;4,", ",""),'PDP8'!$F$75,""),IF(_xlfn.BITAND(Z369,'PDP8'!$E$74),"",'PDP8'!$F$74))))</f>
        <v/>
      </c>
      <c r="AC369" s="253" t="str">
        <f t="shared" si="89"/>
        <v/>
      </c>
      <c r="AD369" s="253" t="str">
        <f>IF(OR(LEFT(C369,1)="*",ISNA(MATCH(C369,'PDP8'!$B$90:$B$238,0))),"",VLOOKUP(C369,'PDP8'!$B$90:$C$238,2,0))</f>
        <v/>
      </c>
      <c r="AE369" s="253" t="str">
        <f>IF(LEN(AD369)=0,"",VLOOKUP(C369,'PDP8'!$B$79:$F$238,5,0))</f>
        <v/>
      </c>
      <c r="AF369" s="253" t="str">
        <f>IF(OR(LEFT(C369,1)="*",ISNA(MATCH(C369,'PDP8'!$J$5:$J$389,0))),"",INDEX('PDP8'!$I$5:$I$389,MATCH(C369,'PDP8'!$J$5:$J$389,0)))</f>
        <v/>
      </c>
      <c r="AG369" s="253" t="str">
        <f>IF(LEN(AF369)=0,"",CONCATENATE(VLOOKUP(C369,'PDP8'!$J$5:$M$389,2,0),": ",VLOOKUP(C369,'PDP8'!$J$5:$M$389,4,0)))</f>
        <v/>
      </c>
      <c r="AH369" s="126"/>
    </row>
    <row r="370" spans="1:34" x14ac:dyDescent="0.2">
      <c r="A370" s="126"/>
      <c r="B370" s="246" t="str">
        <f t="shared" si="75"/>
        <v/>
      </c>
      <c r="C370" s="247"/>
      <c r="D370" s="248"/>
      <c r="E370" s="177"/>
      <c r="F370" s="249"/>
      <c r="G370" s="250" t="str">
        <f>IF(LEN(C370)=0,"",IF(LEFT(C370,1)="*",B370,IF(D370="Y",C370,IF(O370&lt;6,INDEX('PDP8'!$C$6:$C$13,MATCH(P370,'PDP8'!$B$6:$B$13)),CONCATENATE(W370,AA370,AD370,AF370)))))</f>
        <v/>
      </c>
      <c r="H370" s="251" t="str">
        <f t="shared" si="76"/>
        <v/>
      </c>
      <c r="I370" s="250" t="str">
        <f t="shared" si="86"/>
        <v/>
      </c>
      <c r="J370" s="179"/>
      <c r="K370" s="188" t="str">
        <f>IF(LEFT(C370,1)="*",CONCATENATE("/Address = ",RIGHT(B370,LEN(B370)-1)),IF(LEN(O370)=0,"",IF(D370="Y",CONCATENATE("/Data initialized to ",C370),IF(O370&lt;6,CONCATENATE("/",VLOOKUP(P370,'PDP8'!$B$6:$F$13,5),IF(_xlfn.BITAND(OCT2DEC(C370),376)=264," [Auto pre-increment]","")),CONCATENATE("/",Y370,AC370,AE370,AG370)))))</f>
        <v/>
      </c>
      <c r="L370" s="252"/>
      <c r="M370" s="126"/>
      <c r="N370" s="253" t="str">
        <f t="shared" si="77"/>
        <v/>
      </c>
      <c r="O370" s="253" t="str">
        <f t="shared" si="78"/>
        <v/>
      </c>
      <c r="P370" s="253" t="str">
        <f t="shared" si="79"/>
        <v/>
      </c>
      <c r="Q370" s="253" t="str">
        <f t="shared" si="80"/>
        <v/>
      </c>
      <c r="R370" s="253" t="str">
        <f t="shared" si="81"/>
        <v>NO</v>
      </c>
      <c r="S370" s="254" t="str">
        <f t="shared" si="87"/>
        <v>7610</v>
      </c>
      <c r="T370" s="253" t="str">
        <f t="shared" si="82"/>
        <v/>
      </c>
      <c r="U370" s="253">
        <f t="shared" si="83"/>
        <v>0</v>
      </c>
      <c r="V370" s="253" t="str">
        <f t="shared" si="84"/>
        <v/>
      </c>
      <c r="W370" s="253" t="str">
        <f>IF(LEN(V370)=0,"",IF(_xlfn.BITAND(V370,'PDP8'!$E$17)='PDP8'!$D$17,'PDP8'!$F$17,CONCATENATE(IF(ISNA(MATCH(_xlfn.BITAND(V370,'PDP8'!$E$18),'PDP8'!$D$18:$D$20,0)),"",CONCATENATE(INDEX('PDP8'!$C$18:$C$20,MATCH(_xlfn.BITAND(V370,'PDP8'!$E$18),'PDP8'!$D$18:$D$20,0))," ")),IF(ISNA(MATCH(_xlfn.BITAND(V370,'PDP8'!$E$21),'PDP8'!$D$21:$D$52,0)),"",INDEX('PDP8'!$C$21:$C$52,MATCH(_xlfn.BITAND(V370,'PDP8'!$E$21),'PDP8'!$D$21:$D$52,0))))))</f>
        <v/>
      </c>
      <c r="X370" s="253" t="str">
        <f>IF(LEN(W370)=0,"",IF(B370='PDP8'!$B$17,'PDP8'!$F$17,CONCATENATE(IF(ISNA(MATCH(_xlfn.BITAND(V370,'PDP8'!$E$18),'PDP8'!$D$18:$D$20,0)),"",CONCATENATE(VLOOKUP(_xlfn.BITAND(V370,'PDP8'!$E$18),'PDP8'!$D$18:$F$20,3,0),IF(LEN(W370)&gt;4,", ",""))),IF(ISNA(MATCH(_xlfn.BITAND(V370,'PDP8'!$E$21),'PDP8'!$D$21:$D$52,0)),"",VLOOKUP(_xlfn.BITAND(V370,'PDP8'!$E$21),'PDP8'!$D$21:$F$52,3,0)))))</f>
        <v/>
      </c>
      <c r="Y370" s="253" t="str">
        <f t="shared" si="88"/>
        <v/>
      </c>
      <c r="Z370" s="253" t="str">
        <f t="shared" si="85"/>
        <v/>
      </c>
      <c r="AA370" s="253" t="str">
        <f>IF(LEN(Z370)=0,"",CONCATENATE(IF(ISNA(MATCH(_xlfn.BITAND(Z370,'PDP8'!$E$56),'PDP8'!$D$56:$D$70,0)),"",CONCATENATE(INDEX('PDP8'!$C$56:$C$70,MATCH(_xlfn.BITAND(Z370,'PDP8'!$E$56),'PDP8'!$D$56:$D$70,0))," ")),IF(ISNA(MATCH(_xlfn.BITAND(Z370,'PDP8'!$E$71),'PDP8'!$D$71:$D$73,0)),"",CONCATENATE(INDEX('PDP8'!$C$71:$C$73,MATCH(_xlfn.BITAND(Z370,'PDP8'!$E$71),'PDP8'!$D$71:$D$73,0))," ")),IF(_xlfn.BITAND(Z370,'PDP8'!$E$74),"",'PDP8'!$C$74),IF(_xlfn.BITAND(Z370,'PDP8'!$E$75),'PDP8'!$C$75,"")))</f>
        <v/>
      </c>
      <c r="AB370" s="253" t="str">
        <f>IF(LEN(AA370)=0,"",CONCATENATE(IF(ISNA(MATCH(_xlfn.BITAND(Z370,'PDP8'!$E$56),'PDP8'!$D$56:$D$70,0)),"",VLOOKUP(_xlfn.BITAND(Z370,'PDP8'!$E$56),'PDP8'!$D$56:$F$70,3,0)),IF(ISNA(MATCH(_xlfn.BITAND(Z370,'PDP8'!$E$71),'PDP8'!$D$71:$D$73,0)),"",CONCATENATE(IF(ISNA(MATCH(_xlfn.BITAND(Z370,'PDP8'!$E$56),'PDP8'!$D$56:$D$70,0)),"",", "),VLOOKUP(_xlfn.BITAND(Z370,'PDP8'!$E$71),'PDP8'!$D$71:$F$73,3,0))),IF(_xlfn.BITAND(Z370,'PDP8'!$E$75)='PDP8'!$D$75,CONCATENATE(IF(LEN(AA370)&gt;4,", ",""),'PDP8'!$F$75,""),IF(_xlfn.BITAND(Z370,'PDP8'!$E$74),"",'PDP8'!$F$74))))</f>
        <v/>
      </c>
      <c r="AC370" s="253" t="str">
        <f t="shared" si="89"/>
        <v/>
      </c>
      <c r="AD370" s="253" t="str">
        <f>IF(OR(LEFT(C370,1)="*",ISNA(MATCH(C370,'PDP8'!$B$90:$B$238,0))),"",VLOOKUP(C370,'PDP8'!$B$90:$C$238,2,0))</f>
        <v/>
      </c>
      <c r="AE370" s="253" t="str">
        <f>IF(LEN(AD370)=0,"",VLOOKUP(C370,'PDP8'!$B$79:$F$238,5,0))</f>
        <v/>
      </c>
      <c r="AF370" s="253" t="str">
        <f>IF(OR(LEFT(C370,1)="*",ISNA(MATCH(C370,'PDP8'!$J$5:$J$389,0))),"",INDEX('PDP8'!$I$5:$I$389,MATCH(C370,'PDP8'!$J$5:$J$389,0)))</f>
        <v/>
      </c>
      <c r="AG370" s="253" t="str">
        <f>IF(LEN(AF370)=0,"",CONCATENATE(VLOOKUP(C370,'PDP8'!$J$5:$M$389,2,0),": ",VLOOKUP(C370,'PDP8'!$J$5:$M$389,4,0)))</f>
        <v/>
      </c>
      <c r="AH370" s="126"/>
    </row>
    <row r="371" spans="1:34" x14ac:dyDescent="0.2">
      <c r="A371" s="126"/>
      <c r="B371" s="246" t="str">
        <f t="shared" si="75"/>
        <v/>
      </c>
      <c r="C371" s="247"/>
      <c r="D371" s="248"/>
      <c r="E371" s="177"/>
      <c r="F371" s="249"/>
      <c r="G371" s="250" t="str">
        <f>IF(LEN(C371)=0,"",IF(LEFT(C371,1)="*",B371,IF(D371="Y",C371,IF(O371&lt;6,INDEX('PDP8'!$C$6:$C$13,MATCH(P371,'PDP8'!$B$6:$B$13)),CONCATENATE(W371,AA371,AD371,AF371)))))</f>
        <v/>
      </c>
      <c r="H371" s="251" t="str">
        <f t="shared" si="76"/>
        <v/>
      </c>
      <c r="I371" s="250" t="str">
        <f t="shared" si="86"/>
        <v/>
      </c>
      <c r="J371" s="179"/>
      <c r="K371" s="188" t="str">
        <f>IF(LEFT(C371,1)="*",CONCATENATE("/Address = ",RIGHT(B371,LEN(B371)-1)),IF(LEN(O371)=0,"",IF(D371="Y",CONCATENATE("/Data initialized to ",C371),IF(O371&lt;6,CONCATENATE("/",VLOOKUP(P371,'PDP8'!$B$6:$F$13,5),IF(_xlfn.BITAND(OCT2DEC(C371),376)=264," [Auto pre-increment]","")),CONCATENATE("/",Y371,AC371,AE371,AG371)))))</f>
        <v/>
      </c>
      <c r="L371" s="252"/>
      <c r="M371" s="126"/>
      <c r="N371" s="253" t="str">
        <f t="shared" si="77"/>
        <v/>
      </c>
      <c r="O371" s="253" t="str">
        <f t="shared" si="78"/>
        <v/>
      </c>
      <c r="P371" s="253" t="str">
        <f t="shared" si="79"/>
        <v/>
      </c>
      <c r="Q371" s="253" t="str">
        <f t="shared" si="80"/>
        <v/>
      </c>
      <c r="R371" s="253" t="str">
        <f t="shared" si="81"/>
        <v>NO</v>
      </c>
      <c r="S371" s="254" t="str">
        <f t="shared" si="87"/>
        <v>7610</v>
      </c>
      <c r="T371" s="253" t="str">
        <f t="shared" si="82"/>
        <v/>
      </c>
      <c r="U371" s="253">
        <f t="shared" si="83"/>
        <v>0</v>
      </c>
      <c r="V371" s="253" t="str">
        <f t="shared" si="84"/>
        <v/>
      </c>
      <c r="W371" s="253" t="str">
        <f>IF(LEN(V371)=0,"",IF(_xlfn.BITAND(V371,'PDP8'!$E$17)='PDP8'!$D$17,'PDP8'!$F$17,CONCATENATE(IF(ISNA(MATCH(_xlfn.BITAND(V371,'PDP8'!$E$18),'PDP8'!$D$18:$D$20,0)),"",CONCATENATE(INDEX('PDP8'!$C$18:$C$20,MATCH(_xlfn.BITAND(V371,'PDP8'!$E$18),'PDP8'!$D$18:$D$20,0))," ")),IF(ISNA(MATCH(_xlfn.BITAND(V371,'PDP8'!$E$21),'PDP8'!$D$21:$D$52,0)),"",INDEX('PDP8'!$C$21:$C$52,MATCH(_xlfn.BITAND(V371,'PDP8'!$E$21),'PDP8'!$D$21:$D$52,0))))))</f>
        <v/>
      </c>
      <c r="X371" s="253" t="str">
        <f>IF(LEN(W371)=0,"",IF(B371='PDP8'!$B$17,'PDP8'!$F$17,CONCATENATE(IF(ISNA(MATCH(_xlfn.BITAND(V371,'PDP8'!$E$18),'PDP8'!$D$18:$D$20,0)),"",CONCATENATE(VLOOKUP(_xlfn.BITAND(V371,'PDP8'!$E$18),'PDP8'!$D$18:$F$20,3,0),IF(LEN(W371)&gt;4,", ",""))),IF(ISNA(MATCH(_xlfn.BITAND(V371,'PDP8'!$E$21),'PDP8'!$D$21:$D$52,0)),"",VLOOKUP(_xlfn.BITAND(V371,'PDP8'!$E$21),'PDP8'!$D$21:$F$52,3,0)))))</f>
        <v/>
      </c>
      <c r="Y371" s="253" t="str">
        <f t="shared" si="88"/>
        <v/>
      </c>
      <c r="Z371" s="253" t="str">
        <f t="shared" si="85"/>
        <v/>
      </c>
      <c r="AA371" s="253" t="str">
        <f>IF(LEN(Z371)=0,"",CONCATENATE(IF(ISNA(MATCH(_xlfn.BITAND(Z371,'PDP8'!$E$56),'PDP8'!$D$56:$D$70,0)),"",CONCATENATE(INDEX('PDP8'!$C$56:$C$70,MATCH(_xlfn.BITAND(Z371,'PDP8'!$E$56),'PDP8'!$D$56:$D$70,0))," ")),IF(ISNA(MATCH(_xlfn.BITAND(Z371,'PDP8'!$E$71),'PDP8'!$D$71:$D$73,0)),"",CONCATENATE(INDEX('PDP8'!$C$71:$C$73,MATCH(_xlfn.BITAND(Z371,'PDP8'!$E$71),'PDP8'!$D$71:$D$73,0))," ")),IF(_xlfn.BITAND(Z371,'PDP8'!$E$74),"",'PDP8'!$C$74),IF(_xlfn.BITAND(Z371,'PDP8'!$E$75),'PDP8'!$C$75,"")))</f>
        <v/>
      </c>
      <c r="AB371" s="253" t="str">
        <f>IF(LEN(AA371)=0,"",CONCATENATE(IF(ISNA(MATCH(_xlfn.BITAND(Z371,'PDP8'!$E$56),'PDP8'!$D$56:$D$70,0)),"",VLOOKUP(_xlfn.BITAND(Z371,'PDP8'!$E$56),'PDP8'!$D$56:$F$70,3,0)),IF(ISNA(MATCH(_xlfn.BITAND(Z371,'PDP8'!$E$71),'PDP8'!$D$71:$D$73,0)),"",CONCATENATE(IF(ISNA(MATCH(_xlfn.BITAND(Z371,'PDP8'!$E$56),'PDP8'!$D$56:$D$70,0)),"",", "),VLOOKUP(_xlfn.BITAND(Z371,'PDP8'!$E$71),'PDP8'!$D$71:$F$73,3,0))),IF(_xlfn.BITAND(Z371,'PDP8'!$E$75)='PDP8'!$D$75,CONCATENATE(IF(LEN(AA371)&gt;4,", ",""),'PDP8'!$F$75,""),IF(_xlfn.BITAND(Z371,'PDP8'!$E$74),"",'PDP8'!$F$74))))</f>
        <v/>
      </c>
      <c r="AC371" s="253" t="str">
        <f t="shared" si="89"/>
        <v/>
      </c>
      <c r="AD371" s="253" t="str">
        <f>IF(OR(LEFT(C371,1)="*",ISNA(MATCH(C371,'PDP8'!$B$90:$B$238,0))),"",VLOOKUP(C371,'PDP8'!$B$90:$C$238,2,0))</f>
        <v/>
      </c>
      <c r="AE371" s="253" t="str">
        <f>IF(LEN(AD371)=0,"",VLOOKUP(C371,'PDP8'!$B$79:$F$238,5,0))</f>
        <v/>
      </c>
      <c r="AF371" s="253" t="str">
        <f>IF(OR(LEFT(C371,1)="*",ISNA(MATCH(C371,'PDP8'!$J$5:$J$389,0))),"",INDEX('PDP8'!$I$5:$I$389,MATCH(C371,'PDP8'!$J$5:$J$389,0)))</f>
        <v/>
      </c>
      <c r="AG371" s="253" t="str">
        <f>IF(LEN(AF371)=0,"",CONCATENATE(VLOOKUP(C371,'PDP8'!$J$5:$M$389,2,0),": ",VLOOKUP(C371,'PDP8'!$J$5:$M$389,4,0)))</f>
        <v/>
      </c>
      <c r="AH371" s="126"/>
    </row>
    <row r="372" spans="1:34" x14ac:dyDescent="0.2">
      <c r="A372" s="126"/>
      <c r="B372" s="246" t="str">
        <f t="shared" si="75"/>
        <v/>
      </c>
      <c r="C372" s="247"/>
      <c r="D372" s="248"/>
      <c r="E372" s="177"/>
      <c r="F372" s="249"/>
      <c r="G372" s="250" t="str">
        <f>IF(LEN(C372)=0,"",IF(LEFT(C372,1)="*",B372,IF(D372="Y",C372,IF(O372&lt;6,INDEX('PDP8'!$C$6:$C$13,MATCH(P372,'PDP8'!$B$6:$B$13)),CONCATENATE(W372,AA372,AD372,AF372)))))</f>
        <v/>
      </c>
      <c r="H372" s="251" t="str">
        <f t="shared" si="76"/>
        <v/>
      </c>
      <c r="I372" s="250" t="str">
        <f t="shared" si="86"/>
        <v/>
      </c>
      <c r="J372" s="179"/>
      <c r="K372" s="188" t="str">
        <f>IF(LEFT(C372,1)="*",CONCATENATE("/Address = ",RIGHT(B372,LEN(B372)-1)),IF(LEN(O372)=0,"",IF(D372="Y",CONCATENATE("/Data initialized to ",C372),IF(O372&lt;6,CONCATENATE("/",VLOOKUP(P372,'PDP8'!$B$6:$F$13,5),IF(_xlfn.BITAND(OCT2DEC(C372),376)=264," [Auto pre-increment]","")),CONCATENATE("/",Y372,AC372,AE372,AG372)))))</f>
        <v/>
      </c>
      <c r="L372" s="252"/>
      <c r="M372" s="126"/>
      <c r="N372" s="253" t="str">
        <f t="shared" si="77"/>
        <v/>
      </c>
      <c r="O372" s="253" t="str">
        <f t="shared" si="78"/>
        <v/>
      </c>
      <c r="P372" s="253" t="str">
        <f t="shared" si="79"/>
        <v/>
      </c>
      <c r="Q372" s="253" t="str">
        <f t="shared" si="80"/>
        <v/>
      </c>
      <c r="R372" s="253" t="str">
        <f t="shared" si="81"/>
        <v>NO</v>
      </c>
      <c r="S372" s="254" t="str">
        <f t="shared" si="87"/>
        <v>7610</v>
      </c>
      <c r="T372" s="253" t="str">
        <f t="shared" si="82"/>
        <v/>
      </c>
      <c r="U372" s="253">
        <f t="shared" si="83"/>
        <v>0</v>
      </c>
      <c r="V372" s="253" t="str">
        <f t="shared" si="84"/>
        <v/>
      </c>
      <c r="W372" s="253" t="str">
        <f>IF(LEN(V372)=0,"",IF(_xlfn.BITAND(V372,'PDP8'!$E$17)='PDP8'!$D$17,'PDP8'!$F$17,CONCATENATE(IF(ISNA(MATCH(_xlfn.BITAND(V372,'PDP8'!$E$18),'PDP8'!$D$18:$D$20,0)),"",CONCATENATE(INDEX('PDP8'!$C$18:$C$20,MATCH(_xlfn.BITAND(V372,'PDP8'!$E$18),'PDP8'!$D$18:$D$20,0))," ")),IF(ISNA(MATCH(_xlfn.BITAND(V372,'PDP8'!$E$21),'PDP8'!$D$21:$D$52,0)),"",INDEX('PDP8'!$C$21:$C$52,MATCH(_xlfn.BITAND(V372,'PDP8'!$E$21),'PDP8'!$D$21:$D$52,0))))))</f>
        <v/>
      </c>
      <c r="X372" s="253" t="str">
        <f>IF(LEN(W372)=0,"",IF(B372='PDP8'!$B$17,'PDP8'!$F$17,CONCATENATE(IF(ISNA(MATCH(_xlfn.BITAND(V372,'PDP8'!$E$18),'PDP8'!$D$18:$D$20,0)),"",CONCATENATE(VLOOKUP(_xlfn.BITAND(V372,'PDP8'!$E$18),'PDP8'!$D$18:$F$20,3,0),IF(LEN(W372)&gt;4,", ",""))),IF(ISNA(MATCH(_xlfn.BITAND(V372,'PDP8'!$E$21),'PDP8'!$D$21:$D$52,0)),"",VLOOKUP(_xlfn.BITAND(V372,'PDP8'!$E$21),'PDP8'!$D$21:$F$52,3,0)))))</f>
        <v/>
      </c>
      <c r="Y372" s="253" t="str">
        <f t="shared" si="88"/>
        <v/>
      </c>
      <c r="Z372" s="253" t="str">
        <f t="shared" si="85"/>
        <v/>
      </c>
      <c r="AA372" s="253" t="str">
        <f>IF(LEN(Z372)=0,"",CONCATENATE(IF(ISNA(MATCH(_xlfn.BITAND(Z372,'PDP8'!$E$56),'PDP8'!$D$56:$D$70,0)),"",CONCATENATE(INDEX('PDP8'!$C$56:$C$70,MATCH(_xlfn.BITAND(Z372,'PDP8'!$E$56),'PDP8'!$D$56:$D$70,0))," ")),IF(ISNA(MATCH(_xlfn.BITAND(Z372,'PDP8'!$E$71),'PDP8'!$D$71:$D$73,0)),"",CONCATENATE(INDEX('PDP8'!$C$71:$C$73,MATCH(_xlfn.BITAND(Z372,'PDP8'!$E$71),'PDP8'!$D$71:$D$73,0))," ")),IF(_xlfn.BITAND(Z372,'PDP8'!$E$74),"",'PDP8'!$C$74),IF(_xlfn.BITAND(Z372,'PDP8'!$E$75),'PDP8'!$C$75,"")))</f>
        <v/>
      </c>
      <c r="AB372" s="253" t="str">
        <f>IF(LEN(AA372)=0,"",CONCATENATE(IF(ISNA(MATCH(_xlfn.BITAND(Z372,'PDP8'!$E$56),'PDP8'!$D$56:$D$70,0)),"",VLOOKUP(_xlfn.BITAND(Z372,'PDP8'!$E$56),'PDP8'!$D$56:$F$70,3,0)),IF(ISNA(MATCH(_xlfn.BITAND(Z372,'PDP8'!$E$71),'PDP8'!$D$71:$D$73,0)),"",CONCATENATE(IF(ISNA(MATCH(_xlfn.BITAND(Z372,'PDP8'!$E$56),'PDP8'!$D$56:$D$70,0)),"",", "),VLOOKUP(_xlfn.BITAND(Z372,'PDP8'!$E$71),'PDP8'!$D$71:$F$73,3,0))),IF(_xlfn.BITAND(Z372,'PDP8'!$E$75)='PDP8'!$D$75,CONCATENATE(IF(LEN(AA372)&gt;4,", ",""),'PDP8'!$F$75,""),IF(_xlfn.BITAND(Z372,'PDP8'!$E$74),"",'PDP8'!$F$74))))</f>
        <v/>
      </c>
      <c r="AC372" s="253" t="str">
        <f t="shared" si="89"/>
        <v/>
      </c>
      <c r="AD372" s="253" t="str">
        <f>IF(OR(LEFT(C372,1)="*",ISNA(MATCH(C372,'PDP8'!$B$90:$B$238,0))),"",VLOOKUP(C372,'PDP8'!$B$90:$C$238,2,0))</f>
        <v/>
      </c>
      <c r="AE372" s="253" t="str">
        <f>IF(LEN(AD372)=0,"",VLOOKUP(C372,'PDP8'!$B$79:$F$238,5,0))</f>
        <v/>
      </c>
      <c r="AF372" s="253" t="str">
        <f>IF(OR(LEFT(C372,1)="*",ISNA(MATCH(C372,'PDP8'!$J$5:$J$389,0))),"",INDEX('PDP8'!$I$5:$I$389,MATCH(C372,'PDP8'!$J$5:$J$389,0)))</f>
        <v/>
      </c>
      <c r="AG372" s="253" t="str">
        <f>IF(LEN(AF372)=0,"",CONCATENATE(VLOOKUP(C372,'PDP8'!$J$5:$M$389,2,0),": ",VLOOKUP(C372,'PDP8'!$J$5:$M$389,4,0)))</f>
        <v/>
      </c>
      <c r="AH372" s="126"/>
    </row>
    <row r="373" spans="1:34" x14ac:dyDescent="0.2">
      <c r="A373" s="126"/>
      <c r="B373" s="246" t="str">
        <f t="shared" si="75"/>
        <v/>
      </c>
      <c r="C373" s="247"/>
      <c r="D373" s="248"/>
      <c r="E373" s="177"/>
      <c r="F373" s="249"/>
      <c r="G373" s="250" t="str">
        <f>IF(LEN(C373)=0,"",IF(LEFT(C373,1)="*",B373,IF(D373="Y",C373,IF(O373&lt;6,INDEX('PDP8'!$C$6:$C$13,MATCH(P373,'PDP8'!$B$6:$B$13)),CONCATENATE(W373,AA373,AD373,AF373)))))</f>
        <v/>
      </c>
      <c r="H373" s="251" t="str">
        <f t="shared" si="76"/>
        <v/>
      </c>
      <c r="I373" s="250" t="str">
        <f t="shared" si="86"/>
        <v/>
      </c>
      <c r="J373" s="179"/>
      <c r="K373" s="188" t="str">
        <f>IF(LEFT(C373,1)="*",CONCATENATE("/Address = ",RIGHT(B373,LEN(B373)-1)),IF(LEN(O373)=0,"",IF(D373="Y",CONCATENATE("/Data initialized to ",C373),IF(O373&lt;6,CONCATENATE("/",VLOOKUP(P373,'PDP8'!$B$6:$F$13,5),IF(_xlfn.BITAND(OCT2DEC(C373),376)=264," [Auto pre-increment]","")),CONCATENATE("/",Y373,AC373,AE373,AG373)))))</f>
        <v/>
      </c>
      <c r="L373" s="252"/>
      <c r="M373" s="126"/>
      <c r="N373" s="253" t="str">
        <f t="shared" si="77"/>
        <v/>
      </c>
      <c r="O373" s="253" t="str">
        <f t="shared" si="78"/>
        <v/>
      </c>
      <c r="P373" s="253" t="str">
        <f t="shared" si="79"/>
        <v/>
      </c>
      <c r="Q373" s="253" t="str">
        <f t="shared" si="80"/>
        <v/>
      </c>
      <c r="R373" s="253" t="str">
        <f t="shared" si="81"/>
        <v>NO</v>
      </c>
      <c r="S373" s="254" t="str">
        <f t="shared" si="87"/>
        <v>7610</v>
      </c>
      <c r="T373" s="253" t="str">
        <f t="shared" si="82"/>
        <v/>
      </c>
      <c r="U373" s="253">
        <f t="shared" si="83"/>
        <v>0</v>
      </c>
      <c r="V373" s="253" t="str">
        <f t="shared" si="84"/>
        <v/>
      </c>
      <c r="W373" s="253" t="str">
        <f>IF(LEN(V373)=0,"",IF(_xlfn.BITAND(V373,'PDP8'!$E$17)='PDP8'!$D$17,'PDP8'!$F$17,CONCATENATE(IF(ISNA(MATCH(_xlfn.BITAND(V373,'PDP8'!$E$18),'PDP8'!$D$18:$D$20,0)),"",CONCATENATE(INDEX('PDP8'!$C$18:$C$20,MATCH(_xlfn.BITAND(V373,'PDP8'!$E$18),'PDP8'!$D$18:$D$20,0))," ")),IF(ISNA(MATCH(_xlfn.BITAND(V373,'PDP8'!$E$21),'PDP8'!$D$21:$D$52,0)),"",INDEX('PDP8'!$C$21:$C$52,MATCH(_xlfn.BITAND(V373,'PDP8'!$E$21),'PDP8'!$D$21:$D$52,0))))))</f>
        <v/>
      </c>
      <c r="X373" s="253" t="str">
        <f>IF(LEN(W373)=0,"",IF(B373='PDP8'!$B$17,'PDP8'!$F$17,CONCATENATE(IF(ISNA(MATCH(_xlfn.BITAND(V373,'PDP8'!$E$18),'PDP8'!$D$18:$D$20,0)),"",CONCATENATE(VLOOKUP(_xlfn.BITAND(V373,'PDP8'!$E$18),'PDP8'!$D$18:$F$20,3,0),IF(LEN(W373)&gt;4,", ",""))),IF(ISNA(MATCH(_xlfn.BITAND(V373,'PDP8'!$E$21),'PDP8'!$D$21:$D$52,0)),"",VLOOKUP(_xlfn.BITAND(V373,'PDP8'!$E$21),'PDP8'!$D$21:$F$52,3,0)))))</f>
        <v/>
      </c>
      <c r="Y373" s="253" t="str">
        <f t="shared" si="88"/>
        <v/>
      </c>
      <c r="Z373" s="253" t="str">
        <f t="shared" si="85"/>
        <v/>
      </c>
      <c r="AA373" s="253" t="str">
        <f>IF(LEN(Z373)=0,"",CONCATENATE(IF(ISNA(MATCH(_xlfn.BITAND(Z373,'PDP8'!$E$56),'PDP8'!$D$56:$D$70,0)),"",CONCATENATE(INDEX('PDP8'!$C$56:$C$70,MATCH(_xlfn.BITAND(Z373,'PDP8'!$E$56),'PDP8'!$D$56:$D$70,0))," ")),IF(ISNA(MATCH(_xlfn.BITAND(Z373,'PDP8'!$E$71),'PDP8'!$D$71:$D$73,0)),"",CONCATENATE(INDEX('PDP8'!$C$71:$C$73,MATCH(_xlfn.BITAND(Z373,'PDP8'!$E$71),'PDP8'!$D$71:$D$73,0))," ")),IF(_xlfn.BITAND(Z373,'PDP8'!$E$74),"",'PDP8'!$C$74),IF(_xlfn.BITAND(Z373,'PDP8'!$E$75),'PDP8'!$C$75,"")))</f>
        <v/>
      </c>
      <c r="AB373" s="253" t="str">
        <f>IF(LEN(AA373)=0,"",CONCATENATE(IF(ISNA(MATCH(_xlfn.BITAND(Z373,'PDP8'!$E$56),'PDP8'!$D$56:$D$70,0)),"",VLOOKUP(_xlfn.BITAND(Z373,'PDP8'!$E$56),'PDP8'!$D$56:$F$70,3,0)),IF(ISNA(MATCH(_xlfn.BITAND(Z373,'PDP8'!$E$71),'PDP8'!$D$71:$D$73,0)),"",CONCATENATE(IF(ISNA(MATCH(_xlfn.BITAND(Z373,'PDP8'!$E$56),'PDP8'!$D$56:$D$70,0)),"",", "),VLOOKUP(_xlfn.BITAND(Z373,'PDP8'!$E$71),'PDP8'!$D$71:$F$73,3,0))),IF(_xlfn.BITAND(Z373,'PDP8'!$E$75)='PDP8'!$D$75,CONCATENATE(IF(LEN(AA373)&gt;4,", ",""),'PDP8'!$F$75,""),IF(_xlfn.BITAND(Z373,'PDP8'!$E$74),"",'PDP8'!$F$74))))</f>
        <v/>
      </c>
      <c r="AC373" s="253" t="str">
        <f t="shared" si="89"/>
        <v/>
      </c>
      <c r="AD373" s="253" t="str">
        <f>IF(OR(LEFT(C373,1)="*",ISNA(MATCH(C373,'PDP8'!$B$90:$B$238,0))),"",VLOOKUP(C373,'PDP8'!$B$90:$C$238,2,0))</f>
        <v/>
      </c>
      <c r="AE373" s="253" t="str">
        <f>IF(LEN(AD373)=0,"",VLOOKUP(C373,'PDP8'!$B$79:$F$238,5,0))</f>
        <v/>
      </c>
      <c r="AF373" s="253" t="str">
        <f>IF(OR(LEFT(C373,1)="*",ISNA(MATCH(C373,'PDP8'!$J$5:$J$389,0))),"",INDEX('PDP8'!$I$5:$I$389,MATCH(C373,'PDP8'!$J$5:$J$389,0)))</f>
        <v/>
      </c>
      <c r="AG373" s="253" t="str">
        <f>IF(LEN(AF373)=0,"",CONCATENATE(VLOOKUP(C373,'PDP8'!$J$5:$M$389,2,0),": ",VLOOKUP(C373,'PDP8'!$J$5:$M$389,4,0)))</f>
        <v/>
      </c>
      <c r="AH373" s="126"/>
    </row>
    <row r="374" spans="1:34" x14ac:dyDescent="0.2">
      <c r="A374" s="126"/>
      <c r="B374" s="246" t="str">
        <f t="shared" si="75"/>
        <v/>
      </c>
      <c r="C374" s="247"/>
      <c r="D374" s="248"/>
      <c r="E374" s="177"/>
      <c r="F374" s="249"/>
      <c r="G374" s="250" t="str">
        <f>IF(LEN(C374)=0,"",IF(LEFT(C374,1)="*",B374,IF(D374="Y",C374,IF(O374&lt;6,INDEX('PDP8'!$C$6:$C$13,MATCH(P374,'PDP8'!$B$6:$B$13)),CONCATENATE(W374,AA374,AD374,AF374)))))</f>
        <v/>
      </c>
      <c r="H374" s="251" t="str">
        <f t="shared" si="76"/>
        <v/>
      </c>
      <c r="I374" s="250" t="str">
        <f t="shared" si="86"/>
        <v/>
      </c>
      <c r="J374" s="179"/>
      <c r="K374" s="188" t="str">
        <f>IF(LEFT(C374,1)="*",CONCATENATE("/Address = ",RIGHT(B374,LEN(B374)-1)),IF(LEN(O374)=0,"",IF(D374="Y",CONCATENATE("/Data initialized to ",C374),IF(O374&lt;6,CONCATENATE("/",VLOOKUP(P374,'PDP8'!$B$6:$F$13,5),IF(_xlfn.BITAND(OCT2DEC(C374),376)=264," [Auto pre-increment]","")),CONCATENATE("/",Y374,AC374,AE374,AG374)))))</f>
        <v/>
      </c>
      <c r="L374" s="252"/>
      <c r="M374" s="126"/>
      <c r="N374" s="253" t="str">
        <f t="shared" si="77"/>
        <v/>
      </c>
      <c r="O374" s="253" t="str">
        <f t="shared" si="78"/>
        <v/>
      </c>
      <c r="P374" s="253" t="str">
        <f t="shared" si="79"/>
        <v/>
      </c>
      <c r="Q374" s="253" t="str">
        <f t="shared" si="80"/>
        <v/>
      </c>
      <c r="R374" s="253" t="str">
        <f t="shared" si="81"/>
        <v>NO</v>
      </c>
      <c r="S374" s="254" t="str">
        <f t="shared" si="87"/>
        <v>7610</v>
      </c>
      <c r="T374" s="253" t="str">
        <f t="shared" si="82"/>
        <v/>
      </c>
      <c r="U374" s="253">
        <f t="shared" si="83"/>
        <v>0</v>
      </c>
      <c r="V374" s="253" t="str">
        <f t="shared" si="84"/>
        <v/>
      </c>
      <c r="W374" s="253" t="str">
        <f>IF(LEN(V374)=0,"",IF(_xlfn.BITAND(V374,'PDP8'!$E$17)='PDP8'!$D$17,'PDP8'!$F$17,CONCATENATE(IF(ISNA(MATCH(_xlfn.BITAND(V374,'PDP8'!$E$18),'PDP8'!$D$18:$D$20,0)),"",CONCATENATE(INDEX('PDP8'!$C$18:$C$20,MATCH(_xlfn.BITAND(V374,'PDP8'!$E$18),'PDP8'!$D$18:$D$20,0))," ")),IF(ISNA(MATCH(_xlfn.BITAND(V374,'PDP8'!$E$21),'PDP8'!$D$21:$D$52,0)),"",INDEX('PDP8'!$C$21:$C$52,MATCH(_xlfn.BITAND(V374,'PDP8'!$E$21),'PDP8'!$D$21:$D$52,0))))))</f>
        <v/>
      </c>
      <c r="X374" s="253" t="str">
        <f>IF(LEN(W374)=0,"",IF(B374='PDP8'!$B$17,'PDP8'!$F$17,CONCATENATE(IF(ISNA(MATCH(_xlfn.BITAND(V374,'PDP8'!$E$18),'PDP8'!$D$18:$D$20,0)),"",CONCATENATE(VLOOKUP(_xlfn.BITAND(V374,'PDP8'!$E$18),'PDP8'!$D$18:$F$20,3,0),IF(LEN(W374)&gt;4,", ",""))),IF(ISNA(MATCH(_xlfn.BITAND(V374,'PDP8'!$E$21),'PDP8'!$D$21:$D$52,0)),"",VLOOKUP(_xlfn.BITAND(V374,'PDP8'!$E$21),'PDP8'!$D$21:$F$52,3,0)))))</f>
        <v/>
      </c>
      <c r="Y374" s="253" t="str">
        <f t="shared" si="88"/>
        <v/>
      </c>
      <c r="Z374" s="253" t="str">
        <f t="shared" si="85"/>
        <v/>
      </c>
      <c r="AA374" s="253" t="str">
        <f>IF(LEN(Z374)=0,"",CONCATENATE(IF(ISNA(MATCH(_xlfn.BITAND(Z374,'PDP8'!$E$56),'PDP8'!$D$56:$D$70,0)),"",CONCATENATE(INDEX('PDP8'!$C$56:$C$70,MATCH(_xlfn.BITAND(Z374,'PDP8'!$E$56),'PDP8'!$D$56:$D$70,0))," ")),IF(ISNA(MATCH(_xlfn.BITAND(Z374,'PDP8'!$E$71),'PDP8'!$D$71:$D$73,0)),"",CONCATENATE(INDEX('PDP8'!$C$71:$C$73,MATCH(_xlfn.BITAND(Z374,'PDP8'!$E$71),'PDP8'!$D$71:$D$73,0))," ")),IF(_xlfn.BITAND(Z374,'PDP8'!$E$74),"",'PDP8'!$C$74),IF(_xlfn.BITAND(Z374,'PDP8'!$E$75),'PDP8'!$C$75,"")))</f>
        <v/>
      </c>
      <c r="AB374" s="253" t="str">
        <f>IF(LEN(AA374)=0,"",CONCATENATE(IF(ISNA(MATCH(_xlfn.BITAND(Z374,'PDP8'!$E$56),'PDP8'!$D$56:$D$70,0)),"",VLOOKUP(_xlfn.BITAND(Z374,'PDP8'!$E$56),'PDP8'!$D$56:$F$70,3,0)),IF(ISNA(MATCH(_xlfn.BITAND(Z374,'PDP8'!$E$71),'PDP8'!$D$71:$D$73,0)),"",CONCATENATE(IF(ISNA(MATCH(_xlfn.BITAND(Z374,'PDP8'!$E$56),'PDP8'!$D$56:$D$70,0)),"",", "),VLOOKUP(_xlfn.BITAND(Z374,'PDP8'!$E$71),'PDP8'!$D$71:$F$73,3,0))),IF(_xlfn.BITAND(Z374,'PDP8'!$E$75)='PDP8'!$D$75,CONCATENATE(IF(LEN(AA374)&gt;4,", ",""),'PDP8'!$F$75,""),IF(_xlfn.BITAND(Z374,'PDP8'!$E$74),"",'PDP8'!$F$74))))</f>
        <v/>
      </c>
      <c r="AC374" s="253" t="str">
        <f t="shared" si="89"/>
        <v/>
      </c>
      <c r="AD374" s="253" t="str">
        <f>IF(OR(LEFT(C374,1)="*",ISNA(MATCH(C374,'PDP8'!$B$90:$B$238,0))),"",VLOOKUP(C374,'PDP8'!$B$90:$C$238,2,0))</f>
        <v/>
      </c>
      <c r="AE374" s="253" t="str">
        <f>IF(LEN(AD374)=0,"",VLOOKUP(C374,'PDP8'!$B$79:$F$238,5,0))</f>
        <v/>
      </c>
      <c r="AF374" s="253" t="str">
        <f>IF(OR(LEFT(C374,1)="*",ISNA(MATCH(C374,'PDP8'!$J$5:$J$389,0))),"",INDEX('PDP8'!$I$5:$I$389,MATCH(C374,'PDP8'!$J$5:$J$389,0)))</f>
        <v/>
      </c>
      <c r="AG374" s="253" t="str">
        <f>IF(LEN(AF374)=0,"",CONCATENATE(VLOOKUP(C374,'PDP8'!$J$5:$M$389,2,0),": ",VLOOKUP(C374,'PDP8'!$J$5:$M$389,4,0)))</f>
        <v/>
      </c>
      <c r="AH374" s="126"/>
    </row>
    <row r="375" spans="1:34" x14ac:dyDescent="0.2">
      <c r="A375" s="126"/>
      <c r="B375" s="246" t="str">
        <f t="shared" si="75"/>
        <v/>
      </c>
      <c r="C375" s="247"/>
      <c r="D375" s="248"/>
      <c r="E375" s="177"/>
      <c r="F375" s="249"/>
      <c r="G375" s="250" t="str">
        <f>IF(LEN(C375)=0,"",IF(LEFT(C375,1)="*",B375,IF(D375="Y",C375,IF(O375&lt;6,INDEX('PDP8'!$C$6:$C$13,MATCH(P375,'PDP8'!$B$6:$B$13)),CONCATENATE(W375,AA375,AD375,AF375)))))</f>
        <v/>
      </c>
      <c r="H375" s="251" t="str">
        <f t="shared" si="76"/>
        <v/>
      </c>
      <c r="I375" s="250" t="str">
        <f t="shared" si="86"/>
        <v/>
      </c>
      <c r="J375" s="179"/>
      <c r="K375" s="188" t="str">
        <f>IF(LEFT(C375,1)="*",CONCATENATE("/Address = ",RIGHT(B375,LEN(B375)-1)),IF(LEN(O375)=0,"",IF(D375="Y",CONCATENATE("/Data initialized to ",C375),IF(O375&lt;6,CONCATENATE("/",VLOOKUP(P375,'PDP8'!$B$6:$F$13,5),IF(_xlfn.BITAND(OCT2DEC(C375),376)=264," [Auto pre-increment]","")),CONCATENATE("/",Y375,AC375,AE375,AG375)))))</f>
        <v/>
      </c>
      <c r="L375" s="252"/>
      <c r="M375" s="126"/>
      <c r="N375" s="253" t="str">
        <f t="shared" si="77"/>
        <v/>
      </c>
      <c r="O375" s="253" t="str">
        <f t="shared" si="78"/>
        <v/>
      </c>
      <c r="P375" s="253" t="str">
        <f t="shared" si="79"/>
        <v/>
      </c>
      <c r="Q375" s="253" t="str">
        <f t="shared" si="80"/>
        <v/>
      </c>
      <c r="R375" s="253" t="str">
        <f t="shared" si="81"/>
        <v>NO</v>
      </c>
      <c r="S375" s="254" t="str">
        <f t="shared" si="87"/>
        <v>7610</v>
      </c>
      <c r="T375" s="253" t="str">
        <f t="shared" si="82"/>
        <v/>
      </c>
      <c r="U375" s="253">
        <f t="shared" si="83"/>
        <v>0</v>
      </c>
      <c r="V375" s="253" t="str">
        <f t="shared" si="84"/>
        <v/>
      </c>
      <c r="W375" s="253" t="str">
        <f>IF(LEN(V375)=0,"",IF(_xlfn.BITAND(V375,'PDP8'!$E$17)='PDP8'!$D$17,'PDP8'!$F$17,CONCATENATE(IF(ISNA(MATCH(_xlfn.BITAND(V375,'PDP8'!$E$18),'PDP8'!$D$18:$D$20,0)),"",CONCATENATE(INDEX('PDP8'!$C$18:$C$20,MATCH(_xlfn.BITAND(V375,'PDP8'!$E$18),'PDP8'!$D$18:$D$20,0))," ")),IF(ISNA(MATCH(_xlfn.BITAND(V375,'PDP8'!$E$21),'PDP8'!$D$21:$D$52,0)),"",INDEX('PDP8'!$C$21:$C$52,MATCH(_xlfn.BITAND(V375,'PDP8'!$E$21),'PDP8'!$D$21:$D$52,0))))))</f>
        <v/>
      </c>
      <c r="X375" s="253" t="str">
        <f>IF(LEN(W375)=0,"",IF(B375='PDP8'!$B$17,'PDP8'!$F$17,CONCATENATE(IF(ISNA(MATCH(_xlfn.BITAND(V375,'PDP8'!$E$18),'PDP8'!$D$18:$D$20,0)),"",CONCATENATE(VLOOKUP(_xlfn.BITAND(V375,'PDP8'!$E$18),'PDP8'!$D$18:$F$20,3,0),IF(LEN(W375)&gt;4,", ",""))),IF(ISNA(MATCH(_xlfn.BITAND(V375,'PDP8'!$E$21),'PDP8'!$D$21:$D$52,0)),"",VLOOKUP(_xlfn.BITAND(V375,'PDP8'!$E$21),'PDP8'!$D$21:$F$52,3,0)))))</f>
        <v/>
      </c>
      <c r="Y375" s="253" t="str">
        <f t="shared" si="88"/>
        <v/>
      </c>
      <c r="Z375" s="253" t="str">
        <f t="shared" si="85"/>
        <v/>
      </c>
      <c r="AA375" s="253" t="str">
        <f>IF(LEN(Z375)=0,"",CONCATENATE(IF(ISNA(MATCH(_xlfn.BITAND(Z375,'PDP8'!$E$56),'PDP8'!$D$56:$D$70,0)),"",CONCATENATE(INDEX('PDP8'!$C$56:$C$70,MATCH(_xlfn.BITAND(Z375,'PDP8'!$E$56),'PDP8'!$D$56:$D$70,0))," ")),IF(ISNA(MATCH(_xlfn.BITAND(Z375,'PDP8'!$E$71),'PDP8'!$D$71:$D$73,0)),"",CONCATENATE(INDEX('PDP8'!$C$71:$C$73,MATCH(_xlfn.BITAND(Z375,'PDP8'!$E$71),'PDP8'!$D$71:$D$73,0))," ")),IF(_xlfn.BITAND(Z375,'PDP8'!$E$74),"",'PDP8'!$C$74),IF(_xlfn.BITAND(Z375,'PDP8'!$E$75),'PDP8'!$C$75,"")))</f>
        <v/>
      </c>
      <c r="AB375" s="253" t="str">
        <f>IF(LEN(AA375)=0,"",CONCATENATE(IF(ISNA(MATCH(_xlfn.BITAND(Z375,'PDP8'!$E$56),'PDP8'!$D$56:$D$70,0)),"",VLOOKUP(_xlfn.BITAND(Z375,'PDP8'!$E$56),'PDP8'!$D$56:$F$70,3,0)),IF(ISNA(MATCH(_xlfn.BITAND(Z375,'PDP8'!$E$71),'PDP8'!$D$71:$D$73,0)),"",CONCATENATE(IF(ISNA(MATCH(_xlfn.BITAND(Z375,'PDP8'!$E$56),'PDP8'!$D$56:$D$70,0)),"",", "),VLOOKUP(_xlfn.BITAND(Z375,'PDP8'!$E$71),'PDP8'!$D$71:$F$73,3,0))),IF(_xlfn.BITAND(Z375,'PDP8'!$E$75)='PDP8'!$D$75,CONCATENATE(IF(LEN(AA375)&gt;4,", ",""),'PDP8'!$F$75,""),IF(_xlfn.BITAND(Z375,'PDP8'!$E$74),"",'PDP8'!$F$74))))</f>
        <v/>
      </c>
      <c r="AC375" s="253" t="str">
        <f t="shared" si="89"/>
        <v/>
      </c>
      <c r="AD375" s="253" t="str">
        <f>IF(OR(LEFT(C375,1)="*",ISNA(MATCH(C375,'PDP8'!$B$90:$B$238,0))),"",VLOOKUP(C375,'PDP8'!$B$90:$C$238,2,0))</f>
        <v/>
      </c>
      <c r="AE375" s="253" t="str">
        <f>IF(LEN(AD375)=0,"",VLOOKUP(C375,'PDP8'!$B$79:$F$238,5,0))</f>
        <v/>
      </c>
      <c r="AF375" s="253" t="str">
        <f>IF(OR(LEFT(C375,1)="*",ISNA(MATCH(C375,'PDP8'!$J$5:$J$389,0))),"",INDEX('PDP8'!$I$5:$I$389,MATCH(C375,'PDP8'!$J$5:$J$389,0)))</f>
        <v/>
      </c>
      <c r="AG375" s="253" t="str">
        <f>IF(LEN(AF375)=0,"",CONCATENATE(VLOOKUP(C375,'PDP8'!$J$5:$M$389,2,0),": ",VLOOKUP(C375,'PDP8'!$J$5:$M$389,4,0)))</f>
        <v/>
      </c>
      <c r="AH375" s="126"/>
    </row>
    <row r="376" spans="1:34" x14ac:dyDescent="0.2">
      <c r="A376" s="126"/>
      <c r="B376" s="246" t="str">
        <f t="shared" si="75"/>
        <v/>
      </c>
      <c r="C376" s="247"/>
      <c r="D376" s="248"/>
      <c r="E376" s="177"/>
      <c r="F376" s="249"/>
      <c r="G376" s="250" t="str">
        <f>IF(LEN(C376)=0,"",IF(LEFT(C376,1)="*",B376,IF(D376="Y",C376,IF(O376&lt;6,INDEX('PDP8'!$C$6:$C$13,MATCH(P376,'PDP8'!$B$6:$B$13)),CONCATENATE(W376,AA376,AD376,AF376)))))</f>
        <v/>
      </c>
      <c r="H376" s="251" t="str">
        <f t="shared" si="76"/>
        <v/>
      </c>
      <c r="I376" s="250" t="str">
        <f t="shared" si="86"/>
        <v/>
      </c>
      <c r="J376" s="179"/>
      <c r="K376" s="188" t="str">
        <f>IF(LEFT(C376,1)="*",CONCATENATE("/Address = ",RIGHT(B376,LEN(B376)-1)),IF(LEN(O376)=0,"",IF(D376="Y",CONCATENATE("/Data initialized to ",C376),IF(O376&lt;6,CONCATENATE("/",VLOOKUP(P376,'PDP8'!$B$6:$F$13,5),IF(_xlfn.BITAND(OCT2DEC(C376),376)=264," [Auto pre-increment]","")),CONCATENATE("/",Y376,AC376,AE376,AG376)))))</f>
        <v/>
      </c>
      <c r="L376" s="252"/>
      <c r="M376" s="126"/>
      <c r="N376" s="253" t="str">
        <f t="shared" si="77"/>
        <v/>
      </c>
      <c r="O376" s="253" t="str">
        <f t="shared" si="78"/>
        <v/>
      </c>
      <c r="P376" s="253" t="str">
        <f t="shared" si="79"/>
        <v/>
      </c>
      <c r="Q376" s="253" t="str">
        <f t="shared" si="80"/>
        <v/>
      </c>
      <c r="R376" s="253" t="str">
        <f t="shared" si="81"/>
        <v>NO</v>
      </c>
      <c r="S376" s="254" t="str">
        <f t="shared" si="87"/>
        <v>7610</v>
      </c>
      <c r="T376" s="253" t="str">
        <f t="shared" si="82"/>
        <v/>
      </c>
      <c r="U376" s="253">
        <f t="shared" si="83"/>
        <v>0</v>
      </c>
      <c r="V376" s="253" t="str">
        <f t="shared" si="84"/>
        <v/>
      </c>
      <c r="W376" s="253" t="str">
        <f>IF(LEN(V376)=0,"",IF(_xlfn.BITAND(V376,'PDP8'!$E$17)='PDP8'!$D$17,'PDP8'!$F$17,CONCATENATE(IF(ISNA(MATCH(_xlfn.BITAND(V376,'PDP8'!$E$18),'PDP8'!$D$18:$D$20,0)),"",CONCATENATE(INDEX('PDP8'!$C$18:$C$20,MATCH(_xlfn.BITAND(V376,'PDP8'!$E$18),'PDP8'!$D$18:$D$20,0))," ")),IF(ISNA(MATCH(_xlfn.BITAND(V376,'PDP8'!$E$21),'PDP8'!$D$21:$D$52,0)),"",INDEX('PDP8'!$C$21:$C$52,MATCH(_xlfn.BITAND(V376,'PDP8'!$E$21),'PDP8'!$D$21:$D$52,0))))))</f>
        <v/>
      </c>
      <c r="X376" s="253" t="str">
        <f>IF(LEN(W376)=0,"",IF(B376='PDP8'!$B$17,'PDP8'!$F$17,CONCATENATE(IF(ISNA(MATCH(_xlfn.BITAND(V376,'PDP8'!$E$18),'PDP8'!$D$18:$D$20,0)),"",CONCATENATE(VLOOKUP(_xlfn.BITAND(V376,'PDP8'!$E$18),'PDP8'!$D$18:$F$20,3,0),IF(LEN(W376)&gt;4,", ",""))),IF(ISNA(MATCH(_xlfn.BITAND(V376,'PDP8'!$E$21),'PDP8'!$D$21:$D$52,0)),"",VLOOKUP(_xlfn.BITAND(V376,'PDP8'!$E$21),'PDP8'!$D$21:$F$52,3,0)))))</f>
        <v/>
      </c>
      <c r="Y376" s="253" t="str">
        <f t="shared" si="88"/>
        <v/>
      </c>
      <c r="Z376" s="253" t="str">
        <f t="shared" si="85"/>
        <v/>
      </c>
      <c r="AA376" s="253" t="str">
        <f>IF(LEN(Z376)=0,"",CONCATENATE(IF(ISNA(MATCH(_xlfn.BITAND(Z376,'PDP8'!$E$56),'PDP8'!$D$56:$D$70,0)),"",CONCATENATE(INDEX('PDP8'!$C$56:$C$70,MATCH(_xlfn.BITAND(Z376,'PDP8'!$E$56),'PDP8'!$D$56:$D$70,0))," ")),IF(ISNA(MATCH(_xlfn.BITAND(Z376,'PDP8'!$E$71),'PDP8'!$D$71:$D$73,0)),"",CONCATENATE(INDEX('PDP8'!$C$71:$C$73,MATCH(_xlfn.BITAND(Z376,'PDP8'!$E$71),'PDP8'!$D$71:$D$73,0))," ")),IF(_xlfn.BITAND(Z376,'PDP8'!$E$74),"",'PDP8'!$C$74),IF(_xlfn.BITAND(Z376,'PDP8'!$E$75),'PDP8'!$C$75,"")))</f>
        <v/>
      </c>
      <c r="AB376" s="253" t="str">
        <f>IF(LEN(AA376)=0,"",CONCATENATE(IF(ISNA(MATCH(_xlfn.BITAND(Z376,'PDP8'!$E$56),'PDP8'!$D$56:$D$70,0)),"",VLOOKUP(_xlfn.BITAND(Z376,'PDP8'!$E$56),'PDP8'!$D$56:$F$70,3,0)),IF(ISNA(MATCH(_xlfn.BITAND(Z376,'PDP8'!$E$71),'PDP8'!$D$71:$D$73,0)),"",CONCATENATE(IF(ISNA(MATCH(_xlfn.BITAND(Z376,'PDP8'!$E$56),'PDP8'!$D$56:$D$70,0)),"",", "),VLOOKUP(_xlfn.BITAND(Z376,'PDP8'!$E$71),'PDP8'!$D$71:$F$73,3,0))),IF(_xlfn.BITAND(Z376,'PDP8'!$E$75)='PDP8'!$D$75,CONCATENATE(IF(LEN(AA376)&gt;4,", ",""),'PDP8'!$F$75,""),IF(_xlfn.BITAND(Z376,'PDP8'!$E$74),"",'PDP8'!$F$74))))</f>
        <v/>
      </c>
      <c r="AC376" s="253" t="str">
        <f t="shared" si="89"/>
        <v/>
      </c>
      <c r="AD376" s="253" t="str">
        <f>IF(OR(LEFT(C376,1)="*",ISNA(MATCH(C376,'PDP8'!$B$90:$B$238,0))),"",VLOOKUP(C376,'PDP8'!$B$90:$C$238,2,0))</f>
        <v/>
      </c>
      <c r="AE376" s="253" t="str">
        <f>IF(LEN(AD376)=0,"",VLOOKUP(C376,'PDP8'!$B$79:$F$238,5,0))</f>
        <v/>
      </c>
      <c r="AF376" s="253" t="str">
        <f>IF(OR(LEFT(C376,1)="*",ISNA(MATCH(C376,'PDP8'!$J$5:$J$389,0))),"",INDEX('PDP8'!$I$5:$I$389,MATCH(C376,'PDP8'!$J$5:$J$389,0)))</f>
        <v/>
      </c>
      <c r="AG376" s="253" t="str">
        <f>IF(LEN(AF376)=0,"",CONCATENATE(VLOOKUP(C376,'PDP8'!$J$5:$M$389,2,0),": ",VLOOKUP(C376,'PDP8'!$J$5:$M$389,4,0)))</f>
        <v/>
      </c>
      <c r="AH376" s="126"/>
    </row>
    <row r="377" spans="1:34" x14ac:dyDescent="0.2">
      <c r="A377" s="126"/>
      <c r="B377" s="246" t="str">
        <f t="shared" si="75"/>
        <v/>
      </c>
      <c r="C377" s="247"/>
      <c r="D377" s="248"/>
      <c r="E377" s="177"/>
      <c r="F377" s="249"/>
      <c r="G377" s="250" t="str">
        <f>IF(LEN(C377)=0,"",IF(LEFT(C377,1)="*",B377,IF(D377="Y",C377,IF(O377&lt;6,INDEX('PDP8'!$C$6:$C$13,MATCH(P377,'PDP8'!$B$6:$B$13)),CONCATENATE(W377,AA377,AD377,AF377)))))</f>
        <v/>
      </c>
      <c r="H377" s="251" t="str">
        <f t="shared" si="76"/>
        <v/>
      </c>
      <c r="I377" s="250" t="str">
        <f t="shared" si="86"/>
        <v/>
      </c>
      <c r="J377" s="179"/>
      <c r="K377" s="188" t="str">
        <f>IF(LEFT(C377,1)="*",CONCATENATE("/Address = ",RIGHT(B377,LEN(B377)-1)),IF(LEN(O377)=0,"",IF(D377="Y",CONCATENATE("/Data initialized to ",C377),IF(O377&lt;6,CONCATENATE("/",VLOOKUP(P377,'PDP8'!$B$6:$F$13,5),IF(_xlfn.BITAND(OCT2DEC(C377),376)=264," [Auto pre-increment]","")),CONCATENATE("/",Y377,AC377,AE377,AG377)))))</f>
        <v/>
      </c>
      <c r="L377" s="252"/>
      <c r="M377" s="126"/>
      <c r="N377" s="253" t="str">
        <f t="shared" si="77"/>
        <v/>
      </c>
      <c r="O377" s="253" t="str">
        <f t="shared" si="78"/>
        <v/>
      </c>
      <c r="P377" s="253" t="str">
        <f t="shared" si="79"/>
        <v/>
      </c>
      <c r="Q377" s="253" t="str">
        <f t="shared" si="80"/>
        <v/>
      </c>
      <c r="R377" s="253" t="str">
        <f t="shared" si="81"/>
        <v>NO</v>
      </c>
      <c r="S377" s="254" t="str">
        <f t="shared" si="87"/>
        <v>7610</v>
      </c>
      <c r="T377" s="253" t="str">
        <f t="shared" si="82"/>
        <v/>
      </c>
      <c r="U377" s="253">
        <f t="shared" si="83"/>
        <v>0</v>
      </c>
      <c r="V377" s="253" t="str">
        <f t="shared" si="84"/>
        <v/>
      </c>
      <c r="W377" s="253" t="str">
        <f>IF(LEN(V377)=0,"",IF(_xlfn.BITAND(V377,'PDP8'!$E$17)='PDP8'!$D$17,'PDP8'!$F$17,CONCATENATE(IF(ISNA(MATCH(_xlfn.BITAND(V377,'PDP8'!$E$18),'PDP8'!$D$18:$D$20,0)),"",CONCATENATE(INDEX('PDP8'!$C$18:$C$20,MATCH(_xlfn.BITAND(V377,'PDP8'!$E$18),'PDP8'!$D$18:$D$20,0))," ")),IF(ISNA(MATCH(_xlfn.BITAND(V377,'PDP8'!$E$21),'PDP8'!$D$21:$D$52,0)),"",INDEX('PDP8'!$C$21:$C$52,MATCH(_xlfn.BITAND(V377,'PDP8'!$E$21),'PDP8'!$D$21:$D$52,0))))))</f>
        <v/>
      </c>
      <c r="X377" s="253" t="str">
        <f>IF(LEN(W377)=0,"",IF(B377='PDP8'!$B$17,'PDP8'!$F$17,CONCATENATE(IF(ISNA(MATCH(_xlfn.BITAND(V377,'PDP8'!$E$18),'PDP8'!$D$18:$D$20,0)),"",CONCATENATE(VLOOKUP(_xlfn.BITAND(V377,'PDP8'!$E$18),'PDP8'!$D$18:$F$20,3,0),IF(LEN(W377)&gt;4,", ",""))),IF(ISNA(MATCH(_xlfn.BITAND(V377,'PDP8'!$E$21),'PDP8'!$D$21:$D$52,0)),"",VLOOKUP(_xlfn.BITAND(V377,'PDP8'!$E$21),'PDP8'!$D$21:$F$52,3,0)))))</f>
        <v/>
      </c>
      <c r="Y377" s="253" t="str">
        <f t="shared" si="88"/>
        <v/>
      </c>
      <c r="Z377" s="253" t="str">
        <f t="shared" si="85"/>
        <v/>
      </c>
      <c r="AA377" s="253" t="str">
        <f>IF(LEN(Z377)=0,"",CONCATENATE(IF(ISNA(MATCH(_xlfn.BITAND(Z377,'PDP8'!$E$56),'PDP8'!$D$56:$D$70,0)),"",CONCATENATE(INDEX('PDP8'!$C$56:$C$70,MATCH(_xlfn.BITAND(Z377,'PDP8'!$E$56),'PDP8'!$D$56:$D$70,0))," ")),IF(ISNA(MATCH(_xlfn.BITAND(Z377,'PDP8'!$E$71),'PDP8'!$D$71:$D$73,0)),"",CONCATENATE(INDEX('PDP8'!$C$71:$C$73,MATCH(_xlfn.BITAND(Z377,'PDP8'!$E$71),'PDP8'!$D$71:$D$73,0))," ")),IF(_xlfn.BITAND(Z377,'PDP8'!$E$74),"",'PDP8'!$C$74),IF(_xlfn.BITAND(Z377,'PDP8'!$E$75),'PDP8'!$C$75,"")))</f>
        <v/>
      </c>
      <c r="AB377" s="253" t="str">
        <f>IF(LEN(AA377)=0,"",CONCATENATE(IF(ISNA(MATCH(_xlfn.BITAND(Z377,'PDP8'!$E$56),'PDP8'!$D$56:$D$70,0)),"",VLOOKUP(_xlfn.BITAND(Z377,'PDP8'!$E$56),'PDP8'!$D$56:$F$70,3,0)),IF(ISNA(MATCH(_xlfn.BITAND(Z377,'PDP8'!$E$71),'PDP8'!$D$71:$D$73,0)),"",CONCATENATE(IF(ISNA(MATCH(_xlfn.BITAND(Z377,'PDP8'!$E$56),'PDP8'!$D$56:$D$70,0)),"",", "),VLOOKUP(_xlfn.BITAND(Z377,'PDP8'!$E$71),'PDP8'!$D$71:$F$73,3,0))),IF(_xlfn.BITAND(Z377,'PDP8'!$E$75)='PDP8'!$D$75,CONCATENATE(IF(LEN(AA377)&gt;4,", ",""),'PDP8'!$F$75,""),IF(_xlfn.BITAND(Z377,'PDP8'!$E$74),"",'PDP8'!$F$74))))</f>
        <v/>
      </c>
      <c r="AC377" s="253" t="str">
        <f t="shared" si="89"/>
        <v/>
      </c>
      <c r="AD377" s="253" t="str">
        <f>IF(OR(LEFT(C377,1)="*",ISNA(MATCH(C377,'PDP8'!$B$90:$B$238,0))),"",VLOOKUP(C377,'PDP8'!$B$90:$C$238,2,0))</f>
        <v/>
      </c>
      <c r="AE377" s="253" t="str">
        <f>IF(LEN(AD377)=0,"",VLOOKUP(C377,'PDP8'!$B$79:$F$238,5,0))</f>
        <v/>
      </c>
      <c r="AF377" s="253" t="str">
        <f>IF(OR(LEFT(C377,1)="*",ISNA(MATCH(C377,'PDP8'!$J$5:$J$389,0))),"",INDEX('PDP8'!$I$5:$I$389,MATCH(C377,'PDP8'!$J$5:$J$389,0)))</f>
        <v/>
      </c>
      <c r="AG377" s="253" t="str">
        <f>IF(LEN(AF377)=0,"",CONCATENATE(VLOOKUP(C377,'PDP8'!$J$5:$M$389,2,0),": ",VLOOKUP(C377,'PDP8'!$J$5:$M$389,4,0)))</f>
        <v/>
      </c>
      <c r="AH377" s="126"/>
    </row>
    <row r="378" spans="1:34" x14ac:dyDescent="0.2">
      <c r="A378" s="126"/>
      <c r="B378" s="246" t="str">
        <f t="shared" si="75"/>
        <v/>
      </c>
      <c r="C378" s="247"/>
      <c r="D378" s="248"/>
      <c r="E378" s="177"/>
      <c r="F378" s="249"/>
      <c r="G378" s="250" t="str">
        <f>IF(LEN(C378)=0,"",IF(LEFT(C378,1)="*",B378,IF(D378="Y",C378,IF(O378&lt;6,INDEX('PDP8'!$C$6:$C$13,MATCH(P378,'PDP8'!$B$6:$B$13)),CONCATENATE(W378,AA378,AD378,AF378)))))</f>
        <v/>
      </c>
      <c r="H378" s="251" t="str">
        <f t="shared" si="76"/>
        <v/>
      </c>
      <c r="I378" s="250" t="str">
        <f t="shared" si="86"/>
        <v/>
      </c>
      <c r="J378" s="179"/>
      <c r="K378" s="188" t="str">
        <f>IF(LEFT(C378,1)="*",CONCATENATE("/Address = ",RIGHT(B378,LEN(B378)-1)),IF(LEN(O378)=0,"",IF(D378="Y",CONCATENATE("/Data initialized to ",C378),IF(O378&lt;6,CONCATENATE("/",VLOOKUP(P378,'PDP8'!$B$6:$F$13,5),IF(_xlfn.BITAND(OCT2DEC(C378),376)=264," [Auto pre-increment]","")),CONCATENATE("/",Y378,AC378,AE378,AG378)))))</f>
        <v/>
      </c>
      <c r="L378" s="252"/>
      <c r="M378" s="126"/>
      <c r="N378" s="253" t="str">
        <f t="shared" si="77"/>
        <v/>
      </c>
      <c r="O378" s="253" t="str">
        <f t="shared" si="78"/>
        <v/>
      </c>
      <c r="P378" s="253" t="str">
        <f t="shared" si="79"/>
        <v/>
      </c>
      <c r="Q378" s="253" t="str">
        <f t="shared" si="80"/>
        <v/>
      </c>
      <c r="R378" s="253" t="str">
        <f t="shared" si="81"/>
        <v>NO</v>
      </c>
      <c r="S378" s="254" t="str">
        <f t="shared" si="87"/>
        <v>7610</v>
      </c>
      <c r="T378" s="253" t="str">
        <f t="shared" si="82"/>
        <v/>
      </c>
      <c r="U378" s="253">
        <f t="shared" si="83"/>
        <v>0</v>
      </c>
      <c r="V378" s="253" t="str">
        <f t="shared" si="84"/>
        <v/>
      </c>
      <c r="W378" s="253" t="str">
        <f>IF(LEN(V378)=0,"",IF(_xlfn.BITAND(V378,'PDP8'!$E$17)='PDP8'!$D$17,'PDP8'!$F$17,CONCATENATE(IF(ISNA(MATCH(_xlfn.BITAND(V378,'PDP8'!$E$18),'PDP8'!$D$18:$D$20,0)),"",CONCATENATE(INDEX('PDP8'!$C$18:$C$20,MATCH(_xlfn.BITAND(V378,'PDP8'!$E$18),'PDP8'!$D$18:$D$20,0))," ")),IF(ISNA(MATCH(_xlfn.BITAND(V378,'PDP8'!$E$21),'PDP8'!$D$21:$D$52,0)),"",INDEX('PDP8'!$C$21:$C$52,MATCH(_xlfn.BITAND(V378,'PDP8'!$E$21),'PDP8'!$D$21:$D$52,0))))))</f>
        <v/>
      </c>
      <c r="X378" s="253" t="str">
        <f>IF(LEN(W378)=0,"",IF(B378='PDP8'!$B$17,'PDP8'!$F$17,CONCATENATE(IF(ISNA(MATCH(_xlfn.BITAND(V378,'PDP8'!$E$18),'PDP8'!$D$18:$D$20,0)),"",CONCATENATE(VLOOKUP(_xlfn.BITAND(V378,'PDP8'!$E$18),'PDP8'!$D$18:$F$20,3,0),IF(LEN(W378)&gt;4,", ",""))),IF(ISNA(MATCH(_xlfn.BITAND(V378,'PDP8'!$E$21),'PDP8'!$D$21:$D$52,0)),"",VLOOKUP(_xlfn.BITAND(V378,'PDP8'!$E$21),'PDP8'!$D$21:$F$52,3,0)))))</f>
        <v/>
      </c>
      <c r="Y378" s="253" t="str">
        <f t="shared" si="88"/>
        <v/>
      </c>
      <c r="Z378" s="253" t="str">
        <f t="shared" si="85"/>
        <v/>
      </c>
      <c r="AA378" s="253" t="str">
        <f>IF(LEN(Z378)=0,"",CONCATENATE(IF(ISNA(MATCH(_xlfn.BITAND(Z378,'PDP8'!$E$56),'PDP8'!$D$56:$D$70,0)),"",CONCATENATE(INDEX('PDP8'!$C$56:$C$70,MATCH(_xlfn.BITAND(Z378,'PDP8'!$E$56),'PDP8'!$D$56:$D$70,0))," ")),IF(ISNA(MATCH(_xlfn.BITAND(Z378,'PDP8'!$E$71),'PDP8'!$D$71:$D$73,0)),"",CONCATENATE(INDEX('PDP8'!$C$71:$C$73,MATCH(_xlfn.BITAND(Z378,'PDP8'!$E$71),'PDP8'!$D$71:$D$73,0))," ")),IF(_xlfn.BITAND(Z378,'PDP8'!$E$74),"",'PDP8'!$C$74),IF(_xlfn.BITAND(Z378,'PDP8'!$E$75),'PDP8'!$C$75,"")))</f>
        <v/>
      </c>
      <c r="AB378" s="253" t="str">
        <f>IF(LEN(AA378)=0,"",CONCATENATE(IF(ISNA(MATCH(_xlfn.BITAND(Z378,'PDP8'!$E$56),'PDP8'!$D$56:$D$70,0)),"",VLOOKUP(_xlfn.BITAND(Z378,'PDP8'!$E$56),'PDP8'!$D$56:$F$70,3,0)),IF(ISNA(MATCH(_xlfn.BITAND(Z378,'PDP8'!$E$71),'PDP8'!$D$71:$D$73,0)),"",CONCATENATE(IF(ISNA(MATCH(_xlfn.BITAND(Z378,'PDP8'!$E$56),'PDP8'!$D$56:$D$70,0)),"",", "),VLOOKUP(_xlfn.BITAND(Z378,'PDP8'!$E$71),'PDP8'!$D$71:$F$73,3,0))),IF(_xlfn.BITAND(Z378,'PDP8'!$E$75)='PDP8'!$D$75,CONCATENATE(IF(LEN(AA378)&gt;4,", ",""),'PDP8'!$F$75,""),IF(_xlfn.BITAND(Z378,'PDP8'!$E$74),"",'PDP8'!$F$74))))</f>
        <v/>
      </c>
      <c r="AC378" s="253" t="str">
        <f t="shared" si="89"/>
        <v/>
      </c>
      <c r="AD378" s="253" t="str">
        <f>IF(OR(LEFT(C378,1)="*",ISNA(MATCH(C378,'PDP8'!$B$90:$B$238,0))),"",VLOOKUP(C378,'PDP8'!$B$90:$C$238,2,0))</f>
        <v/>
      </c>
      <c r="AE378" s="253" t="str">
        <f>IF(LEN(AD378)=0,"",VLOOKUP(C378,'PDP8'!$B$79:$F$238,5,0))</f>
        <v/>
      </c>
      <c r="AF378" s="253" t="str">
        <f>IF(OR(LEFT(C378,1)="*",ISNA(MATCH(C378,'PDP8'!$J$5:$J$389,0))),"",INDEX('PDP8'!$I$5:$I$389,MATCH(C378,'PDP8'!$J$5:$J$389,0)))</f>
        <v/>
      </c>
      <c r="AG378" s="253" t="str">
        <f>IF(LEN(AF378)=0,"",CONCATENATE(VLOOKUP(C378,'PDP8'!$J$5:$M$389,2,0),": ",VLOOKUP(C378,'PDP8'!$J$5:$M$389,4,0)))</f>
        <v/>
      </c>
      <c r="AH378" s="126"/>
    </row>
    <row r="379" spans="1:34" x14ac:dyDescent="0.2">
      <c r="A379" s="126"/>
      <c r="B379" s="246" t="str">
        <f t="shared" si="75"/>
        <v/>
      </c>
      <c r="C379" s="247"/>
      <c r="D379" s="248"/>
      <c r="E379" s="177"/>
      <c r="F379" s="249"/>
      <c r="G379" s="250" t="str">
        <f>IF(LEN(C379)=0,"",IF(LEFT(C379,1)="*",B379,IF(D379="Y",C379,IF(O379&lt;6,INDEX('PDP8'!$C$6:$C$13,MATCH(P379,'PDP8'!$B$6:$B$13)),CONCATENATE(W379,AA379,AD379,AF379)))))</f>
        <v/>
      </c>
      <c r="H379" s="251" t="str">
        <f t="shared" si="76"/>
        <v/>
      </c>
      <c r="I379" s="250" t="str">
        <f t="shared" si="86"/>
        <v/>
      </c>
      <c r="J379" s="179"/>
      <c r="K379" s="188" t="str">
        <f>IF(LEFT(C379,1)="*",CONCATENATE("/Address = ",RIGHT(B379,LEN(B379)-1)),IF(LEN(O379)=0,"",IF(D379="Y",CONCATENATE("/Data initialized to ",C379),IF(O379&lt;6,CONCATENATE("/",VLOOKUP(P379,'PDP8'!$B$6:$F$13,5),IF(_xlfn.BITAND(OCT2DEC(C379),376)=264," [Auto pre-increment]","")),CONCATENATE("/",Y379,AC379,AE379,AG379)))))</f>
        <v/>
      </c>
      <c r="L379" s="252"/>
      <c r="M379" s="126"/>
      <c r="N379" s="253" t="str">
        <f t="shared" si="77"/>
        <v/>
      </c>
      <c r="O379" s="253" t="str">
        <f t="shared" si="78"/>
        <v/>
      </c>
      <c r="P379" s="253" t="str">
        <f t="shared" si="79"/>
        <v/>
      </c>
      <c r="Q379" s="253" t="str">
        <f t="shared" si="80"/>
        <v/>
      </c>
      <c r="R379" s="253" t="str">
        <f t="shared" si="81"/>
        <v>NO</v>
      </c>
      <c r="S379" s="254" t="str">
        <f t="shared" si="87"/>
        <v>7610</v>
      </c>
      <c r="T379" s="253" t="str">
        <f t="shared" si="82"/>
        <v/>
      </c>
      <c r="U379" s="253">
        <f t="shared" si="83"/>
        <v>0</v>
      </c>
      <c r="V379" s="253" t="str">
        <f t="shared" si="84"/>
        <v/>
      </c>
      <c r="W379" s="253" t="str">
        <f>IF(LEN(V379)=0,"",IF(_xlfn.BITAND(V379,'PDP8'!$E$17)='PDP8'!$D$17,'PDP8'!$F$17,CONCATENATE(IF(ISNA(MATCH(_xlfn.BITAND(V379,'PDP8'!$E$18),'PDP8'!$D$18:$D$20,0)),"",CONCATENATE(INDEX('PDP8'!$C$18:$C$20,MATCH(_xlfn.BITAND(V379,'PDP8'!$E$18),'PDP8'!$D$18:$D$20,0))," ")),IF(ISNA(MATCH(_xlfn.BITAND(V379,'PDP8'!$E$21),'PDP8'!$D$21:$D$52,0)),"",INDEX('PDP8'!$C$21:$C$52,MATCH(_xlfn.BITAND(V379,'PDP8'!$E$21),'PDP8'!$D$21:$D$52,0))))))</f>
        <v/>
      </c>
      <c r="X379" s="253" t="str">
        <f>IF(LEN(W379)=0,"",IF(B379='PDP8'!$B$17,'PDP8'!$F$17,CONCATENATE(IF(ISNA(MATCH(_xlfn.BITAND(V379,'PDP8'!$E$18),'PDP8'!$D$18:$D$20,0)),"",CONCATENATE(VLOOKUP(_xlfn.BITAND(V379,'PDP8'!$E$18),'PDP8'!$D$18:$F$20,3,0),IF(LEN(W379)&gt;4,", ",""))),IF(ISNA(MATCH(_xlfn.BITAND(V379,'PDP8'!$E$21),'PDP8'!$D$21:$D$52,0)),"",VLOOKUP(_xlfn.BITAND(V379,'PDP8'!$E$21),'PDP8'!$D$21:$F$52,3,0)))))</f>
        <v/>
      </c>
      <c r="Y379" s="253" t="str">
        <f t="shared" si="88"/>
        <v/>
      </c>
      <c r="Z379" s="253" t="str">
        <f t="shared" si="85"/>
        <v/>
      </c>
      <c r="AA379" s="253" t="str">
        <f>IF(LEN(Z379)=0,"",CONCATENATE(IF(ISNA(MATCH(_xlfn.BITAND(Z379,'PDP8'!$E$56),'PDP8'!$D$56:$D$70,0)),"",CONCATENATE(INDEX('PDP8'!$C$56:$C$70,MATCH(_xlfn.BITAND(Z379,'PDP8'!$E$56),'PDP8'!$D$56:$D$70,0))," ")),IF(ISNA(MATCH(_xlfn.BITAND(Z379,'PDP8'!$E$71),'PDP8'!$D$71:$D$73,0)),"",CONCATENATE(INDEX('PDP8'!$C$71:$C$73,MATCH(_xlfn.BITAND(Z379,'PDP8'!$E$71),'PDP8'!$D$71:$D$73,0))," ")),IF(_xlfn.BITAND(Z379,'PDP8'!$E$74),"",'PDP8'!$C$74),IF(_xlfn.BITAND(Z379,'PDP8'!$E$75),'PDP8'!$C$75,"")))</f>
        <v/>
      </c>
      <c r="AB379" s="253" t="str">
        <f>IF(LEN(AA379)=0,"",CONCATENATE(IF(ISNA(MATCH(_xlfn.BITAND(Z379,'PDP8'!$E$56),'PDP8'!$D$56:$D$70,0)),"",VLOOKUP(_xlfn.BITAND(Z379,'PDP8'!$E$56),'PDP8'!$D$56:$F$70,3,0)),IF(ISNA(MATCH(_xlfn.BITAND(Z379,'PDP8'!$E$71),'PDP8'!$D$71:$D$73,0)),"",CONCATENATE(IF(ISNA(MATCH(_xlfn.BITAND(Z379,'PDP8'!$E$56),'PDP8'!$D$56:$D$70,0)),"",", "),VLOOKUP(_xlfn.BITAND(Z379,'PDP8'!$E$71),'PDP8'!$D$71:$F$73,3,0))),IF(_xlfn.BITAND(Z379,'PDP8'!$E$75)='PDP8'!$D$75,CONCATENATE(IF(LEN(AA379)&gt;4,", ",""),'PDP8'!$F$75,""),IF(_xlfn.BITAND(Z379,'PDP8'!$E$74),"",'PDP8'!$F$74))))</f>
        <v/>
      </c>
      <c r="AC379" s="253" t="str">
        <f t="shared" si="89"/>
        <v/>
      </c>
      <c r="AD379" s="253" t="str">
        <f>IF(OR(LEFT(C379,1)="*",ISNA(MATCH(C379,'PDP8'!$B$90:$B$238,0))),"",VLOOKUP(C379,'PDP8'!$B$90:$C$238,2,0))</f>
        <v/>
      </c>
      <c r="AE379" s="253" t="str">
        <f>IF(LEN(AD379)=0,"",VLOOKUP(C379,'PDP8'!$B$79:$F$238,5,0))</f>
        <v/>
      </c>
      <c r="AF379" s="253" t="str">
        <f>IF(OR(LEFT(C379,1)="*",ISNA(MATCH(C379,'PDP8'!$J$5:$J$389,0))),"",INDEX('PDP8'!$I$5:$I$389,MATCH(C379,'PDP8'!$J$5:$J$389,0)))</f>
        <v/>
      </c>
      <c r="AG379" s="253" t="str">
        <f>IF(LEN(AF379)=0,"",CONCATENATE(VLOOKUP(C379,'PDP8'!$J$5:$M$389,2,0),": ",VLOOKUP(C379,'PDP8'!$J$5:$M$389,4,0)))</f>
        <v/>
      </c>
      <c r="AH379" s="126"/>
    </row>
    <row r="380" spans="1:34" x14ac:dyDescent="0.2">
      <c r="A380" s="126"/>
      <c r="B380" s="246" t="str">
        <f t="shared" si="75"/>
        <v/>
      </c>
      <c r="C380" s="247"/>
      <c r="D380" s="248"/>
      <c r="E380" s="177"/>
      <c r="F380" s="249"/>
      <c r="G380" s="250" t="str">
        <f>IF(LEN(C380)=0,"",IF(LEFT(C380,1)="*",B380,IF(D380="Y",C380,IF(O380&lt;6,INDEX('PDP8'!$C$6:$C$13,MATCH(P380,'PDP8'!$B$6:$B$13)),CONCATENATE(W380,AA380,AD380,AF380)))))</f>
        <v/>
      </c>
      <c r="H380" s="251" t="str">
        <f t="shared" si="76"/>
        <v/>
      </c>
      <c r="I380" s="250" t="str">
        <f t="shared" si="86"/>
        <v/>
      </c>
      <c r="J380" s="179"/>
      <c r="K380" s="188" t="str">
        <f>IF(LEFT(C380,1)="*",CONCATENATE("/Address = ",RIGHT(B380,LEN(B380)-1)),IF(LEN(O380)=0,"",IF(D380="Y",CONCATENATE("/Data initialized to ",C380),IF(O380&lt;6,CONCATENATE("/",VLOOKUP(P380,'PDP8'!$B$6:$F$13,5),IF(_xlfn.BITAND(OCT2DEC(C380),376)=264," [Auto pre-increment]","")),CONCATENATE("/",Y380,AC380,AE380,AG380)))))</f>
        <v/>
      </c>
      <c r="L380" s="252"/>
      <c r="M380" s="126"/>
      <c r="N380" s="253" t="str">
        <f t="shared" si="77"/>
        <v/>
      </c>
      <c r="O380" s="253" t="str">
        <f t="shared" si="78"/>
        <v/>
      </c>
      <c r="P380" s="253" t="str">
        <f t="shared" si="79"/>
        <v/>
      </c>
      <c r="Q380" s="253" t="str">
        <f t="shared" si="80"/>
        <v/>
      </c>
      <c r="R380" s="253" t="str">
        <f t="shared" si="81"/>
        <v>NO</v>
      </c>
      <c r="S380" s="254" t="str">
        <f t="shared" si="87"/>
        <v>7610</v>
      </c>
      <c r="T380" s="253" t="str">
        <f t="shared" si="82"/>
        <v/>
      </c>
      <c r="U380" s="253">
        <f t="shared" si="83"/>
        <v>0</v>
      </c>
      <c r="V380" s="253" t="str">
        <f t="shared" si="84"/>
        <v/>
      </c>
      <c r="W380" s="253" t="str">
        <f>IF(LEN(V380)=0,"",IF(_xlfn.BITAND(V380,'PDP8'!$E$17)='PDP8'!$D$17,'PDP8'!$F$17,CONCATENATE(IF(ISNA(MATCH(_xlfn.BITAND(V380,'PDP8'!$E$18),'PDP8'!$D$18:$D$20,0)),"",CONCATENATE(INDEX('PDP8'!$C$18:$C$20,MATCH(_xlfn.BITAND(V380,'PDP8'!$E$18),'PDP8'!$D$18:$D$20,0))," ")),IF(ISNA(MATCH(_xlfn.BITAND(V380,'PDP8'!$E$21),'PDP8'!$D$21:$D$52,0)),"",INDEX('PDP8'!$C$21:$C$52,MATCH(_xlfn.BITAND(V380,'PDP8'!$E$21),'PDP8'!$D$21:$D$52,0))))))</f>
        <v/>
      </c>
      <c r="X380" s="253" t="str">
        <f>IF(LEN(W380)=0,"",IF(B380='PDP8'!$B$17,'PDP8'!$F$17,CONCATENATE(IF(ISNA(MATCH(_xlfn.BITAND(V380,'PDP8'!$E$18),'PDP8'!$D$18:$D$20,0)),"",CONCATENATE(VLOOKUP(_xlfn.BITAND(V380,'PDP8'!$E$18),'PDP8'!$D$18:$F$20,3,0),IF(LEN(W380)&gt;4,", ",""))),IF(ISNA(MATCH(_xlfn.BITAND(V380,'PDP8'!$E$21),'PDP8'!$D$21:$D$52,0)),"",VLOOKUP(_xlfn.BITAND(V380,'PDP8'!$E$21),'PDP8'!$D$21:$F$52,3,0)))))</f>
        <v/>
      </c>
      <c r="Y380" s="253" t="str">
        <f t="shared" si="88"/>
        <v/>
      </c>
      <c r="Z380" s="253" t="str">
        <f t="shared" si="85"/>
        <v/>
      </c>
      <c r="AA380" s="253" t="str">
        <f>IF(LEN(Z380)=0,"",CONCATENATE(IF(ISNA(MATCH(_xlfn.BITAND(Z380,'PDP8'!$E$56),'PDP8'!$D$56:$D$70,0)),"",CONCATENATE(INDEX('PDP8'!$C$56:$C$70,MATCH(_xlfn.BITAND(Z380,'PDP8'!$E$56),'PDP8'!$D$56:$D$70,0))," ")),IF(ISNA(MATCH(_xlfn.BITAND(Z380,'PDP8'!$E$71),'PDP8'!$D$71:$D$73,0)),"",CONCATENATE(INDEX('PDP8'!$C$71:$C$73,MATCH(_xlfn.BITAND(Z380,'PDP8'!$E$71),'PDP8'!$D$71:$D$73,0))," ")),IF(_xlfn.BITAND(Z380,'PDP8'!$E$74),"",'PDP8'!$C$74),IF(_xlfn.BITAND(Z380,'PDP8'!$E$75),'PDP8'!$C$75,"")))</f>
        <v/>
      </c>
      <c r="AB380" s="253" t="str">
        <f>IF(LEN(AA380)=0,"",CONCATENATE(IF(ISNA(MATCH(_xlfn.BITAND(Z380,'PDP8'!$E$56),'PDP8'!$D$56:$D$70,0)),"",VLOOKUP(_xlfn.BITAND(Z380,'PDP8'!$E$56),'PDP8'!$D$56:$F$70,3,0)),IF(ISNA(MATCH(_xlfn.BITAND(Z380,'PDP8'!$E$71),'PDP8'!$D$71:$D$73,0)),"",CONCATENATE(IF(ISNA(MATCH(_xlfn.BITAND(Z380,'PDP8'!$E$56),'PDP8'!$D$56:$D$70,0)),"",", "),VLOOKUP(_xlfn.BITAND(Z380,'PDP8'!$E$71),'PDP8'!$D$71:$F$73,3,0))),IF(_xlfn.BITAND(Z380,'PDP8'!$E$75)='PDP8'!$D$75,CONCATENATE(IF(LEN(AA380)&gt;4,", ",""),'PDP8'!$F$75,""),IF(_xlfn.BITAND(Z380,'PDP8'!$E$74),"",'PDP8'!$F$74))))</f>
        <v/>
      </c>
      <c r="AC380" s="253" t="str">
        <f t="shared" si="89"/>
        <v/>
      </c>
      <c r="AD380" s="253" t="str">
        <f>IF(OR(LEFT(C380,1)="*",ISNA(MATCH(C380,'PDP8'!$B$90:$B$238,0))),"",VLOOKUP(C380,'PDP8'!$B$90:$C$238,2,0))</f>
        <v/>
      </c>
      <c r="AE380" s="253" t="str">
        <f>IF(LEN(AD380)=0,"",VLOOKUP(C380,'PDP8'!$B$79:$F$238,5,0))</f>
        <v/>
      </c>
      <c r="AF380" s="253" t="str">
        <f>IF(OR(LEFT(C380,1)="*",ISNA(MATCH(C380,'PDP8'!$J$5:$J$389,0))),"",INDEX('PDP8'!$I$5:$I$389,MATCH(C380,'PDP8'!$J$5:$J$389,0)))</f>
        <v/>
      </c>
      <c r="AG380" s="253" t="str">
        <f>IF(LEN(AF380)=0,"",CONCATENATE(VLOOKUP(C380,'PDP8'!$J$5:$M$389,2,0),": ",VLOOKUP(C380,'PDP8'!$J$5:$M$389,4,0)))</f>
        <v/>
      </c>
      <c r="AH380" s="126"/>
    </row>
    <row r="381" spans="1:34" x14ac:dyDescent="0.2">
      <c r="A381" s="126"/>
      <c r="B381" s="246" t="str">
        <f t="shared" si="75"/>
        <v/>
      </c>
      <c r="C381" s="247"/>
      <c r="D381" s="248"/>
      <c r="E381" s="177"/>
      <c r="F381" s="249"/>
      <c r="G381" s="250" t="str">
        <f>IF(LEN(C381)=0,"",IF(LEFT(C381,1)="*",B381,IF(D381="Y",C381,IF(O381&lt;6,INDEX('PDP8'!$C$6:$C$13,MATCH(P381,'PDP8'!$B$6:$B$13)),CONCATENATE(W381,AA381,AD381,AF381)))))</f>
        <v/>
      </c>
      <c r="H381" s="251" t="str">
        <f t="shared" si="76"/>
        <v/>
      </c>
      <c r="I381" s="250" t="str">
        <f t="shared" si="86"/>
        <v/>
      </c>
      <c r="J381" s="179"/>
      <c r="K381" s="188" t="str">
        <f>IF(LEFT(C381,1)="*",CONCATENATE("/Address = ",RIGHT(B381,LEN(B381)-1)),IF(LEN(O381)=0,"",IF(D381="Y",CONCATENATE("/Data initialized to ",C381),IF(O381&lt;6,CONCATENATE("/",VLOOKUP(P381,'PDP8'!$B$6:$F$13,5),IF(_xlfn.BITAND(OCT2DEC(C381),376)=264," [Auto pre-increment]","")),CONCATENATE("/",Y381,AC381,AE381,AG381)))))</f>
        <v/>
      </c>
      <c r="L381" s="252"/>
      <c r="M381" s="126"/>
      <c r="N381" s="253" t="str">
        <f t="shared" si="77"/>
        <v/>
      </c>
      <c r="O381" s="253" t="str">
        <f t="shared" si="78"/>
        <v/>
      </c>
      <c r="P381" s="253" t="str">
        <f t="shared" si="79"/>
        <v/>
      </c>
      <c r="Q381" s="253" t="str">
        <f t="shared" si="80"/>
        <v/>
      </c>
      <c r="R381" s="253" t="str">
        <f t="shared" si="81"/>
        <v>NO</v>
      </c>
      <c r="S381" s="254" t="str">
        <f t="shared" si="87"/>
        <v>7610</v>
      </c>
      <c r="T381" s="253" t="str">
        <f t="shared" si="82"/>
        <v/>
      </c>
      <c r="U381" s="253">
        <f t="shared" si="83"/>
        <v>0</v>
      </c>
      <c r="V381" s="253" t="str">
        <f t="shared" si="84"/>
        <v/>
      </c>
      <c r="W381" s="253" t="str">
        <f>IF(LEN(V381)=0,"",IF(_xlfn.BITAND(V381,'PDP8'!$E$17)='PDP8'!$D$17,'PDP8'!$F$17,CONCATENATE(IF(ISNA(MATCH(_xlfn.BITAND(V381,'PDP8'!$E$18),'PDP8'!$D$18:$D$20,0)),"",CONCATENATE(INDEX('PDP8'!$C$18:$C$20,MATCH(_xlfn.BITAND(V381,'PDP8'!$E$18),'PDP8'!$D$18:$D$20,0))," ")),IF(ISNA(MATCH(_xlfn.BITAND(V381,'PDP8'!$E$21),'PDP8'!$D$21:$D$52,0)),"",INDEX('PDP8'!$C$21:$C$52,MATCH(_xlfn.BITAND(V381,'PDP8'!$E$21),'PDP8'!$D$21:$D$52,0))))))</f>
        <v/>
      </c>
      <c r="X381" s="253" t="str">
        <f>IF(LEN(W381)=0,"",IF(B381='PDP8'!$B$17,'PDP8'!$F$17,CONCATENATE(IF(ISNA(MATCH(_xlfn.BITAND(V381,'PDP8'!$E$18),'PDP8'!$D$18:$D$20,0)),"",CONCATENATE(VLOOKUP(_xlfn.BITAND(V381,'PDP8'!$E$18),'PDP8'!$D$18:$F$20,3,0),IF(LEN(W381)&gt;4,", ",""))),IF(ISNA(MATCH(_xlfn.BITAND(V381,'PDP8'!$E$21),'PDP8'!$D$21:$D$52,0)),"",VLOOKUP(_xlfn.BITAND(V381,'PDP8'!$E$21),'PDP8'!$D$21:$F$52,3,0)))))</f>
        <v/>
      </c>
      <c r="Y381" s="253" t="str">
        <f t="shared" si="88"/>
        <v/>
      </c>
      <c r="Z381" s="253" t="str">
        <f t="shared" si="85"/>
        <v/>
      </c>
      <c r="AA381" s="253" t="str">
        <f>IF(LEN(Z381)=0,"",CONCATENATE(IF(ISNA(MATCH(_xlfn.BITAND(Z381,'PDP8'!$E$56),'PDP8'!$D$56:$D$70,0)),"",CONCATENATE(INDEX('PDP8'!$C$56:$C$70,MATCH(_xlfn.BITAND(Z381,'PDP8'!$E$56),'PDP8'!$D$56:$D$70,0))," ")),IF(ISNA(MATCH(_xlfn.BITAND(Z381,'PDP8'!$E$71),'PDP8'!$D$71:$D$73,0)),"",CONCATENATE(INDEX('PDP8'!$C$71:$C$73,MATCH(_xlfn.BITAND(Z381,'PDP8'!$E$71),'PDP8'!$D$71:$D$73,0))," ")),IF(_xlfn.BITAND(Z381,'PDP8'!$E$74),"",'PDP8'!$C$74),IF(_xlfn.BITAND(Z381,'PDP8'!$E$75),'PDP8'!$C$75,"")))</f>
        <v/>
      </c>
      <c r="AB381" s="253" t="str">
        <f>IF(LEN(AA381)=0,"",CONCATENATE(IF(ISNA(MATCH(_xlfn.BITAND(Z381,'PDP8'!$E$56),'PDP8'!$D$56:$D$70,0)),"",VLOOKUP(_xlfn.BITAND(Z381,'PDP8'!$E$56),'PDP8'!$D$56:$F$70,3,0)),IF(ISNA(MATCH(_xlfn.BITAND(Z381,'PDP8'!$E$71),'PDP8'!$D$71:$D$73,0)),"",CONCATENATE(IF(ISNA(MATCH(_xlfn.BITAND(Z381,'PDP8'!$E$56),'PDP8'!$D$56:$D$70,0)),"",", "),VLOOKUP(_xlfn.BITAND(Z381,'PDP8'!$E$71),'PDP8'!$D$71:$F$73,3,0))),IF(_xlfn.BITAND(Z381,'PDP8'!$E$75)='PDP8'!$D$75,CONCATENATE(IF(LEN(AA381)&gt;4,", ",""),'PDP8'!$F$75,""),IF(_xlfn.BITAND(Z381,'PDP8'!$E$74),"",'PDP8'!$F$74))))</f>
        <v/>
      </c>
      <c r="AC381" s="253" t="str">
        <f t="shared" si="89"/>
        <v/>
      </c>
      <c r="AD381" s="253" t="str">
        <f>IF(OR(LEFT(C381,1)="*",ISNA(MATCH(C381,'PDP8'!$B$90:$B$238,0))),"",VLOOKUP(C381,'PDP8'!$B$90:$C$238,2,0))</f>
        <v/>
      </c>
      <c r="AE381" s="253" t="str">
        <f>IF(LEN(AD381)=0,"",VLOOKUP(C381,'PDP8'!$B$79:$F$238,5,0))</f>
        <v/>
      </c>
      <c r="AF381" s="253" t="str">
        <f>IF(OR(LEFT(C381,1)="*",ISNA(MATCH(C381,'PDP8'!$J$5:$J$389,0))),"",INDEX('PDP8'!$I$5:$I$389,MATCH(C381,'PDP8'!$J$5:$J$389,0)))</f>
        <v/>
      </c>
      <c r="AG381" s="253" t="str">
        <f>IF(LEN(AF381)=0,"",CONCATENATE(VLOOKUP(C381,'PDP8'!$J$5:$M$389,2,0),": ",VLOOKUP(C381,'PDP8'!$J$5:$M$389,4,0)))</f>
        <v/>
      </c>
      <c r="AH381" s="126"/>
    </row>
    <row r="382" spans="1:34" x14ac:dyDescent="0.2">
      <c r="A382" s="126"/>
      <c r="B382" s="246" t="str">
        <f t="shared" si="75"/>
        <v/>
      </c>
      <c r="C382" s="247"/>
      <c r="D382" s="248"/>
      <c r="E382" s="177"/>
      <c r="F382" s="249"/>
      <c r="G382" s="250" t="str">
        <f>IF(LEN(C382)=0,"",IF(LEFT(C382,1)="*",B382,IF(D382="Y",C382,IF(O382&lt;6,INDEX('PDP8'!$C$6:$C$13,MATCH(P382,'PDP8'!$B$6:$B$13)),CONCATENATE(W382,AA382,AD382,AF382)))))</f>
        <v/>
      </c>
      <c r="H382" s="251" t="str">
        <f t="shared" si="76"/>
        <v/>
      </c>
      <c r="I382" s="250" t="str">
        <f t="shared" si="86"/>
        <v/>
      </c>
      <c r="J382" s="179"/>
      <c r="K382" s="188" t="str">
        <f>IF(LEFT(C382,1)="*",CONCATENATE("/Address = ",RIGHT(B382,LEN(B382)-1)),IF(LEN(O382)=0,"",IF(D382="Y",CONCATENATE("/Data initialized to ",C382),IF(O382&lt;6,CONCATENATE("/",VLOOKUP(P382,'PDP8'!$B$6:$F$13,5),IF(_xlfn.BITAND(OCT2DEC(C382),376)=264," [Auto pre-increment]","")),CONCATENATE("/",Y382,AC382,AE382,AG382)))))</f>
        <v/>
      </c>
      <c r="L382" s="252"/>
      <c r="M382" s="126"/>
      <c r="N382" s="253" t="str">
        <f t="shared" si="77"/>
        <v/>
      </c>
      <c r="O382" s="253" t="str">
        <f t="shared" si="78"/>
        <v/>
      </c>
      <c r="P382" s="253" t="str">
        <f t="shared" si="79"/>
        <v/>
      </c>
      <c r="Q382" s="253" t="str">
        <f t="shared" si="80"/>
        <v/>
      </c>
      <c r="R382" s="253" t="str">
        <f t="shared" si="81"/>
        <v>NO</v>
      </c>
      <c r="S382" s="254" t="str">
        <f t="shared" si="87"/>
        <v>7610</v>
      </c>
      <c r="T382" s="253" t="str">
        <f t="shared" si="82"/>
        <v/>
      </c>
      <c r="U382" s="253">
        <f t="shared" si="83"/>
        <v>0</v>
      </c>
      <c r="V382" s="253" t="str">
        <f t="shared" si="84"/>
        <v/>
      </c>
      <c r="W382" s="253" t="str">
        <f>IF(LEN(V382)=0,"",IF(_xlfn.BITAND(V382,'PDP8'!$E$17)='PDP8'!$D$17,'PDP8'!$F$17,CONCATENATE(IF(ISNA(MATCH(_xlfn.BITAND(V382,'PDP8'!$E$18),'PDP8'!$D$18:$D$20,0)),"",CONCATENATE(INDEX('PDP8'!$C$18:$C$20,MATCH(_xlfn.BITAND(V382,'PDP8'!$E$18),'PDP8'!$D$18:$D$20,0))," ")),IF(ISNA(MATCH(_xlfn.BITAND(V382,'PDP8'!$E$21),'PDP8'!$D$21:$D$52,0)),"",INDEX('PDP8'!$C$21:$C$52,MATCH(_xlfn.BITAND(V382,'PDP8'!$E$21),'PDP8'!$D$21:$D$52,0))))))</f>
        <v/>
      </c>
      <c r="X382" s="253" t="str">
        <f>IF(LEN(W382)=0,"",IF(B382='PDP8'!$B$17,'PDP8'!$F$17,CONCATENATE(IF(ISNA(MATCH(_xlfn.BITAND(V382,'PDP8'!$E$18),'PDP8'!$D$18:$D$20,0)),"",CONCATENATE(VLOOKUP(_xlfn.BITAND(V382,'PDP8'!$E$18),'PDP8'!$D$18:$F$20,3,0),IF(LEN(W382)&gt;4,", ",""))),IF(ISNA(MATCH(_xlfn.BITAND(V382,'PDP8'!$E$21),'PDP8'!$D$21:$D$52,0)),"",VLOOKUP(_xlfn.BITAND(V382,'PDP8'!$E$21),'PDP8'!$D$21:$F$52,3,0)))))</f>
        <v/>
      </c>
      <c r="Y382" s="253" t="str">
        <f t="shared" si="88"/>
        <v/>
      </c>
      <c r="Z382" s="253" t="str">
        <f t="shared" si="85"/>
        <v/>
      </c>
      <c r="AA382" s="253" t="str">
        <f>IF(LEN(Z382)=0,"",CONCATENATE(IF(ISNA(MATCH(_xlfn.BITAND(Z382,'PDP8'!$E$56),'PDP8'!$D$56:$D$70,0)),"",CONCATENATE(INDEX('PDP8'!$C$56:$C$70,MATCH(_xlfn.BITAND(Z382,'PDP8'!$E$56),'PDP8'!$D$56:$D$70,0))," ")),IF(ISNA(MATCH(_xlfn.BITAND(Z382,'PDP8'!$E$71),'PDP8'!$D$71:$D$73,0)),"",CONCATENATE(INDEX('PDP8'!$C$71:$C$73,MATCH(_xlfn.BITAND(Z382,'PDP8'!$E$71),'PDP8'!$D$71:$D$73,0))," ")),IF(_xlfn.BITAND(Z382,'PDP8'!$E$74),"",'PDP8'!$C$74),IF(_xlfn.BITAND(Z382,'PDP8'!$E$75),'PDP8'!$C$75,"")))</f>
        <v/>
      </c>
      <c r="AB382" s="253" t="str">
        <f>IF(LEN(AA382)=0,"",CONCATENATE(IF(ISNA(MATCH(_xlfn.BITAND(Z382,'PDP8'!$E$56),'PDP8'!$D$56:$D$70,0)),"",VLOOKUP(_xlfn.BITAND(Z382,'PDP8'!$E$56),'PDP8'!$D$56:$F$70,3,0)),IF(ISNA(MATCH(_xlfn.BITAND(Z382,'PDP8'!$E$71),'PDP8'!$D$71:$D$73,0)),"",CONCATENATE(IF(ISNA(MATCH(_xlfn.BITAND(Z382,'PDP8'!$E$56),'PDP8'!$D$56:$D$70,0)),"",", "),VLOOKUP(_xlfn.BITAND(Z382,'PDP8'!$E$71),'PDP8'!$D$71:$F$73,3,0))),IF(_xlfn.BITAND(Z382,'PDP8'!$E$75)='PDP8'!$D$75,CONCATENATE(IF(LEN(AA382)&gt;4,", ",""),'PDP8'!$F$75,""),IF(_xlfn.BITAND(Z382,'PDP8'!$E$74),"",'PDP8'!$F$74))))</f>
        <v/>
      </c>
      <c r="AC382" s="253" t="str">
        <f t="shared" si="89"/>
        <v/>
      </c>
      <c r="AD382" s="253" t="str">
        <f>IF(OR(LEFT(C382,1)="*",ISNA(MATCH(C382,'PDP8'!$B$90:$B$238,0))),"",VLOOKUP(C382,'PDP8'!$B$90:$C$238,2,0))</f>
        <v/>
      </c>
      <c r="AE382" s="253" t="str">
        <f>IF(LEN(AD382)=0,"",VLOOKUP(C382,'PDP8'!$B$79:$F$238,5,0))</f>
        <v/>
      </c>
      <c r="AF382" s="253" t="str">
        <f>IF(OR(LEFT(C382,1)="*",ISNA(MATCH(C382,'PDP8'!$J$5:$J$389,0))),"",INDEX('PDP8'!$I$5:$I$389,MATCH(C382,'PDP8'!$J$5:$J$389,0)))</f>
        <v/>
      </c>
      <c r="AG382" s="253" t="str">
        <f>IF(LEN(AF382)=0,"",CONCATENATE(VLOOKUP(C382,'PDP8'!$J$5:$M$389,2,0),": ",VLOOKUP(C382,'PDP8'!$J$5:$M$389,4,0)))</f>
        <v/>
      </c>
      <c r="AH382" s="126"/>
    </row>
    <row r="383" spans="1:34" x14ac:dyDescent="0.2">
      <c r="A383" s="126"/>
      <c r="B383" s="246" t="str">
        <f t="shared" si="75"/>
        <v/>
      </c>
      <c r="C383" s="247"/>
      <c r="D383" s="248"/>
      <c r="E383" s="177"/>
      <c r="F383" s="249"/>
      <c r="G383" s="250" t="str">
        <f>IF(LEN(C383)=0,"",IF(LEFT(C383,1)="*",B383,IF(D383="Y",C383,IF(O383&lt;6,INDEX('PDP8'!$C$6:$C$13,MATCH(P383,'PDP8'!$B$6:$B$13)),CONCATENATE(W383,AA383,AD383,AF383)))))</f>
        <v/>
      </c>
      <c r="H383" s="251" t="str">
        <f t="shared" si="76"/>
        <v/>
      </c>
      <c r="I383" s="250" t="str">
        <f t="shared" si="86"/>
        <v/>
      </c>
      <c r="J383" s="179"/>
      <c r="K383" s="188" t="str">
        <f>IF(LEFT(C383,1)="*",CONCATENATE("/Address = ",RIGHT(B383,LEN(B383)-1)),IF(LEN(O383)=0,"",IF(D383="Y",CONCATENATE("/Data initialized to ",C383),IF(O383&lt;6,CONCATENATE("/",VLOOKUP(P383,'PDP8'!$B$6:$F$13,5),IF(_xlfn.BITAND(OCT2DEC(C383),376)=264," [Auto pre-increment]","")),CONCATENATE("/",Y383,AC383,AE383,AG383)))))</f>
        <v/>
      </c>
      <c r="L383" s="252"/>
      <c r="M383" s="126"/>
      <c r="N383" s="253" t="str">
        <f t="shared" si="77"/>
        <v/>
      </c>
      <c r="O383" s="253" t="str">
        <f t="shared" si="78"/>
        <v/>
      </c>
      <c r="P383" s="253" t="str">
        <f t="shared" si="79"/>
        <v/>
      </c>
      <c r="Q383" s="253" t="str">
        <f t="shared" si="80"/>
        <v/>
      </c>
      <c r="R383" s="253" t="str">
        <f t="shared" si="81"/>
        <v>NO</v>
      </c>
      <c r="S383" s="254" t="str">
        <f t="shared" si="87"/>
        <v>7610</v>
      </c>
      <c r="T383" s="253" t="str">
        <f t="shared" si="82"/>
        <v/>
      </c>
      <c r="U383" s="253">
        <f t="shared" si="83"/>
        <v>0</v>
      </c>
      <c r="V383" s="253" t="str">
        <f t="shared" si="84"/>
        <v/>
      </c>
      <c r="W383" s="253" t="str">
        <f>IF(LEN(V383)=0,"",IF(_xlfn.BITAND(V383,'PDP8'!$E$17)='PDP8'!$D$17,'PDP8'!$F$17,CONCATENATE(IF(ISNA(MATCH(_xlfn.BITAND(V383,'PDP8'!$E$18),'PDP8'!$D$18:$D$20,0)),"",CONCATENATE(INDEX('PDP8'!$C$18:$C$20,MATCH(_xlfn.BITAND(V383,'PDP8'!$E$18),'PDP8'!$D$18:$D$20,0))," ")),IF(ISNA(MATCH(_xlfn.BITAND(V383,'PDP8'!$E$21),'PDP8'!$D$21:$D$52,0)),"",INDEX('PDP8'!$C$21:$C$52,MATCH(_xlfn.BITAND(V383,'PDP8'!$E$21),'PDP8'!$D$21:$D$52,0))))))</f>
        <v/>
      </c>
      <c r="X383" s="253" t="str">
        <f>IF(LEN(W383)=0,"",IF(B383='PDP8'!$B$17,'PDP8'!$F$17,CONCATENATE(IF(ISNA(MATCH(_xlfn.BITAND(V383,'PDP8'!$E$18),'PDP8'!$D$18:$D$20,0)),"",CONCATENATE(VLOOKUP(_xlfn.BITAND(V383,'PDP8'!$E$18),'PDP8'!$D$18:$F$20,3,0),IF(LEN(W383)&gt;4,", ",""))),IF(ISNA(MATCH(_xlfn.BITAND(V383,'PDP8'!$E$21),'PDP8'!$D$21:$D$52,0)),"",VLOOKUP(_xlfn.BITAND(V383,'PDP8'!$E$21),'PDP8'!$D$21:$F$52,3,0)))))</f>
        <v/>
      </c>
      <c r="Y383" s="253" t="str">
        <f t="shared" si="88"/>
        <v/>
      </c>
      <c r="Z383" s="253" t="str">
        <f t="shared" si="85"/>
        <v/>
      </c>
      <c r="AA383" s="253" t="str">
        <f>IF(LEN(Z383)=0,"",CONCATENATE(IF(ISNA(MATCH(_xlfn.BITAND(Z383,'PDP8'!$E$56),'PDP8'!$D$56:$D$70,0)),"",CONCATENATE(INDEX('PDP8'!$C$56:$C$70,MATCH(_xlfn.BITAND(Z383,'PDP8'!$E$56),'PDP8'!$D$56:$D$70,0))," ")),IF(ISNA(MATCH(_xlfn.BITAND(Z383,'PDP8'!$E$71),'PDP8'!$D$71:$D$73,0)),"",CONCATENATE(INDEX('PDP8'!$C$71:$C$73,MATCH(_xlfn.BITAND(Z383,'PDP8'!$E$71),'PDP8'!$D$71:$D$73,0))," ")),IF(_xlfn.BITAND(Z383,'PDP8'!$E$74),"",'PDP8'!$C$74),IF(_xlfn.BITAND(Z383,'PDP8'!$E$75),'PDP8'!$C$75,"")))</f>
        <v/>
      </c>
      <c r="AB383" s="253" t="str">
        <f>IF(LEN(AA383)=0,"",CONCATENATE(IF(ISNA(MATCH(_xlfn.BITAND(Z383,'PDP8'!$E$56),'PDP8'!$D$56:$D$70,0)),"",VLOOKUP(_xlfn.BITAND(Z383,'PDP8'!$E$56),'PDP8'!$D$56:$F$70,3,0)),IF(ISNA(MATCH(_xlfn.BITAND(Z383,'PDP8'!$E$71),'PDP8'!$D$71:$D$73,0)),"",CONCATENATE(IF(ISNA(MATCH(_xlfn.BITAND(Z383,'PDP8'!$E$56),'PDP8'!$D$56:$D$70,0)),"",", "),VLOOKUP(_xlfn.BITAND(Z383,'PDP8'!$E$71),'PDP8'!$D$71:$F$73,3,0))),IF(_xlfn.BITAND(Z383,'PDP8'!$E$75)='PDP8'!$D$75,CONCATENATE(IF(LEN(AA383)&gt;4,", ",""),'PDP8'!$F$75,""),IF(_xlfn.BITAND(Z383,'PDP8'!$E$74),"",'PDP8'!$F$74))))</f>
        <v/>
      </c>
      <c r="AC383" s="253" t="str">
        <f t="shared" si="89"/>
        <v/>
      </c>
      <c r="AD383" s="253" t="str">
        <f>IF(OR(LEFT(C383,1)="*",ISNA(MATCH(C383,'PDP8'!$B$90:$B$238,0))),"",VLOOKUP(C383,'PDP8'!$B$90:$C$238,2,0))</f>
        <v/>
      </c>
      <c r="AE383" s="253" t="str">
        <f>IF(LEN(AD383)=0,"",VLOOKUP(C383,'PDP8'!$B$79:$F$238,5,0))</f>
        <v/>
      </c>
      <c r="AF383" s="253" t="str">
        <f>IF(OR(LEFT(C383,1)="*",ISNA(MATCH(C383,'PDP8'!$J$5:$J$389,0))),"",INDEX('PDP8'!$I$5:$I$389,MATCH(C383,'PDP8'!$J$5:$J$389,0)))</f>
        <v/>
      </c>
      <c r="AG383" s="253" t="str">
        <f>IF(LEN(AF383)=0,"",CONCATENATE(VLOOKUP(C383,'PDP8'!$J$5:$M$389,2,0),": ",VLOOKUP(C383,'PDP8'!$J$5:$M$389,4,0)))</f>
        <v/>
      </c>
      <c r="AH383" s="126"/>
    </row>
    <row r="384" spans="1:34" x14ac:dyDescent="0.2">
      <c r="A384" s="126"/>
      <c r="B384" s="246" t="str">
        <f t="shared" si="75"/>
        <v/>
      </c>
      <c r="C384" s="247"/>
      <c r="D384" s="248"/>
      <c r="E384" s="177"/>
      <c r="F384" s="249"/>
      <c r="G384" s="250" t="str">
        <f>IF(LEN(C384)=0,"",IF(LEFT(C384,1)="*",B384,IF(D384="Y",C384,IF(O384&lt;6,INDEX('PDP8'!$C$6:$C$13,MATCH(P384,'PDP8'!$B$6:$B$13)),CONCATENATE(W384,AA384,AD384,AF384)))))</f>
        <v/>
      </c>
      <c r="H384" s="251" t="str">
        <f t="shared" si="76"/>
        <v/>
      </c>
      <c r="I384" s="250" t="str">
        <f t="shared" si="86"/>
        <v/>
      </c>
      <c r="J384" s="179"/>
      <c r="K384" s="188" t="str">
        <f>IF(LEFT(C384,1)="*",CONCATENATE("/Address = ",RIGHT(B384,LEN(B384)-1)),IF(LEN(O384)=0,"",IF(D384="Y",CONCATENATE("/Data initialized to ",C384),IF(O384&lt;6,CONCATENATE("/",VLOOKUP(P384,'PDP8'!$B$6:$F$13,5),IF(_xlfn.BITAND(OCT2DEC(C384),376)=264," [Auto pre-increment]","")),CONCATENATE("/",Y384,AC384,AE384,AG384)))))</f>
        <v/>
      </c>
      <c r="L384" s="252"/>
      <c r="M384" s="126"/>
      <c r="N384" s="253" t="str">
        <f t="shared" si="77"/>
        <v/>
      </c>
      <c r="O384" s="253" t="str">
        <f t="shared" si="78"/>
        <v/>
      </c>
      <c r="P384" s="253" t="str">
        <f t="shared" si="79"/>
        <v/>
      </c>
      <c r="Q384" s="253" t="str">
        <f t="shared" si="80"/>
        <v/>
      </c>
      <c r="R384" s="253" t="str">
        <f t="shared" si="81"/>
        <v>NO</v>
      </c>
      <c r="S384" s="254" t="str">
        <f t="shared" si="87"/>
        <v>7610</v>
      </c>
      <c r="T384" s="253" t="str">
        <f t="shared" si="82"/>
        <v/>
      </c>
      <c r="U384" s="253">
        <f t="shared" si="83"/>
        <v>0</v>
      </c>
      <c r="V384" s="253" t="str">
        <f t="shared" si="84"/>
        <v/>
      </c>
      <c r="W384" s="253" t="str">
        <f>IF(LEN(V384)=0,"",IF(_xlfn.BITAND(V384,'PDP8'!$E$17)='PDP8'!$D$17,'PDP8'!$F$17,CONCATENATE(IF(ISNA(MATCH(_xlfn.BITAND(V384,'PDP8'!$E$18),'PDP8'!$D$18:$D$20,0)),"",CONCATENATE(INDEX('PDP8'!$C$18:$C$20,MATCH(_xlfn.BITAND(V384,'PDP8'!$E$18),'PDP8'!$D$18:$D$20,0))," ")),IF(ISNA(MATCH(_xlfn.BITAND(V384,'PDP8'!$E$21),'PDP8'!$D$21:$D$52,0)),"",INDEX('PDP8'!$C$21:$C$52,MATCH(_xlfn.BITAND(V384,'PDP8'!$E$21),'PDP8'!$D$21:$D$52,0))))))</f>
        <v/>
      </c>
      <c r="X384" s="253" t="str">
        <f>IF(LEN(W384)=0,"",IF(B384='PDP8'!$B$17,'PDP8'!$F$17,CONCATENATE(IF(ISNA(MATCH(_xlfn.BITAND(V384,'PDP8'!$E$18),'PDP8'!$D$18:$D$20,0)),"",CONCATENATE(VLOOKUP(_xlfn.BITAND(V384,'PDP8'!$E$18),'PDP8'!$D$18:$F$20,3,0),IF(LEN(W384)&gt;4,", ",""))),IF(ISNA(MATCH(_xlfn.BITAND(V384,'PDP8'!$E$21),'PDP8'!$D$21:$D$52,0)),"",VLOOKUP(_xlfn.BITAND(V384,'PDP8'!$E$21),'PDP8'!$D$21:$F$52,3,0)))))</f>
        <v/>
      </c>
      <c r="Y384" s="253" t="str">
        <f t="shared" si="88"/>
        <v/>
      </c>
      <c r="Z384" s="253" t="str">
        <f t="shared" si="85"/>
        <v/>
      </c>
      <c r="AA384" s="253" t="str">
        <f>IF(LEN(Z384)=0,"",CONCATENATE(IF(ISNA(MATCH(_xlfn.BITAND(Z384,'PDP8'!$E$56),'PDP8'!$D$56:$D$70,0)),"",CONCATENATE(INDEX('PDP8'!$C$56:$C$70,MATCH(_xlfn.BITAND(Z384,'PDP8'!$E$56),'PDP8'!$D$56:$D$70,0))," ")),IF(ISNA(MATCH(_xlfn.BITAND(Z384,'PDP8'!$E$71),'PDP8'!$D$71:$D$73,0)),"",CONCATENATE(INDEX('PDP8'!$C$71:$C$73,MATCH(_xlfn.BITAND(Z384,'PDP8'!$E$71),'PDP8'!$D$71:$D$73,0))," ")),IF(_xlfn.BITAND(Z384,'PDP8'!$E$74),"",'PDP8'!$C$74),IF(_xlfn.BITAND(Z384,'PDP8'!$E$75),'PDP8'!$C$75,"")))</f>
        <v/>
      </c>
      <c r="AB384" s="253" t="str">
        <f>IF(LEN(AA384)=0,"",CONCATENATE(IF(ISNA(MATCH(_xlfn.BITAND(Z384,'PDP8'!$E$56),'PDP8'!$D$56:$D$70,0)),"",VLOOKUP(_xlfn.BITAND(Z384,'PDP8'!$E$56),'PDP8'!$D$56:$F$70,3,0)),IF(ISNA(MATCH(_xlfn.BITAND(Z384,'PDP8'!$E$71),'PDP8'!$D$71:$D$73,0)),"",CONCATENATE(IF(ISNA(MATCH(_xlfn.BITAND(Z384,'PDP8'!$E$56),'PDP8'!$D$56:$D$70,0)),"",", "),VLOOKUP(_xlfn.BITAND(Z384,'PDP8'!$E$71),'PDP8'!$D$71:$F$73,3,0))),IF(_xlfn.BITAND(Z384,'PDP8'!$E$75)='PDP8'!$D$75,CONCATENATE(IF(LEN(AA384)&gt;4,", ",""),'PDP8'!$F$75,""),IF(_xlfn.BITAND(Z384,'PDP8'!$E$74),"",'PDP8'!$F$74))))</f>
        <v/>
      </c>
      <c r="AC384" s="253" t="str">
        <f t="shared" si="89"/>
        <v/>
      </c>
      <c r="AD384" s="253" t="str">
        <f>IF(OR(LEFT(C384,1)="*",ISNA(MATCH(C384,'PDP8'!$B$90:$B$238,0))),"",VLOOKUP(C384,'PDP8'!$B$90:$C$238,2,0))</f>
        <v/>
      </c>
      <c r="AE384" s="253" t="str">
        <f>IF(LEN(AD384)=0,"",VLOOKUP(C384,'PDP8'!$B$79:$F$238,5,0))</f>
        <v/>
      </c>
      <c r="AF384" s="253" t="str">
        <f>IF(OR(LEFT(C384,1)="*",ISNA(MATCH(C384,'PDP8'!$J$5:$J$389,0))),"",INDEX('PDP8'!$I$5:$I$389,MATCH(C384,'PDP8'!$J$5:$J$389,0)))</f>
        <v/>
      </c>
      <c r="AG384" s="253" t="str">
        <f>IF(LEN(AF384)=0,"",CONCATENATE(VLOOKUP(C384,'PDP8'!$J$5:$M$389,2,0),": ",VLOOKUP(C384,'PDP8'!$J$5:$M$389,4,0)))</f>
        <v/>
      </c>
      <c r="AH384" s="126"/>
    </row>
    <row r="385" spans="1:34" x14ac:dyDescent="0.2">
      <c r="A385" s="126"/>
      <c r="B385" s="246" t="str">
        <f t="shared" si="75"/>
        <v/>
      </c>
      <c r="C385" s="247"/>
      <c r="D385" s="248"/>
      <c r="E385" s="177"/>
      <c r="F385" s="249"/>
      <c r="G385" s="250" t="str">
        <f>IF(LEN(C385)=0,"",IF(LEFT(C385,1)="*",B385,IF(D385="Y",C385,IF(O385&lt;6,INDEX('PDP8'!$C$6:$C$13,MATCH(P385,'PDP8'!$B$6:$B$13)),CONCATENATE(W385,AA385,AD385,AF385)))))</f>
        <v/>
      </c>
      <c r="H385" s="251" t="str">
        <f t="shared" si="76"/>
        <v/>
      </c>
      <c r="I385" s="250" t="str">
        <f t="shared" si="86"/>
        <v/>
      </c>
      <c r="J385" s="179"/>
      <c r="K385" s="188" t="str">
        <f>IF(LEFT(C385,1)="*",CONCATENATE("/Address = ",RIGHT(B385,LEN(B385)-1)),IF(LEN(O385)=0,"",IF(D385="Y",CONCATENATE("/Data initialized to ",C385),IF(O385&lt;6,CONCATENATE("/",VLOOKUP(P385,'PDP8'!$B$6:$F$13,5),IF(_xlfn.BITAND(OCT2DEC(C385),376)=264," [Auto pre-increment]","")),CONCATENATE("/",Y385,AC385,AE385,AG385)))))</f>
        <v/>
      </c>
      <c r="L385" s="252"/>
      <c r="M385" s="126"/>
      <c r="N385" s="253" t="str">
        <f t="shared" si="77"/>
        <v/>
      </c>
      <c r="O385" s="253" t="str">
        <f t="shared" si="78"/>
        <v/>
      </c>
      <c r="P385" s="253" t="str">
        <f t="shared" si="79"/>
        <v/>
      </c>
      <c r="Q385" s="253" t="str">
        <f t="shared" si="80"/>
        <v/>
      </c>
      <c r="R385" s="253" t="str">
        <f t="shared" si="81"/>
        <v>NO</v>
      </c>
      <c r="S385" s="254" t="str">
        <f t="shared" si="87"/>
        <v>7610</v>
      </c>
      <c r="T385" s="253" t="str">
        <f t="shared" si="82"/>
        <v/>
      </c>
      <c r="U385" s="253">
        <f t="shared" si="83"/>
        <v>0</v>
      </c>
      <c r="V385" s="253" t="str">
        <f t="shared" si="84"/>
        <v/>
      </c>
      <c r="W385" s="253" t="str">
        <f>IF(LEN(V385)=0,"",IF(_xlfn.BITAND(V385,'PDP8'!$E$17)='PDP8'!$D$17,'PDP8'!$F$17,CONCATENATE(IF(ISNA(MATCH(_xlfn.BITAND(V385,'PDP8'!$E$18),'PDP8'!$D$18:$D$20,0)),"",CONCATENATE(INDEX('PDP8'!$C$18:$C$20,MATCH(_xlfn.BITAND(V385,'PDP8'!$E$18),'PDP8'!$D$18:$D$20,0))," ")),IF(ISNA(MATCH(_xlfn.BITAND(V385,'PDP8'!$E$21),'PDP8'!$D$21:$D$52,0)),"",INDEX('PDP8'!$C$21:$C$52,MATCH(_xlfn.BITAND(V385,'PDP8'!$E$21),'PDP8'!$D$21:$D$52,0))))))</f>
        <v/>
      </c>
      <c r="X385" s="253" t="str">
        <f>IF(LEN(W385)=0,"",IF(B385='PDP8'!$B$17,'PDP8'!$F$17,CONCATENATE(IF(ISNA(MATCH(_xlfn.BITAND(V385,'PDP8'!$E$18),'PDP8'!$D$18:$D$20,0)),"",CONCATENATE(VLOOKUP(_xlfn.BITAND(V385,'PDP8'!$E$18),'PDP8'!$D$18:$F$20,3,0),IF(LEN(W385)&gt;4,", ",""))),IF(ISNA(MATCH(_xlfn.BITAND(V385,'PDP8'!$E$21),'PDP8'!$D$21:$D$52,0)),"",VLOOKUP(_xlfn.BITAND(V385,'PDP8'!$E$21),'PDP8'!$D$21:$F$52,3,0)))))</f>
        <v/>
      </c>
      <c r="Y385" s="253" t="str">
        <f t="shared" si="88"/>
        <v/>
      </c>
      <c r="Z385" s="253" t="str">
        <f t="shared" si="85"/>
        <v/>
      </c>
      <c r="AA385" s="253" t="str">
        <f>IF(LEN(Z385)=0,"",CONCATENATE(IF(ISNA(MATCH(_xlfn.BITAND(Z385,'PDP8'!$E$56),'PDP8'!$D$56:$D$70,0)),"",CONCATENATE(INDEX('PDP8'!$C$56:$C$70,MATCH(_xlfn.BITAND(Z385,'PDP8'!$E$56),'PDP8'!$D$56:$D$70,0))," ")),IF(ISNA(MATCH(_xlfn.BITAND(Z385,'PDP8'!$E$71),'PDP8'!$D$71:$D$73,0)),"",CONCATENATE(INDEX('PDP8'!$C$71:$C$73,MATCH(_xlfn.BITAND(Z385,'PDP8'!$E$71),'PDP8'!$D$71:$D$73,0))," ")),IF(_xlfn.BITAND(Z385,'PDP8'!$E$74),"",'PDP8'!$C$74),IF(_xlfn.BITAND(Z385,'PDP8'!$E$75),'PDP8'!$C$75,"")))</f>
        <v/>
      </c>
      <c r="AB385" s="253" t="str">
        <f>IF(LEN(AA385)=0,"",CONCATENATE(IF(ISNA(MATCH(_xlfn.BITAND(Z385,'PDP8'!$E$56),'PDP8'!$D$56:$D$70,0)),"",VLOOKUP(_xlfn.BITAND(Z385,'PDP8'!$E$56),'PDP8'!$D$56:$F$70,3,0)),IF(ISNA(MATCH(_xlfn.BITAND(Z385,'PDP8'!$E$71),'PDP8'!$D$71:$D$73,0)),"",CONCATENATE(IF(ISNA(MATCH(_xlfn.BITAND(Z385,'PDP8'!$E$56),'PDP8'!$D$56:$D$70,0)),"",", "),VLOOKUP(_xlfn.BITAND(Z385,'PDP8'!$E$71),'PDP8'!$D$71:$F$73,3,0))),IF(_xlfn.BITAND(Z385,'PDP8'!$E$75)='PDP8'!$D$75,CONCATENATE(IF(LEN(AA385)&gt;4,", ",""),'PDP8'!$F$75,""),IF(_xlfn.BITAND(Z385,'PDP8'!$E$74),"",'PDP8'!$F$74))))</f>
        <v/>
      </c>
      <c r="AC385" s="253" t="str">
        <f t="shared" si="89"/>
        <v/>
      </c>
      <c r="AD385" s="253" t="str">
        <f>IF(OR(LEFT(C385,1)="*",ISNA(MATCH(C385,'PDP8'!$B$90:$B$238,0))),"",VLOOKUP(C385,'PDP8'!$B$90:$C$238,2,0))</f>
        <v/>
      </c>
      <c r="AE385" s="253" t="str">
        <f>IF(LEN(AD385)=0,"",VLOOKUP(C385,'PDP8'!$B$79:$F$238,5,0))</f>
        <v/>
      </c>
      <c r="AF385" s="253" t="str">
        <f>IF(OR(LEFT(C385,1)="*",ISNA(MATCH(C385,'PDP8'!$J$5:$J$389,0))),"",INDEX('PDP8'!$I$5:$I$389,MATCH(C385,'PDP8'!$J$5:$J$389,0)))</f>
        <v/>
      </c>
      <c r="AG385" s="253" t="str">
        <f>IF(LEN(AF385)=0,"",CONCATENATE(VLOOKUP(C385,'PDP8'!$J$5:$M$389,2,0),": ",VLOOKUP(C385,'PDP8'!$J$5:$M$389,4,0)))</f>
        <v/>
      </c>
      <c r="AH385" s="126"/>
    </row>
    <row r="386" spans="1:34" x14ac:dyDescent="0.2">
      <c r="A386" s="126"/>
      <c r="B386" s="246" t="str">
        <f t="shared" si="75"/>
        <v/>
      </c>
      <c r="C386" s="247"/>
      <c r="D386" s="248"/>
      <c r="E386" s="177"/>
      <c r="F386" s="249"/>
      <c r="G386" s="250" t="str">
        <f>IF(LEN(C386)=0,"",IF(LEFT(C386,1)="*",B386,IF(D386="Y",C386,IF(O386&lt;6,INDEX('PDP8'!$C$6:$C$13,MATCH(P386,'PDP8'!$B$6:$B$13)),CONCATENATE(W386,AA386,AD386,AF386)))))</f>
        <v/>
      </c>
      <c r="H386" s="251" t="str">
        <f t="shared" si="76"/>
        <v/>
      </c>
      <c r="I386" s="250" t="str">
        <f t="shared" si="86"/>
        <v/>
      </c>
      <c r="J386" s="179"/>
      <c r="K386" s="188" t="str">
        <f>IF(LEFT(C386,1)="*",CONCATENATE("/Address = ",RIGHT(B386,LEN(B386)-1)),IF(LEN(O386)=0,"",IF(D386="Y",CONCATENATE("/Data initialized to ",C386),IF(O386&lt;6,CONCATENATE("/",VLOOKUP(P386,'PDP8'!$B$6:$F$13,5),IF(_xlfn.BITAND(OCT2DEC(C386),376)=264," [Auto pre-increment]","")),CONCATENATE("/",Y386,AC386,AE386,AG386)))))</f>
        <v/>
      </c>
      <c r="L386" s="252"/>
      <c r="M386" s="126"/>
      <c r="N386" s="253" t="str">
        <f t="shared" si="77"/>
        <v/>
      </c>
      <c r="O386" s="253" t="str">
        <f t="shared" si="78"/>
        <v/>
      </c>
      <c r="P386" s="253" t="str">
        <f t="shared" si="79"/>
        <v/>
      </c>
      <c r="Q386" s="253" t="str">
        <f t="shared" si="80"/>
        <v/>
      </c>
      <c r="R386" s="253" t="str">
        <f t="shared" si="81"/>
        <v>NO</v>
      </c>
      <c r="S386" s="254" t="str">
        <f t="shared" si="87"/>
        <v>7610</v>
      </c>
      <c r="T386" s="253" t="str">
        <f t="shared" si="82"/>
        <v/>
      </c>
      <c r="U386" s="253">
        <f t="shared" si="83"/>
        <v>0</v>
      </c>
      <c r="V386" s="253" t="str">
        <f t="shared" si="84"/>
        <v/>
      </c>
      <c r="W386" s="253" t="str">
        <f>IF(LEN(V386)=0,"",IF(_xlfn.BITAND(V386,'PDP8'!$E$17)='PDP8'!$D$17,'PDP8'!$F$17,CONCATENATE(IF(ISNA(MATCH(_xlfn.BITAND(V386,'PDP8'!$E$18),'PDP8'!$D$18:$D$20,0)),"",CONCATENATE(INDEX('PDP8'!$C$18:$C$20,MATCH(_xlfn.BITAND(V386,'PDP8'!$E$18),'PDP8'!$D$18:$D$20,0))," ")),IF(ISNA(MATCH(_xlfn.BITAND(V386,'PDP8'!$E$21),'PDP8'!$D$21:$D$52,0)),"",INDEX('PDP8'!$C$21:$C$52,MATCH(_xlfn.BITAND(V386,'PDP8'!$E$21),'PDP8'!$D$21:$D$52,0))))))</f>
        <v/>
      </c>
      <c r="X386" s="253" t="str">
        <f>IF(LEN(W386)=0,"",IF(B386='PDP8'!$B$17,'PDP8'!$F$17,CONCATENATE(IF(ISNA(MATCH(_xlfn.BITAND(V386,'PDP8'!$E$18),'PDP8'!$D$18:$D$20,0)),"",CONCATENATE(VLOOKUP(_xlfn.BITAND(V386,'PDP8'!$E$18),'PDP8'!$D$18:$F$20,3,0),IF(LEN(W386)&gt;4,", ",""))),IF(ISNA(MATCH(_xlfn.BITAND(V386,'PDP8'!$E$21),'PDP8'!$D$21:$D$52,0)),"",VLOOKUP(_xlfn.BITAND(V386,'PDP8'!$E$21),'PDP8'!$D$21:$F$52,3,0)))))</f>
        <v/>
      </c>
      <c r="Y386" s="253" t="str">
        <f t="shared" si="88"/>
        <v/>
      </c>
      <c r="Z386" s="253" t="str">
        <f t="shared" si="85"/>
        <v/>
      </c>
      <c r="AA386" s="253" t="str">
        <f>IF(LEN(Z386)=0,"",CONCATENATE(IF(ISNA(MATCH(_xlfn.BITAND(Z386,'PDP8'!$E$56),'PDP8'!$D$56:$D$70,0)),"",CONCATENATE(INDEX('PDP8'!$C$56:$C$70,MATCH(_xlfn.BITAND(Z386,'PDP8'!$E$56),'PDP8'!$D$56:$D$70,0))," ")),IF(ISNA(MATCH(_xlfn.BITAND(Z386,'PDP8'!$E$71),'PDP8'!$D$71:$D$73,0)),"",CONCATENATE(INDEX('PDP8'!$C$71:$C$73,MATCH(_xlfn.BITAND(Z386,'PDP8'!$E$71),'PDP8'!$D$71:$D$73,0))," ")),IF(_xlfn.BITAND(Z386,'PDP8'!$E$74),"",'PDP8'!$C$74),IF(_xlfn.BITAND(Z386,'PDP8'!$E$75),'PDP8'!$C$75,"")))</f>
        <v/>
      </c>
      <c r="AB386" s="253" t="str">
        <f>IF(LEN(AA386)=0,"",CONCATENATE(IF(ISNA(MATCH(_xlfn.BITAND(Z386,'PDP8'!$E$56),'PDP8'!$D$56:$D$70,0)),"",VLOOKUP(_xlfn.BITAND(Z386,'PDP8'!$E$56),'PDP8'!$D$56:$F$70,3,0)),IF(ISNA(MATCH(_xlfn.BITAND(Z386,'PDP8'!$E$71),'PDP8'!$D$71:$D$73,0)),"",CONCATENATE(IF(ISNA(MATCH(_xlfn.BITAND(Z386,'PDP8'!$E$56),'PDP8'!$D$56:$D$70,0)),"",", "),VLOOKUP(_xlfn.BITAND(Z386,'PDP8'!$E$71),'PDP8'!$D$71:$F$73,3,0))),IF(_xlfn.BITAND(Z386,'PDP8'!$E$75)='PDP8'!$D$75,CONCATENATE(IF(LEN(AA386)&gt;4,", ",""),'PDP8'!$F$75,""),IF(_xlfn.BITAND(Z386,'PDP8'!$E$74),"",'PDP8'!$F$74))))</f>
        <v/>
      </c>
      <c r="AC386" s="253" t="str">
        <f t="shared" si="89"/>
        <v/>
      </c>
      <c r="AD386" s="253" t="str">
        <f>IF(OR(LEFT(C386,1)="*",ISNA(MATCH(C386,'PDP8'!$B$90:$B$238,0))),"",VLOOKUP(C386,'PDP8'!$B$90:$C$238,2,0))</f>
        <v/>
      </c>
      <c r="AE386" s="253" t="str">
        <f>IF(LEN(AD386)=0,"",VLOOKUP(C386,'PDP8'!$B$79:$F$238,5,0))</f>
        <v/>
      </c>
      <c r="AF386" s="253" t="str">
        <f>IF(OR(LEFT(C386,1)="*",ISNA(MATCH(C386,'PDP8'!$J$5:$J$389,0))),"",INDEX('PDP8'!$I$5:$I$389,MATCH(C386,'PDP8'!$J$5:$J$389,0)))</f>
        <v/>
      </c>
      <c r="AG386" s="253" t="str">
        <f>IF(LEN(AF386)=0,"",CONCATENATE(VLOOKUP(C386,'PDP8'!$J$5:$M$389,2,0),": ",VLOOKUP(C386,'PDP8'!$J$5:$M$389,4,0)))</f>
        <v/>
      </c>
      <c r="AH386" s="126"/>
    </row>
    <row r="387" spans="1:34" x14ac:dyDescent="0.2">
      <c r="A387" s="126"/>
      <c r="B387" s="246" t="str">
        <f t="shared" si="75"/>
        <v/>
      </c>
      <c r="C387" s="247"/>
      <c r="D387" s="248"/>
      <c r="E387" s="177"/>
      <c r="F387" s="249"/>
      <c r="G387" s="250" t="str">
        <f>IF(LEN(C387)=0,"",IF(LEFT(C387,1)="*",B387,IF(D387="Y",C387,IF(O387&lt;6,INDEX('PDP8'!$C$6:$C$13,MATCH(P387,'PDP8'!$B$6:$B$13)),CONCATENATE(W387,AA387,AD387,AF387)))))</f>
        <v/>
      </c>
      <c r="H387" s="251" t="str">
        <f t="shared" si="76"/>
        <v/>
      </c>
      <c r="I387" s="250" t="str">
        <f t="shared" si="86"/>
        <v/>
      </c>
      <c r="J387" s="179"/>
      <c r="K387" s="188" t="str">
        <f>IF(LEFT(C387,1)="*",CONCATENATE("/Address = ",RIGHT(B387,LEN(B387)-1)),IF(LEN(O387)=0,"",IF(D387="Y",CONCATENATE("/Data initialized to ",C387),IF(O387&lt;6,CONCATENATE("/",VLOOKUP(P387,'PDP8'!$B$6:$F$13,5),IF(_xlfn.BITAND(OCT2DEC(C387),376)=264," [Auto pre-increment]","")),CONCATENATE("/",Y387,AC387,AE387,AG387)))))</f>
        <v/>
      </c>
      <c r="L387" s="252"/>
      <c r="M387" s="126"/>
      <c r="N387" s="253" t="str">
        <f t="shared" si="77"/>
        <v/>
      </c>
      <c r="O387" s="253" t="str">
        <f t="shared" si="78"/>
        <v/>
      </c>
      <c r="P387" s="253" t="str">
        <f t="shared" si="79"/>
        <v/>
      </c>
      <c r="Q387" s="253" t="str">
        <f t="shared" si="80"/>
        <v/>
      </c>
      <c r="R387" s="253" t="str">
        <f t="shared" si="81"/>
        <v>NO</v>
      </c>
      <c r="S387" s="254" t="str">
        <f t="shared" si="87"/>
        <v>7610</v>
      </c>
      <c r="T387" s="253" t="str">
        <f t="shared" si="82"/>
        <v/>
      </c>
      <c r="U387" s="253">
        <f t="shared" si="83"/>
        <v>0</v>
      </c>
      <c r="V387" s="253" t="str">
        <f t="shared" si="84"/>
        <v/>
      </c>
      <c r="W387" s="253" t="str">
        <f>IF(LEN(V387)=0,"",IF(_xlfn.BITAND(V387,'PDP8'!$E$17)='PDP8'!$D$17,'PDP8'!$F$17,CONCATENATE(IF(ISNA(MATCH(_xlfn.BITAND(V387,'PDP8'!$E$18),'PDP8'!$D$18:$D$20,0)),"",CONCATENATE(INDEX('PDP8'!$C$18:$C$20,MATCH(_xlfn.BITAND(V387,'PDP8'!$E$18),'PDP8'!$D$18:$D$20,0))," ")),IF(ISNA(MATCH(_xlfn.BITAND(V387,'PDP8'!$E$21),'PDP8'!$D$21:$D$52,0)),"",INDEX('PDP8'!$C$21:$C$52,MATCH(_xlfn.BITAND(V387,'PDP8'!$E$21),'PDP8'!$D$21:$D$52,0))))))</f>
        <v/>
      </c>
      <c r="X387" s="253" t="str">
        <f>IF(LEN(W387)=0,"",IF(B387='PDP8'!$B$17,'PDP8'!$F$17,CONCATENATE(IF(ISNA(MATCH(_xlfn.BITAND(V387,'PDP8'!$E$18),'PDP8'!$D$18:$D$20,0)),"",CONCATENATE(VLOOKUP(_xlfn.BITAND(V387,'PDP8'!$E$18),'PDP8'!$D$18:$F$20,3,0),IF(LEN(W387)&gt;4,", ",""))),IF(ISNA(MATCH(_xlfn.BITAND(V387,'PDP8'!$E$21),'PDP8'!$D$21:$D$52,0)),"",VLOOKUP(_xlfn.BITAND(V387,'PDP8'!$E$21),'PDP8'!$D$21:$F$52,3,0)))))</f>
        <v/>
      </c>
      <c r="Y387" s="253" t="str">
        <f t="shared" si="88"/>
        <v/>
      </c>
      <c r="Z387" s="253" t="str">
        <f t="shared" si="85"/>
        <v/>
      </c>
      <c r="AA387" s="253" t="str">
        <f>IF(LEN(Z387)=0,"",CONCATENATE(IF(ISNA(MATCH(_xlfn.BITAND(Z387,'PDP8'!$E$56),'PDP8'!$D$56:$D$70,0)),"",CONCATENATE(INDEX('PDP8'!$C$56:$C$70,MATCH(_xlfn.BITAND(Z387,'PDP8'!$E$56),'PDP8'!$D$56:$D$70,0))," ")),IF(ISNA(MATCH(_xlfn.BITAND(Z387,'PDP8'!$E$71),'PDP8'!$D$71:$D$73,0)),"",CONCATENATE(INDEX('PDP8'!$C$71:$C$73,MATCH(_xlfn.BITAND(Z387,'PDP8'!$E$71),'PDP8'!$D$71:$D$73,0))," ")),IF(_xlfn.BITAND(Z387,'PDP8'!$E$74),"",'PDP8'!$C$74),IF(_xlfn.BITAND(Z387,'PDP8'!$E$75),'PDP8'!$C$75,"")))</f>
        <v/>
      </c>
      <c r="AB387" s="253" t="str">
        <f>IF(LEN(AA387)=0,"",CONCATENATE(IF(ISNA(MATCH(_xlfn.BITAND(Z387,'PDP8'!$E$56),'PDP8'!$D$56:$D$70,0)),"",VLOOKUP(_xlfn.BITAND(Z387,'PDP8'!$E$56),'PDP8'!$D$56:$F$70,3,0)),IF(ISNA(MATCH(_xlfn.BITAND(Z387,'PDP8'!$E$71),'PDP8'!$D$71:$D$73,0)),"",CONCATENATE(IF(ISNA(MATCH(_xlfn.BITAND(Z387,'PDP8'!$E$56),'PDP8'!$D$56:$D$70,0)),"",", "),VLOOKUP(_xlfn.BITAND(Z387,'PDP8'!$E$71),'PDP8'!$D$71:$F$73,3,0))),IF(_xlfn.BITAND(Z387,'PDP8'!$E$75)='PDP8'!$D$75,CONCATENATE(IF(LEN(AA387)&gt;4,", ",""),'PDP8'!$F$75,""),IF(_xlfn.BITAND(Z387,'PDP8'!$E$74),"",'PDP8'!$F$74))))</f>
        <v/>
      </c>
      <c r="AC387" s="253" t="str">
        <f t="shared" si="89"/>
        <v/>
      </c>
      <c r="AD387" s="253" t="str">
        <f>IF(OR(LEFT(C387,1)="*",ISNA(MATCH(C387,'PDP8'!$B$90:$B$238,0))),"",VLOOKUP(C387,'PDP8'!$B$90:$C$238,2,0))</f>
        <v/>
      </c>
      <c r="AE387" s="253" t="str">
        <f>IF(LEN(AD387)=0,"",VLOOKUP(C387,'PDP8'!$B$79:$F$238,5,0))</f>
        <v/>
      </c>
      <c r="AF387" s="253" t="str">
        <f>IF(OR(LEFT(C387,1)="*",ISNA(MATCH(C387,'PDP8'!$J$5:$J$389,0))),"",INDEX('PDP8'!$I$5:$I$389,MATCH(C387,'PDP8'!$J$5:$J$389,0)))</f>
        <v/>
      </c>
      <c r="AG387" s="253" t="str">
        <f>IF(LEN(AF387)=0,"",CONCATENATE(VLOOKUP(C387,'PDP8'!$J$5:$M$389,2,0),": ",VLOOKUP(C387,'PDP8'!$J$5:$M$389,4,0)))</f>
        <v/>
      </c>
      <c r="AH387" s="126"/>
    </row>
    <row r="388" spans="1:34" x14ac:dyDescent="0.2">
      <c r="A388" s="126"/>
      <c r="B388" s="246" t="str">
        <f t="shared" si="75"/>
        <v/>
      </c>
      <c r="C388" s="247"/>
      <c r="D388" s="248"/>
      <c r="E388" s="177"/>
      <c r="F388" s="249"/>
      <c r="G388" s="250" t="str">
        <f>IF(LEN(C388)=0,"",IF(LEFT(C388,1)="*",B388,IF(D388="Y",C388,IF(O388&lt;6,INDEX('PDP8'!$C$6:$C$13,MATCH(P388,'PDP8'!$B$6:$B$13)),CONCATENATE(W388,AA388,AD388,AF388)))))</f>
        <v/>
      </c>
      <c r="H388" s="251" t="str">
        <f t="shared" si="76"/>
        <v/>
      </c>
      <c r="I388" s="250" t="str">
        <f t="shared" si="86"/>
        <v/>
      </c>
      <c r="J388" s="179"/>
      <c r="K388" s="188" t="str">
        <f>IF(LEFT(C388,1)="*",CONCATENATE("/Address = ",RIGHT(B388,LEN(B388)-1)),IF(LEN(O388)=0,"",IF(D388="Y",CONCATENATE("/Data initialized to ",C388),IF(O388&lt;6,CONCATENATE("/",VLOOKUP(P388,'PDP8'!$B$6:$F$13,5),IF(_xlfn.BITAND(OCT2DEC(C388),376)=264," [Auto pre-increment]","")),CONCATENATE("/",Y388,AC388,AE388,AG388)))))</f>
        <v/>
      </c>
      <c r="L388" s="252"/>
      <c r="M388" s="126"/>
      <c r="N388" s="253" t="str">
        <f t="shared" si="77"/>
        <v/>
      </c>
      <c r="O388" s="253" t="str">
        <f t="shared" si="78"/>
        <v/>
      </c>
      <c r="P388" s="253" t="str">
        <f t="shared" si="79"/>
        <v/>
      </c>
      <c r="Q388" s="253" t="str">
        <f t="shared" si="80"/>
        <v/>
      </c>
      <c r="R388" s="253" t="str">
        <f t="shared" si="81"/>
        <v>NO</v>
      </c>
      <c r="S388" s="254" t="str">
        <f t="shared" si="87"/>
        <v>7610</v>
      </c>
      <c r="T388" s="253" t="str">
        <f t="shared" si="82"/>
        <v/>
      </c>
      <c r="U388" s="253">
        <f t="shared" si="83"/>
        <v>0</v>
      </c>
      <c r="V388" s="253" t="str">
        <f t="shared" si="84"/>
        <v/>
      </c>
      <c r="W388" s="253" t="str">
        <f>IF(LEN(V388)=0,"",IF(_xlfn.BITAND(V388,'PDP8'!$E$17)='PDP8'!$D$17,'PDP8'!$F$17,CONCATENATE(IF(ISNA(MATCH(_xlfn.BITAND(V388,'PDP8'!$E$18),'PDP8'!$D$18:$D$20,0)),"",CONCATENATE(INDEX('PDP8'!$C$18:$C$20,MATCH(_xlfn.BITAND(V388,'PDP8'!$E$18),'PDP8'!$D$18:$D$20,0))," ")),IF(ISNA(MATCH(_xlfn.BITAND(V388,'PDP8'!$E$21),'PDP8'!$D$21:$D$52,0)),"",INDEX('PDP8'!$C$21:$C$52,MATCH(_xlfn.BITAND(V388,'PDP8'!$E$21),'PDP8'!$D$21:$D$52,0))))))</f>
        <v/>
      </c>
      <c r="X388" s="253" t="str">
        <f>IF(LEN(W388)=0,"",IF(B388='PDP8'!$B$17,'PDP8'!$F$17,CONCATENATE(IF(ISNA(MATCH(_xlfn.BITAND(V388,'PDP8'!$E$18),'PDP8'!$D$18:$D$20,0)),"",CONCATENATE(VLOOKUP(_xlfn.BITAND(V388,'PDP8'!$E$18),'PDP8'!$D$18:$F$20,3,0),IF(LEN(W388)&gt;4,", ",""))),IF(ISNA(MATCH(_xlfn.BITAND(V388,'PDP8'!$E$21),'PDP8'!$D$21:$D$52,0)),"",VLOOKUP(_xlfn.BITAND(V388,'PDP8'!$E$21),'PDP8'!$D$21:$F$52,3,0)))))</f>
        <v/>
      </c>
      <c r="Y388" s="253" t="str">
        <f t="shared" si="88"/>
        <v/>
      </c>
      <c r="Z388" s="253" t="str">
        <f t="shared" si="85"/>
        <v/>
      </c>
      <c r="AA388" s="253" t="str">
        <f>IF(LEN(Z388)=0,"",CONCATENATE(IF(ISNA(MATCH(_xlfn.BITAND(Z388,'PDP8'!$E$56),'PDP8'!$D$56:$D$70,0)),"",CONCATENATE(INDEX('PDP8'!$C$56:$C$70,MATCH(_xlfn.BITAND(Z388,'PDP8'!$E$56),'PDP8'!$D$56:$D$70,0))," ")),IF(ISNA(MATCH(_xlfn.BITAND(Z388,'PDP8'!$E$71),'PDP8'!$D$71:$D$73,0)),"",CONCATENATE(INDEX('PDP8'!$C$71:$C$73,MATCH(_xlfn.BITAND(Z388,'PDP8'!$E$71),'PDP8'!$D$71:$D$73,0))," ")),IF(_xlfn.BITAND(Z388,'PDP8'!$E$74),"",'PDP8'!$C$74),IF(_xlfn.BITAND(Z388,'PDP8'!$E$75),'PDP8'!$C$75,"")))</f>
        <v/>
      </c>
      <c r="AB388" s="253" t="str">
        <f>IF(LEN(AA388)=0,"",CONCATENATE(IF(ISNA(MATCH(_xlfn.BITAND(Z388,'PDP8'!$E$56),'PDP8'!$D$56:$D$70,0)),"",VLOOKUP(_xlfn.BITAND(Z388,'PDP8'!$E$56),'PDP8'!$D$56:$F$70,3,0)),IF(ISNA(MATCH(_xlfn.BITAND(Z388,'PDP8'!$E$71),'PDP8'!$D$71:$D$73,0)),"",CONCATENATE(IF(ISNA(MATCH(_xlfn.BITAND(Z388,'PDP8'!$E$56),'PDP8'!$D$56:$D$70,0)),"",", "),VLOOKUP(_xlfn.BITAND(Z388,'PDP8'!$E$71),'PDP8'!$D$71:$F$73,3,0))),IF(_xlfn.BITAND(Z388,'PDP8'!$E$75)='PDP8'!$D$75,CONCATENATE(IF(LEN(AA388)&gt;4,", ",""),'PDP8'!$F$75,""),IF(_xlfn.BITAND(Z388,'PDP8'!$E$74),"",'PDP8'!$F$74))))</f>
        <v/>
      </c>
      <c r="AC388" s="253" t="str">
        <f t="shared" si="89"/>
        <v/>
      </c>
      <c r="AD388" s="253" t="str">
        <f>IF(OR(LEFT(C388,1)="*",ISNA(MATCH(C388,'PDP8'!$B$90:$B$238,0))),"",VLOOKUP(C388,'PDP8'!$B$90:$C$238,2,0))</f>
        <v/>
      </c>
      <c r="AE388" s="253" t="str">
        <f>IF(LEN(AD388)=0,"",VLOOKUP(C388,'PDP8'!$B$79:$F$238,5,0))</f>
        <v/>
      </c>
      <c r="AF388" s="253" t="str">
        <f>IF(OR(LEFT(C388,1)="*",ISNA(MATCH(C388,'PDP8'!$J$5:$J$389,0))),"",INDEX('PDP8'!$I$5:$I$389,MATCH(C388,'PDP8'!$J$5:$J$389,0)))</f>
        <v/>
      </c>
      <c r="AG388" s="253" t="str">
        <f>IF(LEN(AF388)=0,"",CONCATENATE(VLOOKUP(C388,'PDP8'!$J$5:$M$389,2,0),": ",VLOOKUP(C388,'PDP8'!$J$5:$M$389,4,0)))</f>
        <v/>
      </c>
      <c r="AH388" s="126"/>
    </row>
    <row r="389" spans="1:34" x14ac:dyDescent="0.2">
      <c r="A389" s="126"/>
      <c r="B389" s="246" t="str">
        <f t="shared" si="75"/>
        <v/>
      </c>
      <c r="C389" s="247"/>
      <c r="D389" s="248"/>
      <c r="E389" s="177"/>
      <c r="F389" s="249"/>
      <c r="G389" s="250" t="str">
        <f>IF(LEN(C389)=0,"",IF(LEFT(C389,1)="*",B389,IF(D389="Y",C389,IF(O389&lt;6,INDEX('PDP8'!$C$6:$C$13,MATCH(P389,'PDP8'!$B$6:$B$13)),CONCATENATE(W389,AA389,AD389,AF389)))))</f>
        <v/>
      </c>
      <c r="H389" s="251" t="str">
        <f t="shared" si="76"/>
        <v/>
      </c>
      <c r="I389" s="250" t="str">
        <f t="shared" si="86"/>
        <v/>
      </c>
      <c r="J389" s="179"/>
      <c r="K389" s="188" t="str">
        <f>IF(LEFT(C389,1)="*",CONCATENATE("/Address = ",RIGHT(B389,LEN(B389)-1)),IF(LEN(O389)=0,"",IF(D389="Y",CONCATENATE("/Data initialized to ",C389),IF(O389&lt;6,CONCATENATE("/",VLOOKUP(P389,'PDP8'!$B$6:$F$13,5),IF(_xlfn.BITAND(OCT2DEC(C389),376)=264," [Auto pre-increment]","")),CONCATENATE("/",Y389,AC389,AE389,AG389)))))</f>
        <v/>
      </c>
      <c r="L389" s="252"/>
      <c r="M389" s="126"/>
      <c r="N389" s="253" t="str">
        <f t="shared" si="77"/>
        <v/>
      </c>
      <c r="O389" s="253" t="str">
        <f t="shared" si="78"/>
        <v/>
      </c>
      <c r="P389" s="253" t="str">
        <f t="shared" si="79"/>
        <v/>
      </c>
      <c r="Q389" s="253" t="str">
        <f t="shared" si="80"/>
        <v/>
      </c>
      <c r="R389" s="253" t="str">
        <f t="shared" si="81"/>
        <v>NO</v>
      </c>
      <c r="S389" s="254" t="str">
        <f t="shared" si="87"/>
        <v>7610</v>
      </c>
      <c r="T389" s="253" t="str">
        <f t="shared" si="82"/>
        <v/>
      </c>
      <c r="U389" s="253">
        <f t="shared" si="83"/>
        <v>0</v>
      </c>
      <c r="V389" s="253" t="str">
        <f t="shared" si="84"/>
        <v/>
      </c>
      <c r="W389" s="253" t="str">
        <f>IF(LEN(V389)=0,"",IF(_xlfn.BITAND(V389,'PDP8'!$E$17)='PDP8'!$D$17,'PDP8'!$F$17,CONCATENATE(IF(ISNA(MATCH(_xlfn.BITAND(V389,'PDP8'!$E$18),'PDP8'!$D$18:$D$20,0)),"",CONCATENATE(INDEX('PDP8'!$C$18:$C$20,MATCH(_xlfn.BITAND(V389,'PDP8'!$E$18),'PDP8'!$D$18:$D$20,0))," ")),IF(ISNA(MATCH(_xlfn.BITAND(V389,'PDP8'!$E$21),'PDP8'!$D$21:$D$52,0)),"",INDEX('PDP8'!$C$21:$C$52,MATCH(_xlfn.BITAND(V389,'PDP8'!$E$21),'PDP8'!$D$21:$D$52,0))))))</f>
        <v/>
      </c>
      <c r="X389" s="253" t="str">
        <f>IF(LEN(W389)=0,"",IF(B389='PDP8'!$B$17,'PDP8'!$F$17,CONCATENATE(IF(ISNA(MATCH(_xlfn.BITAND(V389,'PDP8'!$E$18),'PDP8'!$D$18:$D$20,0)),"",CONCATENATE(VLOOKUP(_xlfn.BITAND(V389,'PDP8'!$E$18),'PDP8'!$D$18:$F$20,3,0),IF(LEN(W389)&gt;4,", ",""))),IF(ISNA(MATCH(_xlfn.BITAND(V389,'PDP8'!$E$21),'PDP8'!$D$21:$D$52,0)),"",VLOOKUP(_xlfn.BITAND(V389,'PDP8'!$E$21),'PDP8'!$D$21:$F$52,3,0)))))</f>
        <v/>
      </c>
      <c r="Y389" s="253" t="str">
        <f t="shared" si="88"/>
        <v/>
      </c>
      <c r="Z389" s="253" t="str">
        <f t="shared" si="85"/>
        <v/>
      </c>
      <c r="AA389" s="253" t="str">
        <f>IF(LEN(Z389)=0,"",CONCATENATE(IF(ISNA(MATCH(_xlfn.BITAND(Z389,'PDP8'!$E$56),'PDP8'!$D$56:$D$70,0)),"",CONCATENATE(INDEX('PDP8'!$C$56:$C$70,MATCH(_xlfn.BITAND(Z389,'PDP8'!$E$56),'PDP8'!$D$56:$D$70,0))," ")),IF(ISNA(MATCH(_xlfn.BITAND(Z389,'PDP8'!$E$71),'PDP8'!$D$71:$D$73,0)),"",CONCATENATE(INDEX('PDP8'!$C$71:$C$73,MATCH(_xlfn.BITAND(Z389,'PDP8'!$E$71),'PDP8'!$D$71:$D$73,0))," ")),IF(_xlfn.BITAND(Z389,'PDP8'!$E$74),"",'PDP8'!$C$74),IF(_xlfn.BITAND(Z389,'PDP8'!$E$75),'PDP8'!$C$75,"")))</f>
        <v/>
      </c>
      <c r="AB389" s="253" t="str">
        <f>IF(LEN(AA389)=0,"",CONCATENATE(IF(ISNA(MATCH(_xlfn.BITAND(Z389,'PDP8'!$E$56),'PDP8'!$D$56:$D$70,0)),"",VLOOKUP(_xlfn.BITAND(Z389,'PDP8'!$E$56),'PDP8'!$D$56:$F$70,3,0)),IF(ISNA(MATCH(_xlfn.BITAND(Z389,'PDP8'!$E$71),'PDP8'!$D$71:$D$73,0)),"",CONCATENATE(IF(ISNA(MATCH(_xlfn.BITAND(Z389,'PDP8'!$E$56),'PDP8'!$D$56:$D$70,0)),"",", "),VLOOKUP(_xlfn.BITAND(Z389,'PDP8'!$E$71),'PDP8'!$D$71:$F$73,3,0))),IF(_xlfn.BITAND(Z389,'PDP8'!$E$75)='PDP8'!$D$75,CONCATENATE(IF(LEN(AA389)&gt;4,", ",""),'PDP8'!$F$75,""),IF(_xlfn.BITAND(Z389,'PDP8'!$E$74),"",'PDP8'!$F$74))))</f>
        <v/>
      </c>
      <c r="AC389" s="253" t="str">
        <f t="shared" si="89"/>
        <v/>
      </c>
      <c r="AD389" s="253" t="str">
        <f>IF(OR(LEFT(C389,1)="*",ISNA(MATCH(C389,'PDP8'!$B$90:$B$238,0))),"",VLOOKUP(C389,'PDP8'!$B$90:$C$238,2,0))</f>
        <v/>
      </c>
      <c r="AE389" s="253" t="str">
        <f>IF(LEN(AD389)=0,"",VLOOKUP(C389,'PDP8'!$B$79:$F$238,5,0))</f>
        <v/>
      </c>
      <c r="AF389" s="253" t="str">
        <f>IF(OR(LEFT(C389,1)="*",ISNA(MATCH(C389,'PDP8'!$J$5:$J$389,0))),"",INDEX('PDP8'!$I$5:$I$389,MATCH(C389,'PDP8'!$J$5:$J$389,0)))</f>
        <v/>
      </c>
      <c r="AG389" s="253" t="str">
        <f>IF(LEN(AF389)=0,"",CONCATENATE(VLOOKUP(C389,'PDP8'!$J$5:$M$389,2,0),": ",VLOOKUP(C389,'PDP8'!$J$5:$M$389,4,0)))</f>
        <v/>
      </c>
      <c r="AH389" s="126"/>
    </row>
    <row r="390" spans="1:34" x14ac:dyDescent="0.2">
      <c r="A390" s="126"/>
      <c r="B390" s="246" t="str">
        <f t="shared" si="75"/>
        <v/>
      </c>
      <c r="C390" s="247"/>
      <c r="D390" s="248"/>
      <c r="E390" s="177"/>
      <c r="F390" s="249"/>
      <c r="G390" s="250" t="str">
        <f>IF(LEN(C390)=0,"",IF(LEFT(C390,1)="*",B390,IF(D390="Y",C390,IF(O390&lt;6,INDEX('PDP8'!$C$6:$C$13,MATCH(P390,'PDP8'!$B$6:$B$13)),CONCATENATE(W390,AA390,AD390,AF390)))))</f>
        <v/>
      </c>
      <c r="H390" s="251" t="str">
        <f t="shared" si="76"/>
        <v/>
      </c>
      <c r="I390" s="250" t="str">
        <f t="shared" si="86"/>
        <v/>
      </c>
      <c r="J390" s="179"/>
      <c r="K390" s="188" t="str">
        <f>IF(LEFT(C390,1)="*",CONCATENATE("/Address = ",RIGHT(B390,LEN(B390)-1)),IF(LEN(O390)=0,"",IF(D390="Y",CONCATENATE("/Data initialized to ",C390),IF(O390&lt;6,CONCATENATE("/",VLOOKUP(P390,'PDP8'!$B$6:$F$13,5),IF(_xlfn.BITAND(OCT2DEC(C390),376)=264," [Auto pre-increment]","")),CONCATENATE("/",Y390,AC390,AE390,AG390)))))</f>
        <v/>
      </c>
      <c r="L390" s="252"/>
      <c r="M390" s="126"/>
      <c r="N390" s="253" t="str">
        <f t="shared" si="77"/>
        <v/>
      </c>
      <c r="O390" s="253" t="str">
        <f t="shared" si="78"/>
        <v/>
      </c>
      <c r="P390" s="253" t="str">
        <f t="shared" si="79"/>
        <v/>
      </c>
      <c r="Q390" s="253" t="str">
        <f t="shared" si="80"/>
        <v/>
      </c>
      <c r="R390" s="253" t="str">
        <f t="shared" si="81"/>
        <v>NO</v>
      </c>
      <c r="S390" s="254" t="str">
        <f t="shared" si="87"/>
        <v>7610</v>
      </c>
      <c r="T390" s="253" t="str">
        <f t="shared" si="82"/>
        <v/>
      </c>
      <c r="U390" s="253">
        <f t="shared" si="83"/>
        <v>0</v>
      </c>
      <c r="V390" s="253" t="str">
        <f t="shared" si="84"/>
        <v/>
      </c>
      <c r="W390" s="253" t="str">
        <f>IF(LEN(V390)=0,"",IF(_xlfn.BITAND(V390,'PDP8'!$E$17)='PDP8'!$D$17,'PDP8'!$F$17,CONCATENATE(IF(ISNA(MATCH(_xlfn.BITAND(V390,'PDP8'!$E$18),'PDP8'!$D$18:$D$20,0)),"",CONCATENATE(INDEX('PDP8'!$C$18:$C$20,MATCH(_xlfn.BITAND(V390,'PDP8'!$E$18),'PDP8'!$D$18:$D$20,0))," ")),IF(ISNA(MATCH(_xlfn.BITAND(V390,'PDP8'!$E$21),'PDP8'!$D$21:$D$52,0)),"",INDEX('PDP8'!$C$21:$C$52,MATCH(_xlfn.BITAND(V390,'PDP8'!$E$21),'PDP8'!$D$21:$D$52,0))))))</f>
        <v/>
      </c>
      <c r="X390" s="253" t="str">
        <f>IF(LEN(W390)=0,"",IF(B390='PDP8'!$B$17,'PDP8'!$F$17,CONCATENATE(IF(ISNA(MATCH(_xlfn.BITAND(V390,'PDP8'!$E$18),'PDP8'!$D$18:$D$20,0)),"",CONCATENATE(VLOOKUP(_xlfn.BITAND(V390,'PDP8'!$E$18),'PDP8'!$D$18:$F$20,3,0),IF(LEN(W390)&gt;4,", ",""))),IF(ISNA(MATCH(_xlfn.BITAND(V390,'PDP8'!$E$21),'PDP8'!$D$21:$D$52,0)),"",VLOOKUP(_xlfn.BITAND(V390,'PDP8'!$E$21),'PDP8'!$D$21:$F$52,3,0)))))</f>
        <v/>
      </c>
      <c r="Y390" s="253" t="str">
        <f t="shared" si="88"/>
        <v/>
      </c>
      <c r="Z390" s="253" t="str">
        <f t="shared" si="85"/>
        <v/>
      </c>
      <c r="AA390" s="253" t="str">
        <f>IF(LEN(Z390)=0,"",CONCATENATE(IF(ISNA(MATCH(_xlfn.BITAND(Z390,'PDP8'!$E$56),'PDP8'!$D$56:$D$70,0)),"",CONCATENATE(INDEX('PDP8'!$C$56:$C$70,MATCH(_xlfn.BITAND(Z390,'PDP8'!$E$56),'PDP8'!$D$56:$D$70,0))," ")),IF(ISNA(MATCH(_xlfn.BITAND(Z390,'PDP8'!$E$71),'PDP8'!$D$71:$D$73,0)),"",CONCATENATE(INDEX('PDP8'!$C$71:$C$73,MATCH(_xlfn.BITAND(Z390,'PDP8'!$E$71),'PDP8'!$D$71:$D$73,0))," ")),IF(_xlfn.BITAND(Z390,'PDP8'!$E$74),"",'PDP8'!$C$74),IF(_xlfn.BITAND(Z390,'PDP8'!$E$75),'PDP8'!$C$75,"")))</f>
        <v/>
      </c>
      <c r="AB390" s="253" t="str">
        <f>IF(LEN(AA390)=0,"",CONCATENATE(IF(ISNA(MATCH(_xlfn.BITAND(Z390,'PDP8'!$E$56),'PDP8'!$D$56:$D$70,0)),"",VLOOKUP(_xlfn.BITAND(Z390,'PDP8'!$E$56),'PDP8'!$D$56:$F$70,3,0)),IF(ISNA(MATCH(_xlfn.BITAND(Z390,'PDP8'!$E$71),'PDP8'!$D$71:$D$73,0)),"",CONCATENATE(IF(ISNA(MATCH(_xlfn.BITAND(Z390,'PDP8'!$E$56),'PDP8'!$D$56:$D$70,0)),"",", "),VLOOKUP(_xlfn.BITAND(Z390,'PDP8'!$E$71),'PDP8'!$D$71:$F$73,3,0))),IF(_xlfn.BITAND(Z390,'PDP8'!$E$75)='PDP8'!$D$75,CONCATENATE(IF(LEN(AA390)&gt;4,", ",""),'PDP8'!$F$75,""),IF(_xlfn.BITAND(Z390,'PDP8'!$E$74),"",'PDP8'!$F$74))))</f>
        <v/>
      </c>
      <c r="AC390" s="253" t="str">
        <f t="shared" si="89"/>
        <v/>
      </c>
      <c r="AD390" s="253" t="str">
        <f>IF(OR(LEFT(C390,1)="*",ISNA(MATCH(C390,'PDP8'!$B$90:$B$238,0))),"",VLOOKUP(C390,'PDP8'!$B$90:$C$238,2,0))</f>
        <v/>
      </c>
      <c r="AE390" s="253" t="str">
        <f>IF(LEN(AD390)=0,"",VLOOKUP(C390,'PDP8'!$B$79:$F$238,5,0))</f>
        <v/>
      </c>
      <c r="AF390" s="253" t="str">
        <f>IF(OR(LEFT(C390,1)="*",ISNA(MATCH(C390,'PDP8'!$J$5:$J$389,0))),"",INDEX('PDP8'!$I$5:$I$389,MATCH(C390,'PDP8'!$J$5:$J$389,0)))</f>
        <v/>
      </c>
      <c r="AG390" s="253" t="str">
        <f>IF(LEN(AF390)=0,"",CONCATENATE(VLOOKUP(C390,'PDP8'!$J$5:$M$389,2,0),": ",VLOOKUP(C390,'PDP8'!$J$5:$M$389,4,0)))</f>
        <v/>
      </c>
      <c r="AH390" s="126"/>
    </row>
    <row r="391" spans="1:34" x14ac:dyDescent="0.2">
      <c r="A391" s="126"/>
      <c r="B391" s="246" t="str">
        <f t="shared" si="75"/>
        <v/>
      </c>
      <c r="C391" s="247"/>
      <c r="D391" s="248"/>
      <c r="E391" s="177"/>
      <c r="F391" s="249"/>
      <c r="G391" s="250" t="str">
        <f>IF(LEN(C391)=0,"",IF(LEFT(C391,1)="*",B391,IF(D391="Y",C391,IF(O391&lt;6,INDEX('PDP8'!$C$6:$C$13,MATCH(P391,'PDP8'!$B$6:$B$13)),CONCATENATE(W391,AA391,AD391,AF391)))))</f>
        <v/>
      </c>
      <c r="H391" s="251" t="str">
        <f t="shared" si="76"/>
        <v/>
      </c>
      <c r="I391" s="250" t="str">
        <f t="shared" si="86"/>
        <v/>
      </c>
      <c r="J391" s="179"/>
      <c r="K391" s="188" t="str">
        <f>IF(LEFT(C391,1)="*",CONCATENATE("/Address = ",RIGHT(B391,LEN(B391)-1)),IF(LEN(O391)=0,"",IF(D391="Y",CONCATENATE("/Data initialized to ",C391),IF(O391&lt;6,CONCATENATE("/",VLOOKUP(P391,'PDP8'!$B$6:$F$13,5),IF(_xlfn.BITAND(OCT2DEC(C391),376)=264," [Auto pre-increment]","")),CONCATENATE("/",Y391,AC391,AE391,AG391)))))</f>
        <v/>
      </c>
      <c r="L391" s="252"/>
      <c r="M391" s="126"/>
      <c r="N391" s="253" t="str">
        <f t="shared" si="77"/>
        <v/>
      </c>
      <c r="O391" s="253" t="str">
        <f t="shared" si="78"/>
        <v/>
      </c>
      <c r="P391" s="253" t="str">
        <f t="shared" si="79"/>
        <v/>
      </c>
      <c r="Q391" s="253" t="str">
        <f t="shared" si="80"/>
        <v/>
      </c>
      <c r="R391" s="253" t="str">
        <f t="shared" si="81"/>
        <v>NO</v>
      </c>
      <c r="S391" s="254" t="str">
        <f t="shared" si="87"/>
        <v>7610</v>
      </c>
      <c r="T391" s="253" t="str">
        <f t="shared" si="82"/>
        <v/>
      </c>
      <c r="U391" s="253">
        <f t="shared" si="83"/>
        <v>0</v>
      </c>
      <c r="V391" s="253" t="str">
        <f t="shared" si="84"/>
        <v/>
      </c>
      <c r="W391" s="253" t="str">
        <f>IF(LEN(V391)=0,"",IF(_xlfn.BITAND(V391,'PDP8'!$E$17)='PDP8'!$D$17,'PDP8'!$F$17,CONCATENATE(IF(ISNA(MATCH(_xlfn.BITAND(V391,'PDP8'!$E$18),'PDP8'!$D$18:$D$20,0)),"",CONCATENATE(INDEX('PDP8'!$C$18:$C$20,MATCH(_xlfn.BITAND(V391,'PDP8'!$E$18),'PDP8'!$D$18:$D$20,0))," ")),IF(ISNA(MATCH(_xlfn.BITAND(V391,'PDP8'!$E$21),'PDP8'!$D$21:$D$52,0)),"",INDEX('PDP8'!$C$21:$C$52,MATCH(_xlfn.BITAND(V391,'PDP8'!$E$21),'PDP8'!$D$21:$D$52,0))))))</f>
        <v/>
      </c>
      <c r="X391" s="253" t="str">
        <f>IF(LEN(W391)=0,"",IF(B391='PDP8'!$B$17,'PDP8'!$F$17,CONCATENATE(IF(ISNA(MATCH(_xlfn.BITAND(V391,'PDP8'!$E$18),'PDP8'!$D$18:$D$20,0)),"",CONCATENATE(VLOOKUP(_xlfn.BITAND(V391,'PDP8'!$E$18),'PDP8'!$D$18:$F$20,3,0),IF(LEN(W391)&gt;4,", ",""))),IF(ISNA(MATCH(_xlfn.BITAND(V391,'PDP8'!$E$21),'PDP8'!$D$21:$D$52,0)),"",VLOOKUP(_xlfn.BITAND(V391,'PDP8'!$E$21),'PDP8'!$D$21:$F$52,3,0)))))</f>
        <v/>
      </c>
      <c r="Y391" s="253" t="str">
        <f t="shared" si="88"/>
        <v/>
      </c>
      <c r="Z391" s="253" t="str">
        <f t="shared" si="85"/>
        <v/>
      </c>
      <c r="AA391" s="253" t="str">
        <f>IF(LEN(Z391)=0,"",CONCATENATE(IF(ISNA(MATCH(_xlfn.BITAND(Z391,'PDP8'!$E$56),'PDP8'!$D$56:$D$70,0)),"",CONCATENATE(INDEX('PDP8'!$C$56:$C$70,MATCH(_xlfn.BITAND(Z391,'PDP8'!$E$56),'PDP8'!$D$56:$D$70,0))," ")),IF(ISNA(MATCH(_xlfn.BITAND(Z391,'PDP8'!$E$71),'PDP8'!$D$71:$D$73,0)),"",CONCATENATE(INDEX('PDP8'!$C$71:$C$73,MATCH(_xlfn.BITAND(Z391,'PDP8'!$E$71),'PDP8'!$D$71:$D$73,0))," ")),IF(_xlfn.BITAND(Z391,'PDP8'!$E$74),"",'PDP8'!$C$74),IF(_xlfn.BITAND(Z391,'PDP8'!$E$75),'PDP8'!$C$75,"")))</f>
        <v/>
      </c>
      <c r="AB391" s="253" t="str">
        <f>IF(LEN(AA391)=0,"",CONCATENATE(IF(ISNA(MATCH(_xlfn.BITAND(Z391,'PDP8'!$E$56),'PDP8'!$D$56:$D$70,0)),"",VLOOKUP(_xlfn.BITAND(Z391,'PDP8'!$E$56),'PDP8'!$D$56:$F$70,3,0)),IF(ISNA(MATCH(_xlfn.BITAND(Z391,'PDP8'!$E$71),'PDP8'!$D$71:$D$73,0)),"",CONCATENATE(IF(ISNA(MATCH(_xlfn.BITAND(Z391,'PDP8'!$E$56),'PDP8'!$D$56:$D$70,0)),"",", "),VLOOKUP(_xlfn.BITAND(Z391,'PDP8'!$E$71),'PDP8'!$D$71:$F$73,3,0))),IF(_xlfn.BITAND(Z391,'PDP8'!$E$75)='PDP8'!$D$75,CONCATENATE(IF(LEN(AA391)&gt;4,", ",""),'PDP8'!$F$75,""),IF(_xlfn.BITAND(Z391,'PDP8'!$E$74),"",'PDP8'!$F$74))))</f>
        <v/>
      </c>
      <c r="AC391" s="253" t="str">
        <f t="shared" si="89"/>
        <v/>
      </c>
      <c r="AD391" s="253" t="str">
        <f>IF(OR(LEFT(C391,1)="*",ISNA(MATCH(C391,'PDP8'!$B$90:$B$238,0))),"",VLOOKUP(C391,'PDP8'!$B$90:$C$238,2,0))</f>
        <v/>
      </c>
      <c r="AE391" s="253" t="str">
        <f>IF(LEN(AD391)=0,"",VLOOKUP(C391,'PDP8'!$B$79:$F$238,5,0))</f>
        <v/>
      </c>
      <c r="AF391" s="253" t="str">
        <f>IF(OR(LEFT(C391,1)="*",ISNA(MATCH(C391,'PDP8'!$J$5:$J$389,0))),"",INDEX('PDP8'!$I$5:$I$389,MATCH(C391,'PDP8'!$J$5:$J$389,0)))</f>
        <v/>
      </c>
      <c r="AG391" s="253" t="str">
        <f>IF(LEN(AF391)=0,"",CONCATENATE(VLOOKUP(C391,'PDP8'!$J$5:$M$389,2,0),": ",VLOOKUP(C391,'PDP8'!$J$5:$M$389,4,0)))</f>
        <v/>
      </c>
      <c r="AH391" s="126"/>
    </row>
    <row r="392" spans="1:34" x14ac:dyDescent="0.2">
      <c r="A392" s="126"/>
      <c r="B392" s="246" t="str">
        <f t="shared" si="75"/>
        <v/>
      </c>
      <c r="C392" s="247"/>
      <c r="D392" s="248"/>
      <c r="E392" s="177"/>
      <c r="F392" s="249"/>
      <c r="G392" s="250" t="str">
        <f>IF(LEN(C392)=0,"",IF(LEFT(C392,1)="*",B392,IF(D392="Y",C392,IF(O392&lt;6,INDEX('PDP8'!$C$6:$C$13,MATCH(P392,'PDP8'!$B$6:$B$13)),CONCATENATE(W392,AA392,AD392,AF392)))))</f>
        <v/>
      </c>
      <c r="H392" s="251" t="str">
        <f t="shared" si="76"/>
        <v/>
      </c>
      <c r="I392" s="250" t="str">
        <f t="shared" si="86"/>
        <v/>
      </c>
      <c r="J392" s="179"/>
      <c r="K392" s="188" t="str">
        <f>IF(LEFT(C392,1)="*",CONCATENATE("/Address = ",RIGHT(B392,LEN(B392)-1)),IF(LEN(O392)=0,"",IF(D392="Y",CONCATENATE("/Data initialized to ",C392),IF(O392&lt;6,CONCATENATE("/",VLOOKUP(P392,'PDP8'!$B$6:$F$13,5),IF(_xlfn.BITAND(OCT2DEC(C392),376)=264," [Auto pre-increment]","")),CONCATENATE("/",Y392,AC392,AE392,AG392)))))</f>
        <v/>
      </c>
      <c r="L392" s="252"/>
      <c r="M392" s="126"/>
      <c r="N392" s="253" t="str">
        <f t="shared" si="77"/>
        <v/>
      </c>
      <c r="O392" s="253" t="str">
        <f t="shared" si="78"/>
        <v/>
      </c>
      <c r="P392" s="253" t="str">
        <f t="shared" si="79"/>
        <v/>
      </c>
      <c r="Q392" s="253" t="str">
        <f t="shared" si="80"/>
        <v/>
      </c>
      <c r="R392" s="253" t="str">
        <f t="shared" si="81"/>
        <v>NO</v>
      </c>
      <c r="S392" s="254" t="str">
        <f t="shared" si="87"/>
        <v>7610</v>
      </c>
      <c r="T392" s="253" t="str">
        <f t="shared" si="82"/>
        <v/>
      </c>
      <c r="U392" s="253">
        <f t="shared" si="83"/>
        <v>0</v>
      </c>
      <c r="V392" s="253" t="str">
        <f t="shared" si="84"/>
        <v/>
      </c>
      <c r="W392" s="253" t="str">
        <f>IF(LEN(V392)=0,"",IF(_xlfn.BITAND(V392,'PDP8'!$E$17)='PDP8'!$D$17,'PDP8'!$F$17,CONCATENATE(IF(ISNA(MATCH(_xlfn.BITAND(V392,'PDP8'!$E$18),'PDP8'!$D$18:$D$20,0)),"",CONCATENATE(INDEX('PDP8'!$C$18:$C$20,MATCH(_xlfn.BITAND(V392,'PDP8'!$E$18),'PDP8'!$D$18:$D$20,0))," ")),IF(ISNA(MATCH(_xlfn.BITAND(V392,'PDP8'!$E$21),'PDP8'!$D$21:$D$52,0)),"",INDEX('PDP8'!$C$21:$C$52,MATCH(_xlfn.BITAND(V392,'PDP8'!$E$21),'PDP8'!$D$21:$D$52,0))))))</f>
        <v/>
      </c>
      <c r="X392" s="253" t="str">
        <f>IF(LEN(W392)=0,"",IF(B392='PDP8'!$B$17,'PDP8'!$F$17,CONCATENATE(IF(ISNA(MATCH(_xlfn.BITAND(V392,'PDP8'!$E$18),'PDP8'!$D$18:$D$20,0)),"",CONCATENATE(VLOOKUP(_xlfn.BITAND(V392,'PDP8'!$E$18),'PDP8'!$D$18:$F$20,3,0),IF(LEN(W392)&gt;4,", ",""))),IF(ISNA(MATCH(_xlfn.BITAND(V392,'PDP8'!$E$21),'PDP8'!$D$21:$D$52,0)),"",VLOOKUP(_xlfn.BITAND(V392,'PDP8'!$E$21),'PDP8'!$D$21:$F$52,3,0)))))</f>
        <v/>
      </c>
      <c r="Y392" s="253" t="str">
        <f t="shared" si="88"/>
        <v/>
      </c>
      <c r="Z392" s="253" t="str">
        <f t="shared" si="85"/>
        <v/>
      </c>
      <c r="AA392" s="253" t="str">
        <f>IF(LEN(Z392)=0,"",CONCATENATE(IF(ISNA(MATCH(_xlfn.BITAND(Z392,'PDP8'!$E$56),'PDP8'!$D$56:$D$70,0)),"",CONCATENATE(INDEX('PDP8'!$C$56:$C$70,MATCH(_xlfn.BITAND(Z392,'PDP8'!$E$56),'PDP8'!$D$56:$D$70,0))," ")),IF(ISNA(MATCH(_xlfn.BITAND(Z392,'PDP8'!$E$71),'PDP8'!$D$71:$D$73,0)),"",CONCATENATE(INDEX('PDP8'!$C$71:$C$73,MATCH(_xlfn.BITAND(Z392,'PDP8'!$E$71),'PDP8'!$D$71:$D$73,0))," ")),IF(_xlfn.BITAND(Z392,'PDP8'!$E$74),"",'PDP8'!$C$74),IF(_xlfn.BITAND(Z392,'PDP8'!$E$75),'PDP8'!$C$75,"")))</f>
        <v/>
      </c>
      <c r="AB392" s="253" t="str">
        <f>IF(LEN(AA392)=0,"",CONCATENATE(IF(ISNA(MATCH(_xlfn.BITAND(Z392,'PDP8'!$E$56),'PDP8'!$D$56:$D$70,0)),"",VLOOKUP(_xlfn.BITAND(Z392,'PDP8'!$E$56),'PDP8'!$D$56:$F$70,3,0)),IF(ISNA(MATCH(_xlfn.BITAND(Z392,'PDP8'!$E$71),'PDP8'!$D$71:$D$73,0)),"",CONCATENATE(IF(ISNA(MATCH(_xlfn.BITAND(Z392,'PDP8'!$E$56),'PDP8'!$D$56:$D$70,0)),"",", "),VLOOKUP(_xlfn.BITAND(Z392,'PDP8'!$E$71),'PDP8'!$D$71:$F$73,3,0))),IF(_xlfn.BITAND(Z392,'PDP8'!$E$75)='PDP8'!$D$75,CONCATENATE(IF(LEN(AA392)&gt;4,", ",""),'PDP8'!$F$75,""),IF(_xlfn.BITAND(Z392,'PDP8'!$E$74),"",'PDP8'!$F$74))))</f>
        <v/>
      </c>
      <c r="AC392" s="253" t="str">
        <f t="shared" si="89"/>
        <v/>
      </c>
      <c r="AD392" s="253" t="str">
        <f>IF(OR(LEFT(C392,1)="*",ISNA(MATCH(C392,'PDP8'!$B$90:$B$238,0))),"",VLOOKUP(C392,'PDP8'!$B$90:$C$238,2,0))</f>
        <v/>
      </c>
      <c r="AE392" s="253" t="str">
        <f>IF(LEN(AD392)=0,"",VLOOKUP(C392,'PDP8'!$B$79:$F$238,5,0))</f>
        <v/>
      </c>
      <c r="AF392" s="253" t="str">
        <f>IF(OR(LEFT(C392,1)="*",ISNA(MATCH(C392,'PDP8'!$J$5:$J$389,0))),"",INDEX('PDP8'!$I$5:$I$389,MATCH(C392,'PDP8'!$J$5:$J$389,0)))</f>
        <v/>
      </c>
      <c r="AG392" s="253" t="str">
        <f>IF(LEN(AF392)=0,"",CONCATENATE(VLOOKUP(C392,'PDP8'!$J$5:$M$389,2,0),": ",VLOOKUP(C392,'PDP8'!$J$5:$M$389,4,0)))</f>
        <v/>
      </c>
      <c r="AH392" s="126"/>
    </row>
    <row r="393" spans="1:34" x14ac:dyDescent="0.2">
      <c r="A393" s="126"/>
      <c r="B393" s="246" t="str">
        <f t="shared" si="75"/>
        <v/>
      </c>
      <c r="C393" s="247"/>
      <c r="D393" s="248"/>
      <c r="E393" s="177"/>
      <c r="F393" s="249"/>
      <c r="G393" s="250" t="str">
        <f>IF(LEN(C393)=0,"",IF(LEFT(C393,1)="*",B393,IF(D393="Y",C393,IF(O393&lt;6,INDEX('PDP8'!$C$6:$C$13,MATCH(P393,'PDP8'!$B$6:$B$13)),CONCATENATE(W393,AA393,AD393,AF393)))))</f>
        <v/>
      </c>
      <c r="H393" s="251" t="str">
        <f t="shared" si="76"/>
        <v/>
      </c>
      <c r="I393" s="250" t="str">
        <f t="shared" si="86"/>
        <v/>
      </c>
      <c r="J393" s="179"/>
      <c r="K393" s="188" t="str">
        <f>IF(LEFT(C393,1)="*",CONCATENATE("/Address = ",RIGHT(B393,LEN(B393)-1)),IF(LEN(O393)=0,"",IF(D393="Y",CONCATENATE("/Data initialized to ",C393),IF(O393&lt;6,CONCATENATE("/",VLOOKUP(P393,'PDP8'!$B$6:$F$13,5),IF(_xlfn.BITAND(OCT2DEC(C393),376)=264," [Auto pre-increment]","")),CONCATENATE("/",Y393,AC393,AE393,AG393)))))</f>
        <v/>
      </c>
      <c r="L393" s="252"/>
      <c r="M393" s="126"/>
      <c r="N393" s="253" t="str">
        <f t="shared" si="77"/>
        <v/>
      </c>
      <c r="O393" s="253" t="str">
        <f t="shared" si="78"/>
        <v/>
      </c>
      <c r="P393" s="253" t="str">
        <f t="shared" si="79"/>
        <v/>
      </c>
      <c r="Q393" s="253" t="str">
        <f t="shared" si="80"/>
        <v/>
      </c>
      <c r="R393" s="253" t="str">
        <f t="shared" si="81"/>
        <v>NO</v>
      </c>
      <c r="S393" s="254" t="str">
        <f t="shared" si="87"/>
        <v>7610</v>
      </c>
      <c r="T393" s="253" t="str">
        <f t="shared" si="82"/>
        <v/>
      </c>
      <c r="U393" s="253">
        <f t="shared" si="83"/>
        <v>0</v>
      </c>
      <c r="V393" s="253" t="str">
        <f t="shared" si="84"/>
        <v/>
      </c>
      <c r="W393" s="253" t="str">
        <f>IF(LEN(V393)=0,"",IF(_xlfn.BITAND(V393,'PDP8'!$E$17)='PDP8'!$D$17,'PDP8'!$F$17,CONCATENATE(IF(ISNA(MATCH(_xlfn.BITAND(V393,'PDP8'!$E$18),'PDP8'!$D$18:$D$20,0)),"",CONCATENATE(INDEX('PDP8'!$C$18:$C$20,MATCH(_xlfn.BITAND(V393,'PDP8'!$E$18),'PDP8'!$D$18:$D$20,0))," ")),IF(ISNA(MATCH(_xlfn.BITAND(V393,'PDP8'!$E$21),'PDP8'!$D$21:$D$52,0)),"",INDEX('PDP8'!$C$21:$C$52,MATCH(_xlfn.BITAND(V393,'PDP8'!$E$21),'PDP8'!$D$21:$D$52,0))))))</f>
        <v/>
      </c>
      <c r="X393" s="253" t="str">
        <f>IF(LEN(W393)=0,"",IF(B393='PDP8'!$B$17,'PDP8'!$F$17,CONCATENATE(IF(ISNA(MATCH(_xlfn.BITAND(V393,'PDP8'!$E$18),'PDP8'!$D$18:$D$20,0)),"",CONCATENATE(VLOOKUP(_xlfn.BITAND(V393,'PDP8'!$E$18),'PDP8'!$D$18:$F$20,3,0),IF(LEN(W393)&gt;4,", ",""))),IF(ISNA(MATCH(_xlfn.BITAND(V393,'PDP8'!$E$21),'PDP8'!$D$21:$D$52,0)),"",VLOOKUP(_xlfn.BITAND(V393,'PDP8'!$E$21),'PDP8'!$D$21:$F$52,3,0)))))</f>
        <v/>
      </c>
      <c r="Y393" s="253" t="str">
        <f t="shared" si="88"/>
        <v/>
      </c>
      <c r="Z393" s="253" t="str">
        <f t="shared" si="85"/>
        <v/>
      </c>
      <c r="AA393" s="253" t="str">
        <f>IF(LEN(Z393)=0,"",CONCATENATE(IF(ISNA(MATCH(_xlfn.BITAND(Z393,'PDP8'!$E$56),'PDP8'!$D$56:$D$70,0)),"",CONCATENATE(INDEX('PDP8'!$C$56:$C$70,MATCH(_xlfn.BITAND(Z393,'PDP8'!$E$56),'PDP8'!$D$56:$D$70,0))," ")),IF(ISNA(MATCH(_xlfn.BITAND(Z393,'PDP8'!$E$71),'PDP8'!$D$71:$D$73,0)),"",CONCATENATE(INDEX('PDP8'!$C$71:$C$73,MATCH(_xlfn.BITAND(Z393,'PDP8'!$E$71),'PDP8'!$D$71:$D$73,0))," ")),IF(_xlfn.BITAND(Z393,'PDP8'!$E$74),"",'PDP8'!$C$74),IF(_xlfn.BITAND(Z393,'PDP8'!$E$75),'PDP8'!$C$75,"")))</f>
        <v/>
      </c>
      <c r="AB393" s="253" t="str">
        <f>IF(LEN(AA393)=0,"",CONCATENATE(IF(ISNA(MATCH(_xlfn.BITAND(Z393,'PDP8'!$E$56),'PDP8'!$D$56:$D$70,0)),"",VLOOKUP(_xlfn.BITAND(Z393,'PDP8'!$E$56),'PDP8'!$D$56:$F$70,3,0)),IF(ISNA(MATCH(_xlfn.BITAND(Z393,'PDP8'!$E$71),'PDP8'!$D$71:$D$73,0)),"",CONCATENATE(IF(ISNA(MATCH(_xlfn.BITAND(Z393,'PDP8'!$E$56),'PDP8'!$D$56:$D$70,0)),"",", "),VLOOKUP(_xlfn.BITAND(Z393,'PDP8'!$E$71),'PDP8'!$D$71:$F$73,3,0))),IF(_xlfn.BITAND(Z393,'PDP8'!$E$75)='PDP8'!$D$75,CONCATENATE(IF(LEN(AA393)&gt;4,", ",""),'PDP8'!$F$75,""),IF(_xlfn.BITAND(Z393,'PDP8'!$E$74),"",'PDP8'!$F$74))))</f>
        <v/>
      </c>
      <c r="AC393" s="253" t="str">
        <f t="shared" si="89"/>
        <v/>
      </c>
      <c r="AD393" s="253" t="str">
        <f>IF(OR(LEFT(C393,1)="*",ISNA(MATCH(C393,'PDP8'!$B$90:$B$238,0))),"",VLOOKUP(C393,'PDP8'!$B$90:$C$238,2,0))</f>
        <v/>
      </c>
      <c r="AE393" s="253" t="str">
        <f>IF(LEN(AD393)=0,"",VLOOKUP(C393,'PDP8'!$B$79:$F$238,5,0))</f>
        <v/>
      </c>
      <c r="AF393" s="253" t="str">
        <f>IF(OR(LEFT(C393,1)="*",ISNA(MATCH(C393,'PDP8'!$J$5:$J$389,0))),"",INDEX('PDP8'!$I$5:$I$389,MATCH(C393,'PDP8'!$J$5:$J$389,0)))</f>
        <v/>
      </c>
      <c r="AG393" s="253" t="str">
        <f>IF(LEN(AF393)=0,"",CONCATENATE(VLOOKUP(C393,'PDP8'!$J$5:$M$389,2,0),": ",VLOOKUP(C393,'PDP8'!$J$5:$M$389,4,0)))</f>
        <v/>
      </c>
      <c r="AH393" s="126"/>
    </row>
    <row r="394" spans="1:34" x14ac:dyDescent="0.2">
      <c r="A394" s="126"/>
      <c r="B394" s="246" t="str">
        <f t="shared" ref="B394:B457" si="90">IF(LEN(C394)=0,"",IF(LEFT(C394,1)="*",C394,S394))</f>
        <v/>
      </c>
      <c r="C394" s="247"/>
      <c r="D394" s="248"/>
      <c r="E394" s="177"/>
      <c r="F394" s="249"/>
      <c r="G394" s="250" t="str">
        <f>IF(LEN(C394)=0,"",IF(LEFT(C394,1)="*",B394,IF(D394="Y",C394,IF(O394&lt;6,INDEX('PDP8'!$C$6:$C$13,MATCH(P394,'PDP8'!$B$6:$B$13)),CONCATENATE(W394,AA394,AD394,AF394)))))</f>
        <v/>
      </c>
      <c r="H394" s="251" t="str">
        <f t="shared" ref="H394:H457" si="91">IF(OR(LEN(O394)=0,O394&gt;5,D394="Y"),"",IF(_xlfn.BITAND(OCT2DEC(C394),256),"I",""))</f>
        <v/>
      </c>
      <c r="I394" s="250" t="str">
        <f t="shared" si="86"/>
        <v/>
      </c>
      <c r="J394" s="179"/>
      <c r="K394" s="188" t="str">
        <f>IF(LEFT(C394,1)="*",CONCATENATE("/Address = ",RIGHT(B394,LEN(B394)-1)),IF(LEN(O394)=0,"",IF(D394="Y",CONCATENATE("/Data initialized to ",C394),IF(O394&lt;6,CONCATENATE("/",VLOOKUP(P394,'PDP8'!$B$6:$F$13,5),IF(_xlfn.BITAND(OCT2DEC(C394),376)=264," [Auto pre-increment]","")),CONCATENATE("/",Y394,AC394,AE394,AG394)))))</f>
        <v/>
      </c>
      <c r="L394" s="252"/>
      <c r="M394" s="126"/>
      <c r="N394" s="253" t="str">
        <f t="shared" ref="N394:N457" si="92">IF(OR(LEN(O394)=0,O394&gt;5,D394="Y"),"",_xlfn.BITAND(OCT2DEC(C394),128)/128)</f>
        <v/>
      </c>
      <c r="O394" s="253" t="str">
        <f t="shared" ref="O394:O457" si="93">IF(LEN(C394)=0,"",IF(LEFT(C394,1)="*","",VALUE(LEFT(C394,1))))</f>
        <v/>
      </c>
      <c r="P394" s="253" t="str">
        <f t="shared" ref="P394:P457" si="94">IF(LEN(C394)=0,"",IF(LEFT(C394,1)="*","",CONCATENATE(O394,"000")))</f>
        <v/>
      </c>
      <c r="Q394" s="253" t="str">
        <f t="shared" ref="Q394:Q457" si="95">IF(LEN(F394)=0,"",IF(RIGHT(F394,1)=",",LEFT(F394,LEN(F394)-1),F394))</f>
        <v/>
      </c>
      <c r="R394" s="253" t="str">
        <f t="shared" ref="R394:R457" si="96">IF(OR(LEN(C394)=0,LEFT(C394,1)="*",ISNA(MATCH(S394,$T$10:$T$522,0))),"NO","YES")</f>
        <v>NO</v>
      </c>
      <c r="S394" s="254" t="str">
        <f t="shared" si="87"/>
        <v>7610</v>
      </c>
      <c r="T394" s="253" t="str">
        <f t="shared" ref="T394:T457" si="97">IF(OR(LEN(O394)=0,O394&gt;5),"",DEC2OCT(_xlfn.BITAND(OCT2DEC(C394),127)+IF(N394=1,_xlfn.BITAND(OCT2DEC(B394),3968),0),4))</f>
        <v/>
      </c>
      <c r="U394" s="253">
        <f t="shared" ref="U394:U457" si="98">IF(LEN(O394)=0,0,IF(O394=7,INT((LEN(G394)+1)/4),0))</f>
        <v>0</v>
      </c>
      <c r="V394" s="253" t="str">
        <f t="shared" ref="V394:V457" si="99">IF(O394=7,IF(_xlfn.BITAND(OCT2DEC(C394),256)=0,_xlfn.BITAND(OCT2DEC(C394),255),""),"")</f>
        <v/>
      </c>
      <c r="W394" s="253" t="str">
        <f>IF(LEN(V394)=0,"",IF(_xlfn.BITAND(V394,'PDP8'!$E$17)='PDP8'!$D$17,'PDP8'!$F$17,CONCATENATE(IF(ISNA(MATCH(_xlfn.BITAND(V394,'PDP8'!$E$18),'PDP8'!$D$18:$D$20,0)),"",CONCATENATE(INDEX('PDP8'!$C$18:$C$20,MATCH(_xlfn.BITAND(V394,'PDP8'!$E$18),'PDP8'!$D$18:$D$20,0))," ")),IF(ISNA(MATCH(_xlfn.BITAND(V394,'PDP8'!$E$21),'PDP8'!$D$21:$D$52,0)),"",INDEX('PDP8'!$C$21:$C$52,MATCH(_xlfn.BITAND(V394,'PDP8'!$E$21),'PDP8'!$D$21:$D$52,0))))))</f>
        <v/>
      </c>
      <c r="X394" s="253" t="str">
        <f>IF(LEN(W394)=0,"",IF(B394='PDP8'!$B$17,'PDP8'!$F$17,CONCATENATE(IF(ISNA(MATCH(_xlfn.BITAND(V394,'PDP8'!$E$18),'PDP8'!$D$18:$D$20,0)),"",CONCATENATE(VLOOKUP(_xlfn.BITAND(V394,'PDP8'!$E$18),'PDP8'!$D$18:$F$20,3,0),IF(LEN(W394)&gt;4,", ",""))),IF(ISNA(MATCH(_xlfn.BITAND(V394,'PDP8'!$E$21),'PDP8'!$D$21:$D$52,0)),"",VLOOKUP(_xlfn.BITAND(V394,'PDP8'!$E$21),'PDP8'!$D$21:$F$52,3,0)))))</f>
        <v/>
      </c>
      <c r="Y394" s="253" t="str">
        <f t="shared" si="88"/>
        <v/>
      </c>
      <c r="Z394" s="253" t="str">
        <f t="shared" ref="Z394:Z457" si="100">IF(O394=7,IF(_xlfn.BITAND(OCT2DEC(C394),257)=256,_xlfn.BITAND(OCT2DEC(C394),254),""),"")</f>
        <v/>
      </c>
      <c r="AA394" s="253" t="str">
        <f>IF(LEN(Z394)=0,"",CONCATENATE(IF(ISNA(MATCH(_xlfn.BITAND(Z394,'PDP8'!$E$56),'PDP8'!$D$56:$D$70,0)),"",CONCATENATE(INDEX('PDP8'!$C$56:$C$70,MATCH(_xlfn.BITAND(Z394,'PDP8'!$E$56),'PDP8'!$D$56:$D$70,0))," ")),IF(ISNA(MATCH(_xlfn.BITAND(Z394,'PDP8'!$E$71),'PDP8'!$D$71:$D$73,0)),"",CONCATENATE(INDEX('PDP8'!$C$71:$C$73,MATCH(_xlfn.BITAND(Z394,'PDP8'!$E$71),'PDP8'!$D$71:$D$73,0))," ")),IF(_xlfn.BITAND(Z394,'PDP8'!$E$74),"",'PDP8'!$C$74),IF(_xlfn.BITAND(Z394,'PDP8'!$E$75),'PDP8'!$C$75,"")))</f>
        <v/>
      </c>
      <c r="AB394" s="253" t="str">
        <f>IF(LEN(AA394)=0,"",CONCATENATE(IF(ISNA(MATCH(_xlfn.BITAND(Z394,'PDP8'!$E$56),'PDP8'!$D$56:$D$70,0)),"",VLOOKUP(_xlfn.BITAND(Z394,'PDP8'!$E$56),'PDP8'!$D$56:$F$70,3,0)),IF(ISNA(MATCH(_xlfn.BITAND(Z394,'PDP8'!$E$71),'PDP8'!$D$71:$D$73,0)),"",CONCATENATE(IF(ISNA(MATCH(_xlfn.BITAND(Z394,'PDP8'!$E$56),'PDP8'!$D$56:$D$70,0)),"",", "),VLOOKUP(_xlfn.BITAND(Z394,'PDP8'!$E$71),'PDP8'!$D$71:$F$73,3,0))),IF(_xlfn.BITAND(Z394,'PDP8'!$E$75)='PDP8'!$D$75,CONCATENATE(IF(LEN(AA394)&gt;4,", ",""),'PDP8'!$F$75,""),IF(_xlfn.BITAND(Z394,'PDP8'!$E$74),"",'PDP8'!$F$74))))</f>
        <v/>
      </c>
      <c r="AC394" s="253" t="str">
        <f t="shared" si="89"/>
        <v/>
      </c>
      <c r="AD394" s="253" t="str">
        <f>IF(OR(LEFT(C394,1)="*",ISNA(MATCH(C394,'PDP8'!$B$90:$B$238,0))),"",VLOOKUP(C394,'PDP8'!$B$90:$C$238,2,0))</f>
        <v/>
      </c>
      <c r="AE394" s="253" t="str">
        <f>IF(LEN(AD394)=0,"",VLOOKUP(C394,'PDP8'!$B$79:$F$238,5,0))</f>
        <v/>
      </c>
      <c r="AF394" s="253" t="str">
        <f>IF(OR(LEFT(C394,1)="*",ISNA(MATCH(C394,'PDP8'!$J$5:$J$389,0))),"",INDEX('PDP8'!$I$5:$I$389,MATCH(C394,'PDP8'!$J$5:$J$389,0)))</f>
        <v/>
      </c>
      <c r="AG394" s="253" t="str">
        <f>IF(LEN(AF394)=0,"",CONCATENATE(VLOOKUP(C394,'PDP8'!$J$5:$M$389,2,0),": ",VLOOKUP(C394,'PDP8'!$J$5:$M$389,4,0)))</f>
        <v/>
      </c>
      <c r="AH394" s="126"/>
    </row>
    <row r="395" spans="1:34" x14ac:dyDescent="0.2">
      <c r="A395" s="126"/>
      <c r="B395" s="246" t="str">
        <f t="shared" si="90"/>
        <v/>
      </c>
      <c r="C395" s="247"/>
      <c r="D395" s="248"/>
      <c r="E395" s="177"/>
      <c r="F395" s="249"/>
      <c r="G395" s="250" t="str">
        <f>IF(LEN(C395)=0,"",IF(LEFT(C395,1)="*",B395,IF(D395="Y",C395,IF(O395&lt;6,INDEX('PDP8'!$C$6:$C$13,MATCH(P395,'PDP8'!$B$6:$B$13)),CONCATENATE(W395,AA395,AD395,AF395)))))</f>
        <v/>
      </c>
      <c r="H395" s="251" t="str">
        <f t="shared" si="91"/>
        <v/>
      </c>
      <c r="I395" s="250" t="str">
        <f t="shared" ref="I395:I458" si="101">IF(OR(LEN(T395)=0,D395="Y"),"",IF(ISNA(MATCH(T395,$B$10:$B$522,0)),T395,IF(LEN(VLOOKUP(T395,$B$10:$Q$522,16,0))=0,T395,VLOOKUP(T395,$B$10:$Q$522,16,0))))</f>
        <v/>
      </c>
      <c r="J395" s="179"/>
      <c r="K395" s="188" t="str">
        <f>IF(LEFT(C395,1)="*",CONCATENATE("/Address = ",RIGHT(B395,LEN(B395)-1)),IF(LEN(O395)=0,"",IF(D395="Y",CONCATENATE("/Data initialized to ",C395),IF(O395&lt;6,CONCATENATE("/",VLOOKUP(P395,'PDP8'!$B$6:$F$13,5),IF(_xlfn.BITAND(OCT2DEC(C395),376)=264," [Auto pre-increment]","")),CONCATENATE("/",Y395,AC395,AE395,AG395)))))</f>
        <v/>
      </c>
      <c r="L395" s="252"/>
      <c r="M395" s="126"/>
      <c r="N395" s="253" t="str">
        <f t="shared" si="92"/>
        <v/>
      </c>
      <c r="O395" s="253" t="str">
        <f t="shared" si="93"/>
        <v/>
      </c>
      <c r="P395" s="253" t="str">
        <f t="shared" si="94"/>
        <v/>
      </c>
      <c r="Q395" s="253" t="str">
        <f t="shared" si="95"/>
        <v/>
      </c>
      <c r="R395" s="253" t="str">
        <f t="shared" si="96"/>
        <v>NO</v>
      </c>
      <c r="S395" s="254" t="str">
        <f t="shared" ref="S395:S458" si="102">IF(LEN(C395)=0,S394,IF(LEFT(C395,1)="*",DEC2OCT(OCT2DEC(RIGHT(C395,LEN(C395)-1))-1,4),DEC2OCT(IF(S394="7777",0,OCT2DEC(S394)+1),4)))</f>
        <v>7610</v>
      </c>
      <c r="T395" s="253" t="str">
        <f t="shared" si="97"/>
        <v/>
      </c>
      <c r="U395" s="253">
        <f t="shared" si="98"/>
        <v>0</v>
      </c>
      <c r="V395" s="253" t="str">
        <f t="shared" si="99"/>
        <v/>
      </c>
      <c r="W395" s="253" t="str">
        <f>IF(LEN(V395)=0,"",IF(_xlfn.BITAND(V395,'PDP8'!$E$17)='PDP8'!$D$17,'PDP8'!$F$17,CONCATENATE(IF(ISNA(MATCH(_xlfn.BITAND(V395,'PDP8'!$E$18),'PDP8'!$D$18:$D$20,0)),"",CONCATENATE(INDEX('PDP8'!$C$18:$C$20,MATCH(_xlfn.BITAND(V395,'PDP8'!$E$18),'PDP8'!$D$18:$D$20,0))," ")),IF(ISNA(MATCH(_xlfn.BITAND(V395,'PDP8'!$E$21),'PDP8'!$D$21:$D$52,0)),"",INDEX('PDP8'!$C$21:$C$52,MATCH(_xlfn.BITAND(V395,'PDP8'!$E$21),'PDP8'!$D$21:$D$52,0))))))</f>
        <v/>
      </c>
      <c r="X395" s="253" t="str">
        <f>IF(LEN(W395)=0,"",IF(B395='PDP8'!$B$17,'PDP8'!$F$17,CONCATENATE(IF(ISNA(MATCH(_xlfn.BITAND(V395,'PDP8'!$E$18),'PDP8'!$D$18:$D$20,0)),"",CONCATENATE(VLOOKUP(_xlfn.BITAND(V395,'PDP8'!$E$18),'PDP8'!$D$18:$F$20,3,0),IF(LEN(W395)&gt;4,", ",""))),IF(ISNA(MATCH(_xlfn.BITAND(V395,'PDP8'!$E$21),'PDP8'!$D$21:$D$52,0)),"",VLOOKUP(_xlfn.BITAND(V395,'PDP8'!$E$21),'PDP8'!$D$21:$F$52,3,0)))))</f>
        <v/>
      </c>
      <c r="Y395" s="253" t="str">
        <f t="shared" ref="Y395:Y458" si="103">IF(RIGHT(X395)=" ",LEFT(X395,LEN(X395)-1),X395)</f>
        <v/>
      </c>
      <c r="Z395" s="253" t="str">
        <f t="shared" si="100"/>
        <v/>
      </c>
      <c r="AA395" s="253" t="str">
        <f>IF(LEN(Z395)=0,"",CONCATENATE(IF(ISNA(MATCH(_xlfn.BITAND(Z395,'PDP8'!$E$56),'PDP8'!$D$56:$D$70,0)),"",CONCATENATE(INDEX('PDP8'!$C$56:$C$70,MATCH(_xlfn.BITAND(Z395,'PDP8'!$E$56),'PDP8'!$D$56:$D$70,0))," ")),IF(ISNA(MATCH(_xlfn.BITAND(Z395,'PDP8'!$E$71),'PDP8'!$D$71:$D$73,0)),"",CONCATENATE(INDEX('PDP8'!$C$71:$C$73,MATCH(_xlfn.BITAND(Z395,'PDP8'!$E$71),'PDP8'!$D$71:$D$73,0))," ")),IF(_xlfn.BITAND(Z395,'PDP8'!$E$74),"",'PDP8'!$C$74),IF(_xlfn.BITAND(Z395,'PDP8'!$E$75),'PDP8'!$C$75,"")))</f>
        <v/>
      </c>
      <c r="AB395" s="253" t="str">
        <f>IF(LEN(AA395)=0,"",CONCATENATE(IF(ISNA(MATCH(_xlfn.BITAND(Z395,'PDP8'!$E$56),'PDP8'!$D$56:$D$70,0)),"",VLOOKUP(_xlfn.BITAND(Z395,'PDP8'!$E$56),'PDP8'!$D$56:$F$70,3,0)),IF(ISNA(MATCH(_xlfn.BITAND(Z395,'PDP8'!$E$71),'PDP8'!$D$71:$D$73,0)),"",CONCATENATE(IF(ISNA(MATCH(_xlfn.BITAND(Z395,'PDP8'!$E$56),'PDP8'!$D$56:$D$70,0)),"",", "),VLOOKUP(_xlfn.BITAND(Z395,'PDP8'!$E$71),'PDP8'!$D$71:$F$73,3,0))),IF(_xlfn.BITAND(Z395,'PDP8'!$E$75)='PDP8'!$D$75,CONCATENATE(IF(LEN(AA395)&gt;4,", ",""),'PDP8'!$F$75,""),IF(_xlfn.BITAND(Z395,'PDP8'!$E$74),"",'PDP8'!$F$74))))</f>
        <v/>
      </c>
      <c r="AC395" s="253" t="str">
        <f t="shared" ref="AC395:AC458" si="104">IF(RIGHT(AB395)=" ",LEFT(AB395,LEN(AB395)-1),AB395)</f>
        <v/>
      </c>
      <c r="AD395" s="253" t="str">
        <f>IF(OR(LEFT(C395,1)="*",ISNA(MATCH(C395,'PDP8'!$B$90:$B$238,0))),"",VLOOKUP(C395,'PDP8'!$B$90:$C$238,2,0))</f>
        <v/>
      </c>
      <c r="AE395" s="253" t="str">
        <f>IF(LEN(AD395)=0,"",VLOOKUP(C395,'PDP8'!$B$79:$F$238,5,0))</f>
        <v/>
      </c>
      <c r="AF395" s="253" t="str">
        <f>IF(OR(LEFT(C395,1)="*",ISNA(MATCH(C395,'PDP8'!$J$5:$J$389,0))),"",INDEX('PDP8'!$I$5:$I$389,MATCH(C395,'PDP8'!$J$5:$J$389,0)))</f>
        <v/>
      </c>
      <c r="AG395" s="253" t="str">
        <f>IF(LEN(AF395)=0,"",CONCATENATE(VLOOKUP(C395,'PDP8'!$J$5:$M$389,2,0),": ",VLOOKUP(C395,'PDP8'!$J$5:$M$389,4,0)))</f>
        <v/>
      </c>
      <c r="AH395" s="126"/>
    </row>
    <row r="396" spans="1:34" x14ac:dyDescent="0.2">
      <c r="A396" s="126"/>
      <c r="B396" s="246" t="str">
        <f t="shared" si="90"/>
        <v/>
      </c>
      <c r="C396" s="247"/>
      <c r="D396" s="248"/>
      <c r="E396" s="177"/>
      <c r="F396" s="249"/>
      <c r="G396" s="250" t="str">
        <f>IF(LEN(C396)=0,"",IF(LEFT(C396,1)="*",B396,IF(D396="Y",C396,IF(O396&lt;6,INDEX('PDP8'!$C$6:$C$13,MATCH(P396,'PDP8'!$B$6:$B$13)),CONCATENATE(W396,AA396,AD396,AF396)))))</f>
        <v/>
      </c>
      <c r="H396" s="251" t="str">
        <f t="shared" si="91"/>
        <v/>
      </c>
      <c r="I396" s="250" t="str">
        <f t="shared" si="101"/>
        <v/>
      </c>
      <c r="J396" s="179"/>
      <c r="K396" s="188" t="str">
        <f>IF(LEFT(C396,1)="*",CONCATENATE("/Address = ",RIGHT(B396,LEN(B396)-1)),IF(LEN(O396)=0,"",IF(D396="Y",CONCATENATE("/Data initialized to ",C396),IF(O396&lt;6,CONCATENATE("/",VLOOKUP(P396,'PDP8'!$B$6:$F$13,5),IF(_xlfn.BITAND(OCT2DEC(C396),376)=264," [Auto pre-increment]","")),CONCATENATE("/",Y396,AC396,AE396,AG396)))))</f>
        <v/>
      </c>
      <c r="L396" s="252"/>
      <c r="M396" s="126"/>
      <c r="N396" s="253" t="str">
        <f t="shared" si="92"/>
        <v/>
      </c>
      <c r="O396" s="253" t="str">
        <f t="shared" si="93"/>
        <v/>
      </c>
      <c r="P396" s="253" t="str">
        <f t="shared" si="94"/>
        <v/>
      </c>
      <c r="Q396" s="253" t="str">
        <f t="shared" si="95"/>
        <v/>
      </c>
      <c r="R396" s="253" t="str">
        <f t="shared" si="96"/>
        <v>NO</v>
      </c>
      <c r="S396" s="254" t="str">
        <f t="shared" si="102"/>
        <v>7610</v>
      </c>
      <c r="T396" s="253" t="str">
        <f t="shared" si="97"/>
        <v/>
      </c>
      <c r="U396" s="253">
        <f t="shared" si="98"/>
        <v>0</v>
      </c>
      <c r="V396" s="253" t="str">
        <f t="shared" si="99"/>
        <v/>
      </c>
      <c r="W396" s="253" t="str">
        <f>IF(LEN(V396)=0,"",IF(_xlfn.BITAND(V396,'PDP8'!$E$17)='PDP8'!$D$17,'PDP8'!$F$17,CONCATENATE(IF(ISNA(MATCH(_xlfn.BITAND(V396,'PDP8'!$E$18),'PDP8'!$D$18:$D$20,0)),"",CONCATENATE(INDEX('PDP8'!$C$18:$C$20,MATCH(_xlfn.BITAND(V396,'PDP8'!$E$18),'PDP8'!$D$18:$D$20,0))," ")),IF(ISNA(MATCH(_xlfn.BITAND(V396,'PDP8'!$E$21),'PDP8'!$D$21:$D$52,0)),"",INDEX('PDP8'!$C$21:$C$52,MATCH(_xlfn.BITAND(V396,'PDP8'!$E$21),'PDP8'!$D$21:$D$52,0))))))</f>
        <v/>
      </c>
      <c r="X396" s="253" t="str">
        <f>IF(LEN(W396)=0,"",IF(B396='PDP8'!$B$17,'PDP8'!$F$17,CONCATENATE(IF(ISNA(MATCH(_xlfn.BITAND(V396,'PDP8'!$E$18),'PDP8'!$D$18:$D$20,0)),"",CONCATENATE(VLOOKUP(_xlfn.BITAND(V396,'PDP8'!$E$18),'PDP8'!$D$18:$F$20,3,0),IF(LEN(W396)&gt;4,", ",""))),IF(ISNA(MATCH(_xlfn.BITAND(V396,'PDP8'!$E$21),'PDP8'!$D$21:$D$52,0)),"",VLOOKUP(_xlfn.BITAND(V396,'PDP8'!$E$21),'PDP8'!$D$21:$F$52,3,0)))))</f>
        <v/>
      </c>
      <c r="Y396" s="253" t="str">
        <f t="shared" si="103"/>
        <v/>
      </c>
      <c r="Z396" s="253" t="str">
        <f t="shared" si="100"/>
        <v/>
      </c>
      <c r="AA396" s="253" t="str">
        <f>IF(LEN(Z396)=0,"",CONCATENATE(IF(ISNA(MATCH(_xlfn.BITAND(Z396,'PDP8'!$E$56),'PDP8'!$D$56:$D$70,0)),"",CONCATENATE(INDEX('PDP8'!$C$56:$C$70,MATCH(_xlfn.BITAND(Z396,'PDP8'!$E$56),'PDP8'!$D$56:$D$70,0))," ")),IF(ISNA(MATCH(_xlfn.BITAND(Z396,'PDP8'!$E$71),'PDP8'!$D$71:$D$73,0)),"",CONCATENATE(INDEX('PDP8'!$C$71:$C$73,MATCH(_xlfn.BITAND(Z396,'PDP8'!$E$71),'PDP8'!$D$71:$D$73,0))," ")),IF(_xlfn.BITAND(Z396,'PDP8'!$E$74),"",'PDP8'!$C$74),IF(_xlfn.BITAND(Z396,'PDP8'!$E$75),'PDP8'!$C$75,"")))</f>
        <v/>
      </c>
      <c r="AB396" s="253" t="str">
        <f>IF(LEN(AA396)=0,"",CONCATENATE(IF(ISNA(MATCH(_xlfn.BITAND(Z396,'PDP8'!$E$56),'PDP8'!$D$56:$D$70,0)),"",VLOOKUP(_xlfn.BITAND(Z396,'PDP8'!$E$56),'PDP8'!$D$56:$F$70,3,0)),IF(ISNA(MATCH(_xlfn.BITAND(Z396,'PDP8'!$E$71),'PDP8'!$D$71:$D$73,0)),"",CONCATENATE(IF(ISNA(MATCH(_xlfn.BITAND(Z396,'PDP8'!$E$56),'PDP8'!$D$56:$D$70,0)),"",", "),VLOOKUP(_xlfn.BITAND(Z396,'PDP8'!$E$71),'PDP8'!$D$71:$F$73,3,0))),IF(_xlfn.BITAND(Z396,'PDP8'!$E$75)='PDP8'!$D$75,CONCATENATE(IF(LEN(AA396)&gt;4,", ",""),'PDP8'!$F$75,""),IF(_xlfn.BITAND(Z396,'PDP8'!$E$74),"",'PDP8'!$F$74))))</f>
        <v/>
      </c>
      <c r="AC396" s="253" t="str">
        <f t="shared" si="104"/>
        <v/>
      </c>
      <c r="AD396" s="253" t="str">
        <f>IF(OR(LEFT(C396,1)="*",ISNA(MATCH(C396,'PDP8'!$B$90:$B$238,0))),"",VLOOKUP(C396,'PDP8'!$B$90:$C$238,2,0))</f>
        <v/>
      </c>
      <c r="AE396" s="253" t="str">
        <f>IF(LEN(AD396)=0,"",VLOOKUP(C396,'PDP8'!$B$79:$F$238,5,0))</f>
        <v/>
      </c>
      <c r="AF396" s="253" t="str">
        <f>IF(OR(LEFT(C396,1)="*",ISNA(MATCH(C396,'PDP8'!$J$5:$J$389,0))),"",INDEX('PDP8'!$I$5:$I$389,MATCH(C396,'PDP8'!$J$5:$J$389,0)))</f>
        <v/>
      </c>
      <c r="AG396" s="253" t="str">
        <f>IF(LEN(AF396)=0,"",CONCATENATE(VLOOKUP(C396,'PDP8'!$J$5:$M$389,2,0),": ",VLOOKUP(C396,'PDP8'!$J$5:$M$389,4,0)))</f>
        <v/>
      </c>
      <c r="AH396" s="126"/>
    </row>
    <row r="397" spans="1:34" x14ac:dyDescent="0.2">
      <c r="A397" s="126"/>
      <c r="B397" s="246" t="str">
        <f t="shared" si="90"/>
        <v/>
      </c>
      <c r="C397" s="247"/>
      <c r="D397" s="248"/>
      <c r="E397" s="177"/>
      <c r="F397" s="249"/>
      <c r="G397" s="250" t="str">
        <f>IF(LEN(C397)=0,"",IF(LEFT(C397,1)="*",B397,IF(D397="Y",C397,IF(O397&lt;6,INDEX('PDP8'!$C$6:$C$13,MATCH(P397,'PDP8'!$B$6:$B$13)),CONCATENATE(W397,AA397,AD397,AF397)))))</f>
        <v/>
      </c>
      <c r="H397" s="251" t="str">
        <f t="shared" si="91"/>
        <v/>
      </c>
      <c r="I397" s="250" t="str">
        <f t="shared" si="101"/>
        <v/>
      </c>
      <c r="J397" s="179"/>
      <c r="K397" s="188" t="str">
        <f>IF(LEFT(C397,1)="*",CONCATENATE("/Address = ",RIGHT(B397,LEN(B397)-1)),IF(LEN(O397)=0,"",IF(D397="Y",CONCATENATE("/Data initialized to ",C397),IF(O397&lt;6,CONCATENATE("/",VLOOKUP(P397,'PDP8'!$B$6:$F$13,5),IF(_xlfn.BITAND(OCT2DEC(C397),376)=264," [Auto pre-increment]","")),CONCATENATE("/",Y397,AC397,AE397,AG397)))))</f>
        <v/>
      </c>
      <c r="L397" s="252"/>
      <c r="M397" s="126"/>
      <c r="N397" s="253" t="str">
        <f t="shared" si="92"/>
        <v/>
      </c>
      <c r="O397" s="253" t="str">
        <f t="shared" si="93"/>
        <v/>
      </c>
      <c r="P397" s="253" t="str">
        <f t="shared" si="94"/>
        <v/>
      </c>
      <c r="Q397" s="253" t="str">
        <f t="shared" si="95"/>
        <v/>
      </c>
      <c r="R397" s="253" t="str">
        <f t="shared" si="96"/>
        <v>NO</v>
      </c>
      <c r="S397" s="254" t="str">
        <f t="shared" si="102"/>
        <v>7610</v>
      </c>
      <c r="T397" s="253" t="str">
        <f t="shared" si="97"/>
        <v/>
      </c>
      <c r="U397" s="253">
        <f t="shared" si="98"/>
        <v>0</v>
      </c>
      <c r="V397" s="253" t="str">
        <f t="shared" si="99"/>
        <v/>
      </c>
      <c r="W397" s="253" t="str">
        <f>IF(LEN(V397)=0,"",IF(_xlfn.BITAND(V397,'PDP8'!$E$17)='PDP8'!$D$17,'PDP8'!$F$17,CONCATENATE(IF(ISNA(MATCH(_xlfn.BITAND(V397,'PDP8'!$E$18),'PDP8'!$D$18:$D$20,0)),"",CONCATENATE(INDEX('PDP8'!$C$18:$C$20,MATCH(_xlfn.BITAND(V397,'PDP8'!$E$18),'PDP8'!$D$18:$D$20,0))," ")),IF(ISNA(MATCH(_xlfn.BITAND(V397,'PDP8'!$E$21),'PDP8'!$D$21:$D$52,0)),"",INDEX('PDP8'!$C$21:$C$52,MATCH(_xlfn.BITAND(V397,'PDP8'!$E$21),'PDP8'!$D$21:$D$52,0))))))</f>
        <v/>
      </c>
      <c r="X397" s="253" t="str">
        <f>IF(LEN(W397)=0,"",IF(B397='PDP8'!$B$17,'PDP8'!$F$17,CONCATENATE(IF(ISNA(MATCH(_xlfn.BITAND(V397,'PDP8'!$E$18),'PDP8'!$D$18:$D$20,0)),"",CONCATENATE(VLOOKUP(_xlfn.BITAND(V397,'PDP8'!$E$18),'PDP8'!$D$18:$F$20,3,0),IF(LEN(W397)&gt;4,", ",""))),IF(ISNA(MATCH(_xlfn.BITAND(V397,'PDP8'!$E$21),'PDP8'!$D$21:$D$52,0)),"",VLOOKUP(_xlfn.BITAND(V397,'PDP8'!$E$21),'PDP8'!$D$21:$F$52,3,0)))))</f>
        <v/>
      </c>
      <c r="Y397" s="253" t="str">
        <f t="shared" si="103"/>
        <v/>
      </c>
      <c r="Z397" s="253" t="str">
        <f t="shared" si="100"/>
        <v/>
      </c>
      <c r="AA397" s="253" t="str">
        <f>IF(LEN(Z397)=0,"",CONCATENATE(IF(ISNA(MATCH(_xlfn.BITAND(Z397,'PDP8'!$E$56),'PDP8'!$D$56:$D$70,0)),"",CONCATENATE(INDEX('PDP8'!$C$56:$C$70,MATCH(_xlfn.BITAND(Z397,'PDP8'!$E$56),'PDP8'!$D$56:$D$70,0))," ")),IF(ISNA(MATCH(_xlfn.BITAND(Z397,'PDP8'!$E$71),'PDP8'!$D$71:$D$73,0)),"",CONCATENATE(INDEX('PDP8'!$C$71:$C$73,MATCH(_xlfn.BITAND(Z397,'PDP8'!$E$71),'PDP8'!$D$71:$D$73,0))," ")),IF(_xlfn.BITAND(Z397,'PDP8'!$E$74),"",'PDP8'!$C$74),IF(_xlfn.BITAND(Z397,'PDP8'!$E$75),'PDP8'!$C$75,"")))</f>
        <v/>
      </c>
      <c r="AB397" s="253" t="str">
        <f>IF(LEN(AA397)=0,"",CONCATENATE(IF(ISNA(MATCH(_xlfn.BITAND(Z397,'PDP8'!$E$56),'PDP8'!$D$56:$D$70,0)),"",VLOOKUP(_xlfn.BITAND(Z397,'PDP8'!$E$56),'PDP8'!$D$56:$F$70,3,0)),IF(ISNA(MATCH(_xlfn.BITAND(Z397,'PDP8'!$E$71),'PDP8'!$D$71:$D$73,0)),"",CONCATENATE(IF(ISNA(MATCH(_xlfn.BITAND(Z397,'PDP8'!$E$56),'PDP8'!$D$56:$D$70,0)),"",", "),VLOOKUP(_xlfn.BITAND(Z397,'PDP8'!$E$71),'PDP8'!$D$71:$F$73,3,0))),IF(_xlfn.BITAND(Z397,'PDP8'!$E$75)='PDP8'!$D$75,CONCATENATE(IF(LEN(AA397)&gt;4,", ",""),'PDP8'!$F$75,""),IF(_xlfn.BITAND(Z397,'PDP8'!$E$74),"",'PDP8'!$F$74))))</f>
        <v/>
      </c>
      <c r="AC397" s="253" t="str">
        <f t="shared" si="104"/>
        <v/>
      </c>
      <c r="AD397" s="253" t="str">
        <f>IF(OR(LEFT(C397,1)="*",ISNA(MATCH(C397,'PDP8'!$B$90:$B$238,0))),"",VLOOKUP(C397,'PDP8'!$B$90:$C$238,2,0))</f>
        <v/>
      </c>
      <c r="AE397" s="253" t="str">
        <f>IF(LEN(AD397)=0,"",VLOOKUP(C397,'PDP8'!$B$79:$F$238,5,0))</f>
        <v/>
      </c>
      <c r="AF397" s="253" t="str">
        <f>IF(OR(LEFT(C397,1)="*",ISNA(MATCH(C397,'PDP8'!$J$5:$J$389,0))),"",INDEX('PDP8'!$I$5:$I$389,MATCH(C397,'PDP8'!$J$5:$J$389,0)))</f>
        <v/>
      </c>
      <c r="AG397" s="253" t="str">
        <f>IF(LEN(AF397)=0,"",CONCATENATE(VLOOKUP(C397,'PDP8'!$J$5:$M$389,2,0),": ",VLOOKUP(C397,'PDP8'!$J$5:$M$389,4,0)))</f>
        <v/>
      </c>
      <c r="AH397" s="126"/>
    </row>
    <row r="398" spans="1:34" x14ac:dyDescent="0.2">
      <c r="A398" s="126"/>
      <c r="B398" s="246" t="str">
        <f t="shared" si="90"/>
        <v/>
      </c>
      <c r="C398" s="247"/>
      <c r="D398" s="248"/>
      <c r="E398" s="177"/>
      <c r="F398" s="249"/>
      <c r="G398" s="250" t="str">
        <f>IF(LEN(C398)=0,"",IF(LEFT(C398,1)="*",B398,IF(D398="Y",C398,IF(O398&lt;6,INDEX('PDP8'!$C$6:$C$13,MATCH(P398,'PDP8'!$B$6:$B$13)),CONCATENATE(W398,AA398,AD398,AF398)))))</f>
        <v/>
      </c>
      <c r="H398" s="251" t="str">
        <f t="shared" si="91"/>
        <v/>
      </c>
      <c r="I398" s="250" t="str">
        <f t="shared" si="101"/>
        <v/>
      </c>
      <c r="J398" s="179"/>
      <c r="K398" s="188" t="str">
        <f>IF(LEFT(C398,1)="*",CONCATENATE("/Address = ",RIGHT(B398,LEN(B398)-1)),IF(LEN(O398)=0,"",IF(D398="Y",CONCATENATE("/Data initialized to ",C398),IF(O398&lt;6,CONCATENATE("/",VLOOKUP(P398,'PDP8'!$B$6:$F$13,5),IF(_xlfn.BITAND(OCT2DEC(C398),376)=264," [Auto pre-increment]","")),CONCATENATE("/",Y398,AC398,AE398,AG398)))))</f>
        <v/>
      </c>
      <c r="L398" s="252"/>
      <c r="M398" s="126"/>
      <c r="N398" s="253" t="str">
        <f t="shared" si="92"/>
        <v/>
      </c>
      <c r="O398" s="253" t="str">
        <f t="shared" si="93"/>
        <v/>
      </c>
      <c r="P398" s="253" t="str">
        <f t="shared" si="94"/>
        <v/>
      </c>
      <c r="Q398" s="253" t="str">
        <f t="shared" si="95"/>
        <v/>
      </c>
      <c r="R398" s="253" t="str">
        <f t="shared" si="96"/>
        <v>NO</v>
      </c>
      <c r="S398" s="254" t="str">
        <f t="shared" si="102"/>
        <v>7610</v>
      </c>
      <c r="T398" s="253" t="str">
        <f t="shared" si="97"/>
        <v/>
      </c>
      <c r="U398" s="253">
        <f t="shared" si="98"/>
        <v>0</v>
      </c>
      <c r="V398" s="253" t="str">
        <f t="shared" si="99"/>
        <v/>
      </c>
      <c r="W398" s="253" t="str">
        <f>IF(LEN(V398)=0,"",IF(_xlfn.BITAND(V398,'PDP8'!$E$17)='PDP8'!$D$17,'PDP8'!$F$17,CONCATENATE(IF(ISNA(MATCH(_xlfn.BITAND(V398,'PDP8'!$E$18),'PDP8'!$D$18:$D$20,0)),"",CONCATENATE(INDEX('PDP8'!$C$18:$C$20,MATCH(_xlfn.BITAND(V398,'PDP8'!$E$18),'PDP8'!$D$18:$D$20,0))," ")),IF(ISNA(MATCH(_xlfn.BITAND(V398,'PDP8'!$E$21),'PDP8'!$D$21:$D$52,0)),"",INDEX('PDP8'!$C$21:$C$52,MATCH(_xlfn.BITAND(V398,'PDP8'!$E$21),'PDP8'!$D$21:$D$52,0))))))</f>
        <v/>
      </c>
      <c r="X398" s="253" t="str">
        <f>IF(LEN(W398)=0,"",IF(B398='PDP8'!$B$17,'PDP8'!$F$17,CONCATENATE(IF(ISNA(MATCH(_xlfn.BITAND(V398,'PDP8'!$E$18),'PDP8'!$D$18:$D$20,0)),"",CONCATENATE(VLOOKUP(_xlfn.BITAND(V398,'PDP8'!$E$18),'PDP8'!$D$18:$F$20,3,0),IF(LEN(W398)&gt;4,", ",""))),IF(ISNA(MATCH(_xlfn.BITAND(V398,'PDP8'!$E$21),'PDP8'!$D$21:$D$52,0)),"",VLOOKUP(_xlfn.BITAND(V398,'PDP8'!$E$21),'PDP8'!$D$21:$F$52,3,0)))))</f>
        <v/>
      </c>
      <c r="Y398" s="253" t="str">
        <f t="shared" si="103"/>
        <v/>
      </c>
      <c r="Z398" s="253" t="str">
        <f t="shared" si="100"/>
        <v/>
      </c>
      <c r="AA398" s="253" t="str">
        <f>IF(LEN(Z398)=0,"",CONCATENATE(IF(ISNA(MATCH(_xlfn.BITAND(Z398,'PDP8'!$E$56),'PDP8'!$D$56:$D$70,0)),"",CONCATENATE(INDEX('PDP8'!$C$56:$C$70,MATCH(_xlfn.BITAND(Z398,'PDP8'!$E$56),'PDP8'!$D$56:$D$70,0))," ")),IF(ISNA(MATCH(_xlfn.BITAND(Z398,'PDP8'!$E$71),'PDP8'!$D$71:$D$73,0)),"",CONCATENATE(INDEX('PDP8'!$C$71:$C$73,MATCH(_xlfn.BITAND(Z398,'PDP8'!$E$71),'PDP8'!$D$71:$D$73,0))," ")),IF(_xlfn.BITAND(Z398,'PDP8'!$E$74),"",'PDP8'!$C$74),IF(_xlfn.BITAND(Z398,'PDP8'!$E$75),'PDP8'!$C$75,"")))</f>
        <v/>
      </c>
      <c r="AB398" s="253" t="str">
        <f>IF(LEN(AA398)=0,"",CONCATENATE(IF(ISNA(MATCH(_xlfn.BITAND(Z398,'PDP8'!$E$56),'PDP8'!$D$56:$D$70,0)),"",VLOOKUP(_xlfn.BITAND(Z398,'PDP8'!$E$56),'PDP8'!$D$56:$F$70,3,0)),IF(ISNA(MATCH(_xlfn.BITAND(Z398,'PDP8'!$E$71),'PDP8'!$D$71:$D$73,0)),"",CONCATENATE(IF(ISNA(MATCH(_xlfn.BITAND(Z398,'PDP8'!$E$56),'PDP8'!$D$56:$D$70,0)),"",", "),VLOOKUP(_xlfn.BITAND(Z398,'PDP8'!$E$71),'PDP8'!$D$71:$F$73,3,0))),IF(_xlfn.BITAND(Z398,'PDP8'!$E$75)='PDP8'!$D$75,CONCATENATE(IF(LEN(AA398)&gt;4,", ",""),'PDP8'!$F$75,""),IF(_xlfn.BITAND(Z398,'PDP8'!$E$74),"",'PDP8'!$F$74))))</f>
        <v/>
      </c>
      <c r="AC398" s="253" t="str">
        <f t="shared" si="104"/>
        <v/>
      </c>
      <c r="AD398" s="253" t="str">
        <f>IF(OR(LEFT(C398,1)="*",ISNA(MATCH(C398,'PDP8'!$B$90:$B$238,0))),"",VLOOKUP(C398,'PDP8'!$B$90:$C$238,2,0))</f>
        <v/>
      </c>
      <c r="AE398" s="253" t="str">
        <f>IF(LEN(AD398)=0,"",VLOOKUP(C398,'PDP8'!$B$79:$F$238,5,0))</f>
        <v/>
      </c>
      <c r="AF398" s="253" t="str">
        <f>IF(OR(LEFT(C398,1)="*",ISNA(MATCH(C398,'PDP8'!$J$5:$J$389,0))),"",INDEX('PDP8'!$I$5:$I$389,MATCH(C398,'PDP8'!$J$5:$J$389,0)))</f>
        <v/>
      </c>
      <c r="AG398" s="253" t="str">
        <f>IF(LEN(AF398)=0,"",CONCATENATE(VLOOKUP(C398,'PDP8'!$J$5:$M$389,2,0),": ",VLOOKUP(C398,'PDP8'!$J$5:$M$389,4,0)))</f>
        <v/>
      </c>
      <c r="AH398" s="126"/>
    </row>
    <row r="399" spans="1:34" x14ac:dyDescent="0.2">
      <c r="A399" s="126"/>
      <c r="B399" s="246" t="str">
        <f t="shared" si="90"/>
        <v/>
      </c>
      <c r="C399" s="247"/>
      <c r="D399" s="248"/>
      <c r="E399" s="177"/>
      <c r="F399" s="249"/>
      <c r="G399" s="250" t="str">
        <f>IF(LEN(C399)=0,"",IF(LEFT(C399,1)="*",B399,IF(D399="Y",C399,IF(O399&lt;6,INDEX('PDP8'!$C$6:$C$13,MATCH(P399,'PDP8'!$B$6:$B$13)),CONCATENATE(W399,AA399,AD399,AF399)))))</f>
        <v/>
      </c>
      <c r="H399" s="251" t="str">
        <f t="shared" si="91"/>
        <v/>
      </c>
      <c r="I399" s="250" t="str">
        <f t="shared" si="101"/>
        <v/>
      </c>
      <c r="J399" s="179"/>
      <c r="K399" s="188" t="str">
        <f>IF(LEFT(C399,1)="*",CONCATENATE("/Address = ",RIGHT(B399,LEN(B399)-1)),IF(LEN(O399)=0,"",IF(D399="Y",CONCATENATE("/Data initialized to ",C399),IF(O399&lt;6,CONCATENATE("/",VLOOKUP(P399,'PDP8'!$B$6:$F$13,5),IF(_xlfn.BITAND(OCT2DEC(C399),376)=264," [Auto pre-increment]","")),CONCATENATE("/",Y399,AC399,AE399,AG399)))))</f>
        <v/>
      </c>
      <c r="L399" s="252"/>
      <c r="M399" s="126"/>
      <c r="N399" s="253" t="str">
        <f t="shared" si="92"/>
        <v/>
      </c>
      <c r="O399" s="253" t="str">
        <f t="shared" si="93"/>
        <v/>
      </c>
      <c r="P399" s="253" t="str">
        <f t="shared" si="94"/>
        <v/>
      </c>
      <c r="Q399" s="253" t="str">
        <f t="shared" si="95"/>
        <v/>
      </c>
      <c r="R399" s="253" t="str">
        <f t="shared" si="96"/>
        <v>NO</v>
      </c>
      <c r="S399" s="254" t="str">
        <f t="shared" si="102"/>
        <v>7610</v>
      </c>
      <c r="T399" s="253" t="str">
        <f t="shared" si="97"/>
        <v/>
      </c>
      <c r="U399" s="253">
        <f t="shared" si="98"/>
        <v>0</v>
      </c>
      <c r="V399" s="253" t="str">
        <f t="shared" si="99"/>
        <v/>
      </c>
      <c r="W399" s="253" t="str">
        <f>IF(LEN(V399)=0,"",IF(_xlfn.BITAND(V399,'PDP8'!$E$17)='PDP8'!$D$17,'PDP8'!$F$17,CONCATENATE(IF(ISNA(MATCH(_xlfn.BITAND(V399,'PDP8'!$E$18),'PDP8'!$D$18:$D$20,0)),"",CONCATENATE(INDEX('PDP8'!$C$18:$C$20,MATCH(_xlfn.BITAND(V399,'PDP8'!$E$18),'PDP8'!$D$18:$D$20,0))," ")),IF(ISNA(MATCH(_xlfn.BITAND(V399,'PDP8'!$E$21),'PDP8'!$D$21:$D$52,0)),"",INDEX('PDP8'!$C$21:$C$52,MATCH(_xlfn.BITAND(V399,'PDP8'!$E$21),'PDP8'!$D$21:$D$52,0))))))</f>
        <v/>
      </c>
      <c r="X399" s="253" t="str">
        <f>IF(LEN(W399)=0,"",IF(B399='PDP8'!$B$17,'PDP8'!$F$17,CONCATENATE(IF(ISNA(MATCH(_xlfn.BITAND(V399,'PDP8'!$E$18),'PDP8'!$D$18:$D$20,0)),"",CONCATENATE(VLOOKUP(_xlfn.BITAND(V399,'PDP8'!$E$18),'PDP8'!$D$18:$F$20,3,0),IF(LEN(W399)&gt;4,", ",""))),IF(ISNA(MATCH(_xlfn.BITAND(V399,'PDP8'!$E$21),'PDP8'!$D$21:$D$52,0)),"",VLOOKUP(_xlfn.BITAND(V399,'PDP8'!$E$21),'PDP8'!$D$21:$F$52,3,0)))))</f>
        <v/>
      </c>
      <c r="Y399" s="253" t="str">
        <f t="shared" si="103"/>
        <v/>
      </c>
      <c r="Z399" s="253" t="str">
        <f t="shared" si="100"/>
        <v/>
      </c>
      <c r="AA399" s="253" t="str">
        <f>IF(LEN(Z399)=0,"",CONCATENATE(IF(ISNA(MATCH(_xlfn.BITAND(Z399,'PDP8'!$E$56),'PDP8'!$D$56:$D$70,0)),"",CONCATENATE(INDEX('PDP8'!$C$56:$C$70,MATCH(_xlfn.BITAND(Z399,'PDP8'!$E$56),'PDP8'!$D$56:$D$70,0))," ")),IF(ISNA(MATCH(_xlfn.BITAND(Z399,'PDP8'!$E$71),'PDP8'!$D$71:$D$73,0)),"",CONCATENATE(INDEX('PDP8'!$C$71:$C$73,MATCH(_xlfn.BITAND(Z399,'PDP8'!$E$71),'PDP8'!$D$71:$D$73,0))," ")),IF(_xlfn.BITAND(Z399,'PDP8'!$E$74),"",'PDP8'!$C$74),IF(_xlfn.BITAND(Z399,'PDP8'!$E$75),'PDP8'!$C$75,"")))</f>
        <v/>
      </c>
      <c r="AB399" s="253" t="str">
        <f>IF(LEN(AA399)=0,"",CONCATENATE(IF(ISNA(MATCH(_xlfn.BITAND(Z399,'PDP8'!$E$56),'PDP8'!$D$56:$D$70,0)),"",VLOOKUP(_xlfn.BITAND(Z399,'PDP8'!$E$56),'PDP8'!$D$56:$F$70,3,0)),IF(ISNA(MATCH(_xlfn.BITAND(Z399,'PDP8'!$E$71),'PDP8'!$D$71:$D$73,0)),"",CONCATENATE(IF(ISNA(MATCH(_xlfn.BITAND(Z399,'PDP8'!$E$56),'PDP8'!$D$56:$D$70,0)),"",", "),VLOOKUP(_xlfn.BITAND(Z399,'PDP8'!$E$71),'PDP8'!$D$71:$F$73,3,0))),IF(_xlfn.BITAND(Z399,'PDP8'!$E$75)='PDP8'!$D$75,CONCATENATE(IF(LEN(AA399)&gt;4,", ",""),'PDP8'!$F$75,""),IF(_xlfn.BITAND(Z399,'PDP8'!$E$74),"",'PDP8'!$F$74))))</f>
        <v/>
      </c>
      <c r="AC399" s="253" t="str">
        <f t="shared" si="104"/>
        <v/>
      </c>
      <c r="AD399" s="253" t="str">
        <f>IF(OR(LEFT(C399,1)="*",ISNA(MATCH(C399,'PDP8'!$B$90:$B$238,0))),"",VLOOKUP(C399,'PDP8'!$B$90:$C$238,2,0))</f>
        <v/>
      </c>
      <c r="AE399" s="253" t="str">
        <f>IF(LEN(AD399)=0,"",VLOOKUP(C399,'PDP8'!$B$79:$F$238,5,0))</f>
        <v/>
      </c>
      <c r="AF399" s="253" t="str">
        <f>IF(OR(LEFT(C399,1)="*",ISNA(MATCH(C399,'PDP8'!$J$5:$J$389,0))),"",INDEX('PDP8'!$I$5:$I$389,MATCH(C399,'PDP8'!$J$5:$J$389,0)))</f>
        <v/>
      </c>
      <c r="AG399" s="253" t="str">
        <f>IF(LEN(AF399)=0,"",CONCATENATE(VLOOKUP(C399,'PDP8'!$J$5:$M$389,2,0),": ",VLOOKUP(C399,'PDP8'!$J$5:$M$389,4,0)))</f>
        <v/>
      </c>
      <c r="AH399" s="126"/>
    </row>
    <row r="400" spans="1:34" x14ac:dyDescent="0.2">
      <c r="A400" s="126"/>
      <c r="B400" s="246" t="str">
        <f t="shared" si="90"/>
        <v/>
      </c>
      <c r="C400" s="247"/>
      <c r="D400" s="248"/>
      <c r="E400" s="177"/>
      <c r="F400" s="249"/>
      <c r="G400" s="250" t="str">
        <f>IF(LEN(C400)=0,"",IF(LEFT(C400,1)="*",B400,IF(D400="Y",C400,IF(O400&lt;6,INDEX('PDP8'!$C$6:$C$13,MATCH(P400,'PDP8'!$B$6:$B$13)),CONCATENATE(W400,AA400,AD400,AF400)))))</f>
        <v/>
      </c>
      <c r="H400" s="251" t="str">
        <f t="shared" si="91"/>
        <v/>
      </c>
      <c r="I400" s="250" t="str">
        <f t="shared" si="101"/>
        <v/>
      </c>
      <c r="J400" s="179"/>
      <c r="K400" s="188" t="str">
        <f>IF(LEFT(C400,1)="*",CONCATENATE("/Address = ",RIGHT(B400,LEN(B400)-1)),IF(LEN(O400)=0,"",IF(D400="Y",CONCATENATE("/Data initialized to ",C400),IF(O400&lt;6,CONCATENATE("/",VLOOKUP(P400,'PDP8'!$B$6:$F$13,5),IF(_xlfn.BITAND(OCT2DEC(C400),376)=264," [Auto pre-increment]","")),CONCATENATE("/",Y400,AC400,AE400,AG400)))))</f>
        <v/>
      </c>
      <c r="L400" s="252"/>
      <c r="M400" s="126"/>
      <c r="N400" s="253" t="str">
        <f t="shared" si="92"/>
        <v/>
      </c>
      <c r="O400" s="253" t="str">
        <f t="shared" si="93"/>
        <v/>
      </c>
      <c r="P400" s="253" t="str">
        <f t="shared" si="94"/>
        <v/>
      </c>
      <c r="Q400" s="253" t="str">
        <f t="shared" si="95"/>
        <v/>
      </c>
      <c r="R400" s="253" t="str">
        <f t="shared" si="96"/>
        <v>NO</v>
      </c>
      <c r="S400" s="254" t="str">
        <f t="shared" si="102"/>
        <v>7610</v>
      </c>
      <c r="T400" s="253" t="str">
        <f t="shared" si="97"/>
        <v/>
      </c>
      <c r="U400" s="253">
        <f t="shared" si="98"/>
        <v>0</v>
      </c>
      <c r="V400" s="253" t="str">
        <f t="shared" si="99"/>
        <v/>
      </c>
      <c r="W400" s="253" t="str">
        <f>IF(LEN(V400)=0,"",IF(_xlfn.BITAND(V400,'PDP8'!$E$17)='PDP8'!$D$17,'PDP8'!$F$17,CONCATENATE(IF(ISNA(MATCH(_xlfn.BITAND(V400,'PDP8'!$E$18),'PDP8'!$D$18:$D$20,0)),"",CONCATENATE(INDEX('PDP8'!$C$18:$C$20,MATCH(_xlfn.BITAND(V400,'PDP8'!$E$18),'PDP8'!$D$18:$D$20,0))," ")),IF(ISNA(MATCH(_xlfn.BITAND(V400,'PDP8'!$E$21),'PDP8'!$D$21:$D$52,0)),"",INDEX('PDP8'!$C$21:$C$52,MATCH(_xlfn.BITAND(V400,'PDP8'!$E$21),'PDP8'!$D$21:$D$52,0))))))</f>
        <v/>
      </c>
      <c r="X400" s="253" t="str">
        <f>IF(LEN(W400)=0,"",IF(B400='PDP8'!$B$17,'PDP8'!$F$17,CONCATENATE(IF(ISNA(MATCH(_xlfn.BITAND(V400,'PDP8'!$E$18),'PDP8'!$D$18:$D$20,0)),"",CONCATENATE(VLOOKUP(_xlfn.BITAND(V400,'PDP8'!$E$18),'PDP8'!$D$18:$F$20,3,0),IF(LEN(W400)&gt;4,", ",""))),IF(ISNA(MATCH(_xlfn.BITAND(V400,'PDP8'!$E$21),'PDP8'!$D$21:$D$52,0)),"",VLOOKUP(_xlfn.BITAND(V400,'PDP8'!$E$21),'PDP8'!$D$21:$F$52,3,0)))))</f>
        <v/>
      </c>
      <c r="Y400" s="253" t="str">
        <f t="shared" si="103"/>
        <v/>
      </c>
      <c r="Z400" s="253" t="str">
        <f t="shared" si="100"/>
        <v/>
      </c>
      <c r="AA400" s="253" t="str">
        <f>IF(LEN(Z400)=0,"",CONCATENATE(IF(ISNA(MATCH(_xlfn.BITAND(Z400,'PDP8'!$E$56),'PDP8'!$D$56:$D$70,0)),"",CONCATENATE(INDEX('PDP8'!$C$56:$C$70,MATCH(_xlfn.BITAND(Z400,'PDP8'!$E$56),'PDP8'!$D$56:$D$70,0))," ")),IF(ISNA(MATCH(_xlfn.BITAND(Z400,'PDP8'!$E$71),'PDP8'!$D$71:$D$73,0)),"",CONCATENATE(INDEX('PDP8'!$C$71:$C$73,MATCH(_xlfn.BITAND(Z400,'PDP8'!$E$71),'PDP8'!$D$71:$D$73,0))," ")),IF(_xlfn.BITAND(Z400,'PDP8'!$E$74),"",'PDP8'!$C$74),IF(_xlfn.BITAND(Z400,'PDP8'!$E$75),'PDP8'!$C$75,"")))</f>
        <v/>
      </c>
      <c r="AB400" s="253" t="str">
        <f>IF(LEN(AA400)=0,"",CONCATENATE(IF(ISNA(MATCH(_xlfn.BITAND(Z400,'PDP8'!$E$56),'PDP8'!$D$56:$D$70,0)),"",VLOOKUP(_xlfn.BITAND(Z400,'PDP8'!$E$56),'PDP8'!$D$56:$F$70,3,0)),IF(ISNA(MATCH(_xlfn.BITAND(Z400,'PDP8'!$E$71),'PDP8'!$D$71:$D$73,0)),"",CONCATENATE(IF(ISNA(MATCH(_xlfn.BITAND(Z400,'PDP8'!$E$56),'PDP8'!$D$56:$D$70,0)),"",", "),VLOOKUP(_xlfn.BITAND(Z400,'PDP8'!$E$71),'PDP8'!$D$71:$F$73,3,0))),IF(_xlfn.BITAND(Z400,'PDP8'!$E$75)='PDP8'!$D$75,CONCATENATE(IF(LEN(AA400)&gt;4,", ",""),'PDP8'!$F$75,""),IF(_xlfn.BITAND(Z400,'PDP8'!$E$74),"",'PDP8'!$F$74))))</f>
        <v/>
      </c>
      <c r="AC400" s="253" t="str">
        <f t="shared" si="104"/>
        <v/>
      </c>
      <c r="AD400" s="253" t="str">
        <f>IF(OR(LEFT(C400,1)="*",ISNA(MATCH(C400,'PDP8'!$B$90:$B$238,0))),"",VLOOKUP(C400,'PDP8'!$B$90:$C$238,2,0))</f>
        <v/>
      </c>
      <c r="AE400" s="253" t="str">
        <f>IF(LEN(AD400)=0,"",VLOOKUP(C400,'PDP8'!$B$79:$F$238,5,0))</f>
        <v/>
      </c>
      <c r="AF400" s="253" t="str">
        <f>IF(OR(LEFT(C400,1)="*",ISNA(MATCH(C400,'PDP8'!$J$5:$J$389,0))),"",INDEX('PDP8'!$I$5:$I$389,MATCH(C400,'PDP8'!$J$5:$J$389,0)))</f>
        <v/>
      </c>
      <c r="AG400" s="253" t="str">
        <f>IF(LEN(AF400)=0,"",CONCATENATE(VLOOKUP(C400,'PDP8'!$J$5:$M$389,2,0),": ",VLOOKUP(C400,'PDP8'!$J$5:$M$389,4,0)))</f>
        <v/>
      </c>
      <c r="AH400" s="126"/>
    </row>
    <row r="401" spans="1:34" x14ac:dyDescent="0.2">
      <c r="A401" s="126"/>
      <c r="B401" s="246" t="str">
        <f t="shared" si="90"/>
        <v/>
      </c>
      <c r="C401" s="247"/>
      <c r="D401" s="248"/>
      <c r="E401" s="177"/>
      <c r="F401" s="249"/>
      <c r="G401" s="250" t="str">
        <f>IF(LEN(C401)=0,"",IF(LEFT(C401,1)="*",B401,IF(D401="Y",C401,IF(O401&lt;6,INDEX('PDP8'!$C$6:$C$13,MATCH(P401,'PDP8'!$B$6:$B$13)),CONCATENATE(W401,AA401,AD401,AF401)))))</f>
        <v/>
      </c>
      <c r="H401" s="251" t="str">
        <f t="shared" si="91"/>
        <v/>
      </c>
      <c r="I401" s="250" t="str">
        <f t="shared" si="101"/>
        <v/>
      </c>
      <c r="J401" s="179"/>
      <c r="K401" s="188" t="str">
        <f>IF(LEFT(C401,1)="*",CONCATENATE("/Address = ",RIGHT(B401,LEN(B401)-1)),IF(LEN(O401)=0,"",IF(D401="Y",CONCATENATE("/Data initialized to ",C401),IF(O401&lt;6,CONCATENATE("/",VLOOKUP(P401,'PDP8'!$B$6:$F$13,5),IF(_xlfn.BITAND(OCT2DEC(C401),376)=264," [Auto pre-increment]","")),CONCATENATE("/",Y401,AC401,AE401,AG401)))))</f>
        <v/>
      </c>
      <c r="L401" s="252"/>
      <c r="M401" s="126"/>
      <c r="N401" s="253" t="str">
        <f t="shared" si="92"/>
        <v/>
      </c>
      <c r="O401" s="253" t="str">
        <f t="shared" si="93"/>
        <v/>
      </c>
      <c r="P401" s="253" t="str">
        <f t="shared" si="94"/>
        <v/>
      </c>
      <c r="Q401" s="253" t="str">
        <f t="shared" si="95"/>
        <v/>
      </c>
      <c r="R401" s="253" t="str">
        <f t="shared" si="96"/>
        <v>NO</v>
      </c>
      <c r="S401" s="254" t="str">
        <f t="shared" si="102"/>
        <v>7610</v>
      </c>
      <c r="T401" s="253" t="str">
        <f t="shared" si="97"/>
        <v/>
      </c>
      <c r="U401" s="253">
        <f t="shared" si="98"/>
        <v>0</v>
      </c>
      <c r="V401" s="253" t="str">
        <f t="shared" si="99"/>
        <v/>
      </c>
      <c r="W401" s="253" t="str">
        <f>IF(LEN(V401)=0,"",IF(_xlfn.BITAND(V401,'PDP8'!$E$17)='PDP8'!$D$17,'PDP8'!$F$17,CONCATENATE(IF(ISNA(MATCH(_xlfn.BITAND(V401,'PDP8'!$E$18),'PDP8'!$D$18:$D$20,0)),"",CONCATENATE(INDEX('PDP8'!$C$18:$C$20,MATCH(_xlfn.BITAND(V401,'PDP8'!$E$18),'PDP8'!$D$18:$D$20,0))," ")),IF(ISNA(MATCH(_xlfn.BITAND(V401,'PDP8'!$E$21),'PDP8'!$D$21:$D$52,0)),"",INDEX('PDP8'!$C$21:$C$52,MATCH(_xlfn.BITAND(V401,'PDP8'!$E$21),'PDP8'!$D$21:$D$52,0))))))</f>
        <v/>
      </c>
      <c r="X401" s="253" t="str">
        <f>IF(LEN(W401)=0,"",IF(B401='PDP8'!$B$17,'PDP8'!$F$17,CONCATENATE(IF(ISNA(MATCH(_xlfn.BITAND(V401,'PDP8'!$E$18),'PDP8'!$D$18:$D$20,0)),"",CONCATENATE(VLOOKUP(_xlfn.BITAND(V401,'PDP8'!$E$18),'PDP8'!$D$18:$F$20,3,0),IF(LEN(W401)&gt;4,", ",""))),IF(ISNA(MATCH(_xlfn.BITAND(V401,'PDP8'!$E$21),'PDP8'!$D$21:$D$52,0)),"",VLOOKUP(_xlfn.BITAND(V401,'PDP8'!$E$21),'PDP8'!$D$21:$F$52,3,0)))))</f>
        <v/>
      </c>
      <c r="Y401" s="253" t="str">
        <f t="shared" si="103"/>
        <v/>
      </c>
      <c r="Z401" s="253" t="str">
        <f t="shared" si="100"/>
        <v/>
      </c>
      <c r="AA401" s="253" t="str">
        <f>IF(LEN(Z401)=0,"",CONCATENATE(IF(ISNA(MATCH(_xlfn.BITAND(Z401,'PDP8'!$E$56),'PDP8'!$D$56:$D$70,0)),"",CONCATENATE(INDEX('PDP8'!$C$56:$C$70,MATCH(_xlfn.BITAND(Z401,'PDP8'!$E$56),'PDP8'!$D$56:$D$70,0))," ")),IF(ISNA(MATCH(_xlfn.BITAND(Z401,'PDP8'!$E$71),'PDP8'!$D$71:$D$73,0)),"",CONCATENATE(INDEX('PDP8'!$C$71:$C$73,MATCH(_xlfn.BITAND(Z401,'PDP8'!$E$71),'PDP8'!$D$71:$D$73,0))," ")),IF(_xlfn.BITAND(Z401,'PDP8'!$E$74),"",'PDP8'!$C$74),IF(_xlfn.BITAND(Z401,'PDP8'!$E$75),'PDP8'!$C$75,"")))</f>
        <v/>
      </c>
      <c r="AB401" s="253" t="str">
        <f>IF(LEN(AA401)=0,"",CONCATENATE(IF(ISNA(MATCH(_xlfn.BITAND(Z401,'PDP8'!$E$56),'PDP8'!$D$56:$D$70,0)),"",VLOOKUP(_xlfn.BITAND(Z401,'PDP8'!$E$56),'PDP8'!$D$56:$F$70,3,0)),IF(ISNA(MATCH(_xlfn.BITAND(Z401,'PDP8'!$E$71),'PDP8'!$D$71:$D$73,0)),"",CONCATENATE(IF(ISNA(MATCH(_xlfn.BITAND(Z401,'PDP8'!$E$56),'PDP8'!$D$56:$D$70,0)),"",", "),VLOOKUP(_xlfn.BITAND(Z401,'PDP8'!$E$71),'PDP8'!$D$71:$F$73,3,0))),IF(_xlfn.BITAND(Z401,'PDP8'!$E$75)='PDP8'!$D$75,CONCATENATE(IF(LEN(AA401)&gt;4,", ",""),'PDP8'!$F$75,""),IF(_xlfn.BITAND(Z401,'PDP8'!$E$74),"",'PDP8'!$F$74))))</f>
        <v/>
      </c>
      <c r="AC401" s="253" t="str">
        <f t="shared" si="104"/>
        <v/>
      </c>
      <c r="AD401" s="253" t="str">
        <f>IF(OR(LEFT(C401,1)="*",ISNA(MATCH(C401,'PDP8'!$B$90:$B$238,0))),"",VLOOKUP(C401,'PDP8'!$B$90:$C$238,2,0))</f>
        <v/>
      </c>
      <c r="AE401" s="253" t="str">
        <f>IF(LEN(AD401)=0,"",VLOOKUP(C401,'PDP8'!$B$79:$F$238,5,0))</f>
        <v/>
      </c>
      <c r="AF401" s="253" t="str">
        <f>IF(OR(LEFT(C401,1)="*",ISNA(MATCH(C401,'PDP8'!$J$5:$J$389,0))),"",INDEX('PDP8'!$I$5:$I$389,MATCH(C401,'PDP8'!$J$5:$J$389,0)))</f>
        <v/>
      </c>
      <c r="AG401" s="253" t="str">
        <f>IF(LEN(AF401)=0,"",CONCATENATE(VLOOKUP(C401,'PDP8'!$J$5:$M$389,2,0),": ",VLOOKUP(C401,'PDP8'!$J$5:$M$389,4,0)))</f>
        <v/>
      </c>
      <c r="AH401" s="126"/>
    </row>
    <row r="402" spans="1:34" x14ac:dyDescent="0.2">
      <c r="A402" s="126"/>
      <c r="B402" s="246" t="str">
        <f t="shared" si="90"/>
        <v/>
      </c>
      <c r="C402" s="247"/>
      <c r="D402" s="248"/>
      <c r="E402" s="177"/>
      <c r="F402" s="249"/>
      <c r="G402" s="250" t="str">
        <f>IF(LEN(C402)=0,"",IF(LEFT(C402,1)="*",B402,IF(D402="Y",C402,IF(O402&lt;6,INDEX('PDP8'!$C$6:$C$13,MATCH(P402,'PDP8'!$B$6:$B$13)),CONCATENATE(W402,AA402,AD402,AF402)))))</f>
        <v/>
      </c>
      <c r="H402" s="251" t="str">
        <f t="shared" si="91"/>
        <v/>
      </c>
      <c r="I402" s="250" t="str">
        <f t="shared" si="101"/>
        <v/>
      </c>
      <c r="J402" s="179"/>
      <c r="K402" s="188" t="str">
        <f>IF(LEFT(C402,1)="*",CONCATENATE("/Address = ",RIGHT(B402,LEN(B402)-1)),IF(LEN(O402)=0,"",IF(D402="Y",CONCATENATE("/Data initialized to ",C402),IF(O402&lt;6,CONCATENATE("/",VLOOKUP(P402,'PDP8'!$B$6:$F$13,5),IF(_xlfn.BITAND(OCT2DEC(C402),376)=264," [Auto pre-increment]","")),CONCATENATE("/",Y402,AC402,AE402,AG402)))))</f>
        <v/>
      </c>
      <c r="L402" s="252"/>
      <c r="M402" s="126"/>
      <c r="N402" s="253" t="str">
        <f t="shared" si="92"/>
        <v/>
      </c>
      <c r="O402" s="253" t="str">
        <f t="shared" si="93"/>
        <v/>
      </c>
      <c r="P402" s="253" t="str">
        <f t="shared" si="94"/>
        <v/>
      </c>
      <c r="Q402" s="253" t="str">
        <f t="shared" si="95"/>
        <v/>
      </c>
      <c r="R402" s="253" t="str">
        <f t="shared" si="96"/>
        <v>NO</v>
      </c>
      <c r="S402" s="254" t="str">
        <f t="shared" si="102"/>
        <v>7610</v>
      </c>
      <c r="T402" s="253" t="str">
        <f t="shared" si="97"/>
        <v/>
      </c>
      <c r="U402" s="253">
        <f t="shared" si="98"/>
        <v>0</v>
      </c>
      <c r="V402" s="253" t="str">
        <f t="shared" si="99"/>
        <v/>
      </c>
      <c r="W402" s="253" t="str">
        <f>IF(LEN(V402)=0,"",IF(_xlfn.BITAND(V402,'PDP8'!$E$17)='PDP8'!$D$17,'PDP8'!$F$17,CONCATENATE(IF(ISNA(MATCH(_xlfn.BITAND(V402,'PDP8'!$E$18),'PDP8'!$D$18:$D$20,0)),"",CONCATENATE(INDEX('PDP8'!$C$18:$C$20,MATCH(_xlfn.BITAND(V402,'PDP8'!$E$18),'PDP8'!$D$18:$D$20,0))," ")),IF(ISNA(MATCH(_xlfn.BITAND(V402,'PDP8'!$E$21),'PDP8'!$D$21:$D$52,0)),"",INDEX('PDP8'!$C$21:$C$52,MATCH(_xlfn.BITAND(V402,'PDP8'!$E$21),'PDP8'!$D$21:$D$52,0))))))</f>
        <v/>
      </c>
      <c r="X402" s="253" t="str">
        <f>IF(LEN(W402)=0,"",IF(B402='PDP8'!$B$17,'PDP8'!$F$17,CONCATENATE(IF(ISNA(MATCH(_xlfn.BITAND(V402,'PDP8'!$E$18),'PDP8'!$D$18:$D$20,0)),"",CONCATENATE(VLOOKUP(_xlfn.BITAND(V402,'PDP8'!$E$18),'PDP8'!$D$18:$F$20,3,0),IF(LEN(W402)&gt;4,", ",""))),IF(ISNA(MATCH(_xlfn.BITAND(V402,'PDP8'!$E$21),'PDP8'!$D$21:$D$52,0)),"",VLOOKUP(_xlfn.BITAND(V402,'PDP8'!$E$21),'PDP8'!$D$21:$F$52,3,0)))))</f>
        <v/>
      </c>
      <c r="Y402" s="253" t="str">
        <f t="shared" si="103"/>
        <v/>
      </c>
      <c r="Z402" s="253" t="str">
        <f t="shared" si="100"/>
        <v/>
      </c>
      <c r="AA402" s="253" t="str">
        <f>IF(LEN(Z402)=0,"",CONCATENATE(IF(ISNA(MATCH(_xlfn.BITAND(Z402,'PDP8'!$E$56),'PDP8'!$D$56:$D$70,0)),"",CONCATENATE(INDEX('PDP8'!$C$56:$C$70,MATCH(_xlfn.BITAND(Z402,'PDP8'!$E$56),'PDP8'!$D$56:$D$70,0))," ")),IF(ISNA(MATCH(_xlfn.BITAND(Z402,'PDP8'!$E$71),'PDP8'!$D$71:$D$73,0)),"",CONCATENATE(INDEX('PDP8'!$C$71:$C$73,MATCH(_xlfn.BITAND(Z402,'PDP8'!$E$71),'PDP8'!$D$71:$D$73,0))," ")),IF(_xlfn.BITAND(Z402,'PDP8'!$E$74),"",'PDP8'!$C$74),IF(_xlfn.BITAND(Z402,'PDP8'!$E$75),'PDP8'!$C$75,"")))</f>
        <v/>
      </c>
      <c r="AB402" s="253" t="str">
        <f>IF(LEN(AA402)=0,"",CONCATENATE(IF(ISNA(MATCH(_xlfn.BITAND(Z402,'PDP8'!$E$56),'PDP8'!$D$56:$D$70,0)),"",VLOOKUP(_xlfn.BITAND(Z402,'PDP8'!$E$56),'PDP8'!$D$56:$F$70,3,0)),IF(ISNA(MATCH(_xlfn.BITAND(Z402,'PDP8'!$E$71),'PDP8'!$D$71:$D$73,0)),"",CONCATENATE(IF(ISNA(MATCH(_xlfn.BITAND(Z402,'PDP8'!$E$56),'PDP8'!$D$56:$D$70,0)),"",", "),VLOOKUP(_xlfn.BITAND(Z402,'PDP8'!$E$71),'PDP8'!$D$71:$F$73,3,0))),IF(_xlfn.BITAND(Z402,'PDP8'!$E$75)='PDP8'!$D$75,CONCATENATE(IF(LEN(AA402)&gt;4,", ",""),'PDP8'!$F$75,""),IF(_xlfn.BITAND(Z402,'PDP8'!$E$74),"",'PDP8'!$F$74))))</f>
        <v/>
      </c>
      <c r="AC402" s="253" t="str">
        <f t="shared" si="104"/>
        <v/>
      </c>
      <c r="AD402" s="253" t="str">
        <f>IF(OR(LEFT(C402,1)="*",ISNA(MATCH(C402,'PDP8'!$B$90:$B$238,0))),"",VLOOKUP(C402,'PDP8'!$B$90:$C$238,2,0))</f>
        <v/>
      </c>
      <c r="AE402" s="253" t="str">
        <f>IF(LEN(AD402)=0,"",VLOOKUP(C402,'PDP8'!$B$79:$F$238,5,0))</f>
        <v/>
      </c>
      <c r="AF402" s="253" t="str">
        <f>IF(OR(LEFT(C402,1)="*",ISNA(MATCH(C402,'PDP8'!$J$5:$J$389,0))),"",INDEX('PDP8'!$I$5:$I$389,MATCH(C402,'PDP8'!$J$5:$J$389,0)))</f>
        <v/>
      </c>
      <c r="AG402" s="253" t="str">
        <f>IF(LEN(AF402)=0,"",CONCATENATE(VLOOKUP(C402,'PDP8'!$J$5:$M$389,2,0),": ",VLOOKUP(C402,'PDP8'!$J$5:$M$389,4,0)))</f>
        <v/>
      </c>
      <c r="AH402" s="126"/>
    </row>
    <row r="403" spans="1:34" x14ac:dyDescent="0.2">
      <c r="A403" s="126"/>
      <c r="B403" s="246" t="str">
        <f t="shared" si="90"/>
        <v/>
      </c>
      <c r="C403" s="247"/>
      <c r="D403" s="248"/>
      <c r="E403" s="177"/>
      <c r="F403" s="249"/>
      <c r="G403" s="250" t="str">
        <f>IF(LEN(C403)=0,"",IF(LEFT(C403,1)="*",B403,IF(D403="Y",C403,IF(O403&lt;6,INDEX('PDP8'!$C$6:$C$13,MATCH(P403,'PDP8'!$B$6:$B$13)),CONCATENATE(W403,AA403,AD403,AF403)))))</f>
        <v/>
      </c>
      <c r="H403" s="251" t="str">
        <f t="shared" si="91"/>
        <v/>
      </c>
      <c r="I403" s="250" t="str">
        <f t="shared" si="101"/>
        <v/>
      </c>
      <c r="J403" s="179"/>
      <c r="K403" s="188" t="str">
        <f>IF(LEFT(C403,1)="*",CONCATENATE("/Address = ",RIGHT(B403,LEN(B403)-1)),IF(LEN(O403)=0,"",IF(D403="Y",CONCATENATE("/Data initialized to ",C403),IF(O403&lt;6,CONCATENATE("/",VLOOKUP(P403,'PDP8'!$B$6:$F$13,5),IF(_xlfn.BITAND(OCT2DEC(C403),376)=264," [Auto pre-increment]","")),CONCATENATE("/",Y403,AC403,AE403,AG403)))))</f>
        <v/>
      </c>
      <c r="L403" s="252"/>
      <c r="M403" s="126"/>
      <c r="N403" s="253" t="str">
        <f t="shared" si="92"/>
        <v/>
      </c>
      <c r="O403" s="253" t="str">
        <f t="shared" si="93"/>
        <v/>
      </c>
      <c r="P403" s="253" t="str">
        <f t="shared" si="94"/>
        <v/>
      </c>
      <c r="Q403" s="253" t="str">
        <f t="shared" si="95"/>
        <v/>
      </c>
      <c r="R403" s="253" t="str">
        <f t="shared" si="96"/>
        <v>NO</v>
      </c>
      <c r="S403" s="254" t="str">
        <f t="shared" si="102"/>
        <v>7610</v>
      </c>
      <c r="T403" s="253" t="str">
        <f t="shared" si="97"/>
        <v/>
      </c>
      <c r="U403" s="253">
        <f t="shared" si="98"/>
        <v>0</v>
      </c>
      <c r="V403" s="253" t="str">
        <f t="shared" si="99"/>
        <v/>
      </c>
      <c r="W403" s="253" t="str">
        <f>IF(LEN(V403)=0,"",IF(_xlfn.BITAND(V403,'PDP8'!$E$17)='PDP8'!$D$17,'PDP8'!$F$17,CONCATENATE(IF(ISNA(MATCH(_xlfn.BITAND(V403,'PDP8'!$E$18),'PDP8'!$D$18:$D$20,0)),"",CONCATENATE(INDEX('PDP8'!$C$18:$C$20,MATCH(_xlfn.BITAND(V403,'PDP8'!$E$18),'PDP8'!$D$18:$D$20,0))," ")),IF(ISNA(MATCH(_xlfn.BITAND(V403,'PDP8'!$E$21),'PDP8'!$D$21:$D$52,0)),"",INDEX('PDP8'!$C$21:$C$52,MATCH(_xlfn.BITAND(V403,'PDP8'!$E$21),'PDP8'!$D$21:$D$52,0))))))</f>
        <v/>
      </c>
      <c r="X403" s="253" t="str">
        <f>IF(LEN(W403)=0,"",IF(B403='PDP8'!$B$17,'PDP8'!$F$17,CONCATENATE(IF(ISNA(MATCH(_xlfn.BITAND(V403,'PDP8'!$E$18),'PDP8'!$D$18:$D$20,0)),"",CONCATENATE(VLOOKUP(_xlfn.BITAND(V403,'PDP8'!$E$18),'PDP8'!$D$18:$F$20,3,0),IF(LEN(W403)&gt;4,", ",""))),IF(ISNA(MATCH(_xlfn.BITAND(V403,'PDP8'!$E$21),'PDP8'!$D$21:$D$52,0)),"",VLOOKUP(_xlfn.BITAND(V403,'PDP8'!$E$21),'PDP8'!$D$21:$F$52,3,0)))))</f>
        <v/>
      </c>
      <c r="Y403" s="253" t="str">
        <f t="shared" si="103"/>
        <v/>
      </c>
      <c r="Z403" s="253" t="str">
        <f t="shared" si="100"/>
        <v/>
      </c>
      <c r="AA403" s="253" t="str">
        <f>IF(LEN(Z403)=0,"",CONCATENATE(IF(ISNA(MATCH(_xlfn.BITAND(Z403,'PDP8'!$E$56),'PDP8'!$D$56:$D$70,0)),"",CONCATENATE(INDEX('PDP8'!$C$56:$C$70,MATCH(_xlfn.BITAND(Z403,'PDP8'!$E$56),'PDP8'!$D$56:$D$70,0))," ")),IF(ISNA(MATCH(_xlfn.BITAND(Z403,'PDP8'!$E$71),'PDP8'!$D$71:$D$73,0)),"",CONCATENATE(INDEX('PDP8'!$C$71:$C$73,MATCH(_xlfn.BITAND(Z403,'PDP8'!$E$71),'PDP8'!$D$71:$D$73,0))," ")),IF(_xlfn.BITAND(Z403,'PDP8'!$E$74),"",'PDP8'!$C$74),IF(_xlfn.BITAND(Z403,'PDP8'!$E$75),'PDP8'!$C$75,"")))</f>
        <v/>
      </c>
      <c r="AB403" s="253" t="str">
        <f>IF(LEN(AA403)=0,"",CONCATENATE(IF(ISNA(MATCH(_xlfn.BITAND(Z403,'PDP8'!$E$56),'PDP8'!$D$56:$D$70,0)),"",VLOOKUP(_xlfn.BITAND(Z403,'PDP8'!$E$56),'PDP8'!$D$56:$F$70,3,0)),IF(ISNA(MATCH(_xlfn.BITAND(Z403,'PDP8'!$E$71),'PDP8'!$D$71:$D$73,0)),"",CONCATENATE(IF(ISNA(MATCH(_xlfn.BITAND(Z403,'PDP8'!$E$56),'PDP8'!$D$56:$D$70,0)),"",", "),VLOOKUP(_xlfn.BITAND(Z403,'PDP8'!$E$71),'PDP8'!$D$71:$F$73,3,0))),IF(_xlfn.BITAND(Z403,'PDP8'!$E$75)='PDP8'!$D$75,CONCATENATE(IF(LEN(AA403)&gt;4,", ",""),'PDP8'!$F$75,""),IF(_xlfn.BITAND(Z403,'PDP8'!$E$74),"",'PDP8'!$F$74))))</f>
        <v/>
      </c>
      <c r="AC403" s="253" t="str">
        <f t="shared" si="104"/>
        <v/>
      </c>
      <c r="AD403" s="253" t="str">
        <f>IF(OR(LEFT(C403,1)="*",ISNA(MATCH(C403,'PDP8'!$B$90:$B$238,0))),"",VLOOKUP(C403,'PDP8'!$B$90:$C$238,2,0))</f>
        <v/>
      </c>
      <c r="AE403" s="253" t="str">
        <f>IF(LEN(AD403)=0,"",VLOOKUP(C403,'PDP8'!$B$79:$F$238,5,0))</f>
        <v/>
      </c>
      <c r="AF403" s="253" t="str">
        <f>IF(OR(LEFT(C403,1)="*",ISNA(MATCH(C403,'PDP8'!$J$5:$J$389,0))),"",INDEX('PDP8'!$I$5:$I$389,MATCH(C403,'PDP8'!$J$5:$J$389,0)))</f>
        <v/>
      </c>
      <c r="AG403" s="253" t="str">
        <f>IF(LEN(AF403)=0,"",CONCATENATE(VLOOKUP(C403,'PDP8'!$J$5:$M$389,2,0),": ",VLOOKUP(C403,'PDP8'!$J$5:$M$389,4,0)))</f>
        <v/>
      </c>
      <c r="AH403" s="126"/>
    </row>
    <row r="404" spans="1:34" x14ac:dyDescent="0.2">
      <c r="A404" s="126"/>
      <c r="B404" s="246" t="str">
        <f t="shared" si="90"/>
        <v/>
      </c>
      <c r="C404" s="247"/>
      <c r="D404" s="248"/>
      <c r="E404" s="177"/>
      <c r="F404" s="249"/>
      <c r="G404" s="250" t="str">
        <f>IF(LEN(C404)=0,"",IF(LEFT(C404,1)="*",B404,IF(D404="Y",C404,IF(O404&lt;6,INDEX('PDP8'!$C$6:$C$13,MATCH(P404,'PDP8'!$B$6:$B$13)),CONCATENATE(W404,AA404,AD404,AF404)))))</f>
        <v/>
      </c>
      <c r="H404" s="251" t="str">
        <f t="shared" si="91"/>
        <v/>
      </c>
      <c r="I404" s="250" t="str">
        <f t="shared" si="101"/>
        <v/>
      </c>
      <c r="J404" s="179"/>
      <c r="K404" s="188" t="str">
        <f>IF(LEFT(C404,1)="*",CONCATENATE("/Address = ",RIGHT(B404,LEN(B404)-1)),IF(LEN(O404)=0,"",IF(D404="Y",CONCATENATE("/Data initialized to ",C404),IF(O404&lt;6,CONCATENATE("/",VLOOKUP(P404,'PDP8'!$B$6:$F$13,5),IF(_xlfn.BITAND(OCT2DEC(C404),376)=264," [Auto pre-increment]","")),CONCATENATE("/",Y404,AC404,AE404,AG404)))))</f>
        <v/>
      </c>
      <c r="L404" s="252"/>
      <c r="M404" s="126"/>
      <c r="N404" s="253" t="str">
        <f t="shared" si="92"/>
        <v/>
      </c>
      <c r="O404" s="253" t="str">
        <f t="shared" si="93"/>
        <v/>
      </c>
      <c r="P404" s="253" t="str">
        <f t="shared" si="94"/>
        <v/>
      </c>
      <c r="Q404" s="253" t="str">
        <f t="shared" si="95"/>
        <v/>
      </c>
      <c r="R404" s="253" t="str">
        <f t="shared" si="96"/>
        <v>NO</v>
      </c>
      <c r="S404" s="254" t="str">
        <f t="shared" si="102"/>
        <v>7610</v>
      </c>
      <c r="T404" s="253" t="str">
        <f t="shared" si="97"/>
        <v/>
      </c>
      <c r="U404" s="253">
        <f t="shared" si="98"/>
        <v>0</v>
      </c>
      <c r="V404" s="253" t="str">
        <f t="shared" si="99"/>
        <v/>
      </c>
      <c r="W404" s="253" t="str">
        <f>IF(LEN(V404)=0,"",IF(_xlfn.BITAND(V404,'PDP8'!$E$17)='PDP8'!$D$17,'PDP8'!$F$17,CONCATENATE(IF(ISNA(MATCH(_xlfn.BITAND(V404,'PDP8'!$E$18),'PDP8'!$D$18:$D$20,0)),"",CONCATENATE(INDEX('PDP8'!$C$18:$C$20,MATCH(_xlfn.BITAND(V404,'PDP8'!$E$18),'PDP8'!$D$18:$D$20,0))," ")),IF(ISNA(MATCH(_xlfn.BITAND(V404,'PDP8'!$E$21),'PDP8'!$D$21:$D$52,0)),"",INDEX('PDP8'!$C$21:$C$52,MATCH(_xlfn.BITAND(V404,'PDP8'!$E$21),'PDP8'!$D$21:$D$52,0))))))</f>
        <v/>
      </c>
      <c r="X404" s="253" t="str">
        <f>IF(LEN(W404)=0,"",IF(B404='PDP8'!$B$17,'PDP8'!$F$17,CONCATENATE(IF(ISNA(MATCH(_xlfn.BITAND(V404,'PDP8'!$E$18),'PDP8'!$D$18:$D$20,0)),"",CONCATENATE(VLOOKUP(_xlfn.BITAND(V404,'PDP8'!$E$18),'PDP8'!$D$18:$F$20,3,0),IF(LEN(W404)&gt;4,", ",""))),IF(ISNA(MATCH(_xlfn.BITAND(V404,'PDP8'!$E$21),'PDP8'!$D$21:$D$52,0)),"",VLOOKUP(_xlfn.BITAND(V404,'PDP8'!$E$21),'PDP8'!$D$21:$F$52,3,0)))))</f>
        <v/>
      </c>
      <c r="Y404" s="253" t="str">
        <f t="shared" si="103"/>
        <v/>
      </c>
      <c r="Z404" s="253" t="str">
        <f t="shared" si="100"/>
        <v/>
      </c>
      <c r="AA404" s="253" t="str">
        <f>IF(LEN(Z404)=0,"",CONCATENATE(IF(ISNA(MATCH(_xlfn.BITAND(Z404,'PDP8'!$E$56),'PDP8'!$D$56:$D$70,0)),"",CONCATENATE(INDEX('PDP8'!$C$56:$C$70,MATCH(_xlfn.BITAND(Z404,'PDP8'!$E$56),'PDP8'!$D$56:$D$70,0))," ")),IF(ISNA(MATCH(_xlfn.BITAND(Z404,'PDP8'!$E$71),'PDP8'!$D$71:$D$73,0)),"",CONCATENATE(INDEX('PDP8'!$C$71:$C$73,MATCH(_xlfn.BITAND(Z404,'PDP8'!$E$71),'PDP8'!$D$71:$D$73,0))," ")),IF(_xlfn.BITAND(Z404,'PDP8'!$E$74),"",'PDP8'!$C$74),IF(_xlfn.BITAND(Z404,'PDP8'!$E$75),'PDP8'!$C$75,"")))</f>
        <v/>
      </c>
      <c r="AB404" s="253" t="str">
        <f>IF(LEN(AA404)=0,"",CONCATENATE(IF(ISNA(MATCH(_xlfn.BITAND(Z404,'PDP8'!$E$56),'PDP8'!$D$56:$D$70,0)),"",VLOOKUP(_xlfn.BITAND(Z404,'PDP8'!$E$56),'PDP8'!$D$56:$F$70,3,0)),IF(ISNA(MATCH(_xlfn.BITAND(Z404,'PDP8'!$E$71),'PDP8'!$D$71:$D$73,0)),"",CONCATENATE(IF(ISNA(MATCH(_xlfn.BITAND(Z404,'PDP8'!$E$56),'PDP8'!$D$56:$D$70,0)),"",", "),VLOOKUP(_xlfn.BITAND(Z404,'PDP8'!$E$71),'PDP8'!$D$71:$F$73,3,0))),IF(_xlfn.BITAND(Z404,'PDP8'!$E$75)='PDP8'!$D$75,CONCATENATE(IF(LEN(AA404)&gt;4,", ",""),'PDP8'!$F$75,""),IF(_xlfn.BITAND(Z404,'PDP8'!$E$74),"",'PDP8'!$F$74))))</f>
        <v/>
      </c>
      <c r="AC404" s="253" t="str">
        <f t="shared" si="104"/>
        <v/>
      </c>
      <c r="AD404" s="253" t="str">
        <f>IF(OR(LEFT(C404,1)="*",ISNA(MATCH(C404,'PDP8'!$B$90:$B$238,0))),"",VLOOKUP(C404,'PDP8'!$B$90:$C$238,2,0))</f>
        <v/>
      </c>
      <c r="AE404" s="253" t="str">
        <f>IF(LEN(AD404)=0,"",VLOOKUP(C404,'PDP8'!$B$79:$F$238,5,0))</f>
        <v/>
      </c>
      <c r="AF404" s="253" t="str">
        <f>IF(OR(LEFT(C404,1)="*",ISNA(MATCH(C404,'PDP8'!$J$5:$J$389,0))),"",INDEX('PDP8'!$I$5:$I$389,MATCH(C404,'PDP8'!$J$5:$J$389,0)))</f>
        <v/>
      </c>
      <c r="AG404" s="253" t="str">
        <f>IF(LEN(AF404)=0,"",CONCATENATE(VLOOKUP(C404,'PDP8'!$J$5:$M$389,2,0),": ",VLOOKUP(C404,'PDP8'!$J$5:$M$389,4,0)))</f>
        <v/>
      </c>
      <c r="AH404" s="126"/>
    </row>
    <row r="405" spans="1:34" x14ac:dyDescent="0.2">
      <c r="A405" s="126"/>
      <c r="B405" s="246" t="str">
        <f t="shared" si="90"/>
        <v/>
      </c>
      <c r="C405" s="247"/>
      <c r="D405" s="248"/>
      <c r="E405" s="177"/>
      <c r="F405" s="249"/>
      <c r="G405" s="250" t="str">
        <f>IF(LEN(C405)=0,"",IF(LEFT(C405,1)="*",B405,IF(D405="Y",C405,IF(O405&lt;6,INDEX('PDP8'!$C$6:$C$13,MATCH(P405,'PDP8'!$B$6:$B$13)),CONCATENATE(W405,AA405,AD405,AF405)))))</f>
        <v/>
      </c>
      <c r="H405" s="251" t="str">
        <f t="shared" si="91"/>
        <v/>
      </c>
      <c r="I405" s="250" t="str">
        <f t="shared" si="101"/>
        <v/>
      </c>
      <c r="J405" s="179"/>
      <c r="K405" s="188" t="str">
        <f>IF(LEFT(C405,1)="*",CONCATENATE("/Address = ",RIGHT(B405,LEN(B405)-1)),IF(LEN(O405)=0,"",IF(D405="Y",CONCATENATE("/Data initialized to ",C405),IF(O405&lt;6,CONCATENATE("/",VLOOKUP(P405,'PDP8'!$B$6:$F$13,5),IF(_xlfn.BITAND(OCT2DEC(C405),376)=264," [Auto pre-increment]","")),CONCATENATE("/",Y405,AC405,AE405,AG405)))))</f>
        <v/>
      </c>
      <c r="L405" s="252"/>
      <c r="M405" s="126"/>
      <c r="N405" s="253" t="str">
        <f t="shared" si="92"/>
        <v/>
      </c>
      <c r="O405" s="253" t="str">
        <f t="shared" si="93"/>
        <v/>
      </c>
      <c r="P405" s="253" t="str">
        <f t="shared" si="94"/>
        <v/>
      </c>
      <c r="Q405" s="253" t="str">
        <f t="shared" si="95"/>
        <v/>
      </c>
      <c r="R405" s="253" t="str">
        <f t="shared" si="96"/>
        <v>NO</v>
      </c>
      <c r="S405" s="254" t="str">
        <f t="shared" si="102"/>
        <v>7610</v>
      </c>
      <c r="T405" s="253" t="str">
        <f t="shared" si="97"/>
        <v/>
      </c>
      <c r="U405" s="253">
        <f t="shared" si="98"/>
        <v>0</v>
      </c>
      <c r="V405" s="253" t="str">
        <f t="shared" si="99"/>
        <v/>
      </c>
      <c r="W405" s="253" t="str">
        <f>IF(LEN(V405)=0,"",IF(_xlfn.BITAND(V405,'PDP8'!$E$17)='PDP8'!$D$17,'PDP8'!$F$17,CONCATENATE(IF(ISNA(MATCH(_xlfn.BITAND(V405,'PDP8'!$E$18),'PDP8'!$D$18:$D$20,0)),"",CONCATENATE(INDEX('PDP8'!$C$18:$C$20,MATCH(_xlfn.BITAND(V405,'PDP8'!$E$18),'PDP8'!$D$18:$D$20,0))," ")),IF(ISNA(MATCH(_xlfn.BITAND(V405,'PDP8'!$E$21),'PDP8'!$D$21:$D$52,0)),"",INDEX('PDP8'!$C$21:$C$52,MATCH(_xlfn.BITAND(V405,'PDP8'!$E$21),'PDP8'!$D$21:$D$52,0))))))</f>
        <v/>
      </c>
      <c r="X405" s="253" t="str">
        <f>IF(LEN(W405)=0,"",IF(B405='PDP8'!$B$17,'PDP8'!$F$17,CONCATENATE(IF(ISNA(MATCH(_xlfn.BITAND(V405,'PDP8'!$E$18),'PDP8'!$D$18:$D$20,0)),"",CONCATENATE(VLOOKUP(_xlfn.BITAND(V405,'PDP8'!$E$18),'PDP8'!$D$18:$F$20,3,0),IF(LEN(W405)&gt;4,", ",""))),IF(ISNA(MATCH(_xlfn.BITAND(V405,'PDP8'!$E$21),'PDP8'!$D$21:$D$52,0)),"",VLOOKUP(_xlfn.BITAND(V405,'PDP8'!$E$21),'PDP8'!$D$21:$F$52,3,0)))))</f>
        <v/>
      </c>
      <c r="Y405" s="253" t="str">
        <f t="shared" si="103"/>
        <v/>
      </c>
      <c r="Z405" s="253" t="str">
        <f t="shared" si="100"/>
        <v/>
      </c>
      <c r="AA405" s="253" t="str">
        <f>IF(LEN(Z405)=0,"",CONCATENATE(IF(ISNA(MATCH(_xlfn.BITAND(Z405,'PDP8'!$E$56),'PDP8'!$D$56:$D$70,0)),"",CONCATENATE(INDEX('PDP8'!$C$56:$C$70,MATCH(_xlfn.BITAND(Z405,'PDP8'!$E$56),'PDP8'!$D$56:$D$70,0))," ")),IF(ISNA(MATCH(_xlfn.BITAND(Z405,'PDP8'!$E$71),'PDP8'!$D$71:$D$73,0)),"",CONCATENATE(INDEX('PDP8'!$C$71:$C$73,MATCH(_xlfn.BITAND(Z405,'PDP8'!$E$71),'PDP8'!$D$71:$D$73,0))," ")),IF(_xlfn.BITAND(Z405,'PDP8'!$E$74),"",'PDP8'!$C$74),IF(_xlfn.BITAND(Z405,'PDP8'!$E$75),'PDP8'!$C$75,"")))</f>
        <v/>
      </c>
      <c r="AB405" s="253" t="str">
        <f>IF(LEN(AA405)=0,"",CONCATENATE(IF(ISNA(MATCH(_xlfn.BITAND(Z405,'PDP8'!$E$56),'PDP8'!$D$56:$D$70,0)),"",VLOOKUP(_xlfn.BITAND(Z405,'PDP8'!$E$56),'PDP8'!$D$56:$F$70,3,0)),IF(ISNA(MATCH(_xlfn.BITAND(Z405,'PDP8'!$E$71),'PDP8'!$D$71:$D$73,0)),"",CONCATENATE(IF(ISNA(MATCH(_xlfn.BITAND(Z405,'PDP8'!$E$56),'PDP8'!$D$56:$D$70,0)),"",", "),VLOOKUP(_xlfn.BITAND(Z405,'PDP8'!$E$71),'PDP8'!$D$71:$F$73,3,0))),IF(_xlfn.BITAND(Z405,'PDP8'!$E$75)='PDP8'!$D$75,CONCATENATE(IF(LEN(AA405)&gt;4,", ",""),'PDP8'!$F$75,""),IF(_xlfn.BITAND(Z405,'PDP8'!$E$74),"",'PDP8'!$F$74))))</f>
        <v/>
      </c>
      <c r="AC405" s="253" t="str">
        <f t="shared" si="104"/>
        <v/>
      </c>
      <c r="AD405" s="253" t="str">
        <f>IF(OR(LEFT(C405,1)="*",ISNA(MATCH(C405,'PDP8'!$B$90:$B$238,0))),"",VLOOKUP(C405,'PDP8'!$B$90:$C$238,2,0))</f>
        <v/>
      </c>
      <c r="AE405" s="253" t="str">
        <f>IF(LEN(AD405)=0,"",VLOOKUP(C405,'PDP8'!$B$79:$F$238,5,0))</f>
        <v/>
      </c>
      <c r="AF405" s="253" t="str">
        <f>IF(OR(LEFT(C405,1)="*",ISNA(MATCH(C405,'PDP8'!$J$5:$J$389,0))),"",INDEX('PDP8'!$I$5:$I$389,MATCH(C405,'PDP8'!$J$5:$J$389,0)))</f>
        <v/>
      </c>
      <c r="AG405" s="253" t="str">
        <f>IF(LEN(AF405)=0,"",CONCATENATE(VLOOKUP(C405,'PDP8'!$J$5:$M$389,2,0),": ",VLOOKUP(C405,'PDP8'!$J$5:$M$389,4,0)))</f>
        <v/>
      </c>
      <c r="AH405" s="126"/>
    </row>
    <row r="406" spans="1:34" x14ac:dyDescent="0.2">
      <c r="A406" s="126"/>
      <c r="B406" s="246" t="str">
        <f t="shared" si="90"/>
        <v/>
      </c>
      <c r="C406" s="247"/>
      <c r="D406" s="248"/>
      <c r="E406" s="177"/>
      <c r="F406" s="249"/>
      <c r="G406" s="250" t="str">
        <f>IF(LEN(C406)=0,"",IF(LEFT(C406,1)="*",B406,IF(D406="Y",C406,IF(O406&lt;6,INDEX('PDP8'!$C$6:$C$13,MATCH(P406,'PDP8'!$B$6:$B$13)),CONCATENATE(W406,AA406,AD406,AF406)))))</f>
        <v/>
      </c>
      <c r="H406" s="251" t="str">
        <f t="shared" si="91"/>
        <v/>
      </c>
      <c r="I406" s="250" t="str">
        <f t="shared" si="101"/>
        <v/>
      </c>
      <c r="J406" s="179"/>
      <c r="K406" s="188" t="str">
        <f>IF(LEFT(C406,1)="*",CONCATENATE("/Address = ",RIGHT(B406,LEN(B406)-1)),IF(LEN(O406)=0,"",IF(D406="Y",CONCATENATE("/Data initialized to ",C406),IF(O406&lt;6,CONCATENATE("/",VLOOKUP(P406,'PDP8'!$B$6:$F$13,5),IF(_xlfn.BITAND(OCT2DEC(C406),376)=264," [Auto pre-increment]","")),CONCATENATE("/",Y406,AC406,AE406,AG406)))))</f>
        <v/>
      </c>
      <c r="L406" s="252"/>
      <c r="M406" s="126"/>
      <c r="N406" s="253" t="str">
        <f t="shared" si="92"/>
        <v/>
      </c>
      <c r="O406" s="253" t="str">
        <f t="shared" si="93"/>
        <v/>
      </c>
      <c r="P406" s="253" t="str">
        <f t="shared" si="94"/>
        <v/>
      </c>
      <c r="Q406" s="253" t="str">
        <f t="shared" si="95"/>
        <v/>
      </c>
      <c r="R406" s="253" t="str">
        <f t="shared" si="96"/>
        <v>NO</v>
      </c>
      <c r="S406" s="254" t="str">
        <f t="shared" si="102"/>
        <v>7610</v>
      </c>
      <c r="T406" s="253" t="str">
        <f t="shared" si="97"/>
        <v/>
      </c>
      <c r="U406" s="253">
        <f t="shared" si="98"/>
        <v>0</v>
      </c>
      <c r="V406" s="253" t="str">
        <f t="shared" si="99"/>
        <v/>
      </c>
      <c r="W406" s="253" t="str">
        <f>IF(LEN(V406)=0,"",IF(_xlfn.BITAND(V406,'PDP8'!$E$17)='PDP8'!$D$17,'PDP8'!$F$17,CONCATENATE(IF(ISNA(MATCH(_xlfn.BITAND(V406,'PDP8'!$E$18),'PDP8'!$D$18:$D$20,0)),"",CONCATENATE(INDEX('PDP8'!$C$18:$C$20,MATCH(_xlfn.BITAND(V406,'PDP8'!$E$18),'PDP8'!$D$18:$D$20,0))," ")),IF(ISNA(MATCH(_xlfn.BITAND(V406,'PDP8'!$E$21),'PDP8'!$D$21:$D$52,0)),"",INDEX('PDP8'!$C$21:$C$52,MATCH(_xlfn.BITAND(V406,'PDP8'!$E$21),'PDP8'!$D$21:$D$52,0))))))</f>
        <v/>
      </c>
      <c r="X406" s="253" t="str">
        <f>IF(LEN(W406)=0,"",IF(B406='PDP8'!$B$17,'PDP8'!$F$17,CONCATENATE(IF(ISNA(MATCH(_xlfn.BITAND(V406,'PDP8'!$E$18),'PDP8'!$D$18:$D$20,0)),"",CONCATENATE(VLOOKUP(_xlfn.BITAND(V406,'PDP8'!$E$18),'PDP8'!$D$18:$F$20,3,0),IF(LEN(W406)&gt;4,", ",""))),IF(ISNA(MATCH(_xlfn.BITAND(V406,'PDP8'!$E$21),'PDP8'!$D$21:$D$52,0)),"",VLOOKUP(_xlfn.BITAND(V406,'PDP8'!$E$21),'PDP8'!$D$21:$F$52,3,0)))))</f>
        <v/>
      </c>
      <c r="Y406" s="253" t="str">
        <f t="shared" si="103"/>
        <v/>
      </c>
      <c r="Z406" s="253" t="str">
        <f t="shared" si="100"/>
        <v/>
      </c>
      <c r="AA406" s="253" t="str">
        <f>IF(LEN(Z406)=0,"",CONCATENATE(IF(ISNA(MATCH(_xlfn.BITAND(Z406,'PDP8'!$E$56),'PDP8'!$D$56:$D$70,0)),"",CONCATENATE(INDEX('PDP8'!$C$56:$C$70,MATCH(_xlfn.BITAND(Z406,'PDP8'!$E$56),'PDP8'!$D$56:$D$70,0))," ")),IF(ISNA(MATCH(_xlfn.BITAND(Z406,'PDP8'!$E$71),'PDP8'!$D$71:$D$73,0)),"",CONCATENATE(INDEX('PDP8'!$C$71:$C$73,MATCH(_xlfn.BITAND(Z406,'PDP8'!$E$71),'PDP8'!$D$71:$D$73,0))," ")),IF(_xlfn.BITAND(Z406,'PDP8'!$E$74),"",'PDP8'!$C$74),IF(_xlfn.BITAND(Z406,'PDP8'!$E$75),'PDP8'!$C$75,"")))</f>
        <v/>
      </c>
      <c r="AB406" s="253" t="str">
        <f>IF(LEN(AA406)=0,"",CONCATENATE(IF(ISNA(MATCH(_xlfn.BITAND(Z406,'PDP8'!$E$56),'PDP8'!$D$56:$D$70,0)),"",VLOOKUP(_xlfn.BITAND(Z406,'PDP8'!$E$56),'PDP8'!$D$56:$F$70,3,0)),IF(ISNA(MATCH(_xlfn.BITAND(Z406,'PDP8'!$E$71),'PDP8'!$D$71:$D$73,0)),"",CONCATENATE(IF(ISNA(MATCH(_xlfn.BITAND(Z406,'PDP8'!$E$56),'PDP8'!$D$56:$D$70,0)),"",", "),VLOOKUP(_xlfn.BITAND(Z406,'PDP8'!$E$71),'PDP8'!$D$71:$F$73,3,0))),IF(_xlfn.BITAND(Z406,'PDP8'!$E$75)='PDP8'!$D$75,CONCATENATE(IF(LEN(AA406)&gt;4,", ",""),'PDP8'!$F$75,""),IF(_xlfn.BITAND(Z406,'PDP8'!$E$74),"",'PDP8'!$F$74))))</f>
        <v/>
      </c>
      <c r="AC406" s="253" t="str">
        <f t="shared" si="104"/>
        <v/>
      </c>
      <c r="AD406" s="253" t="str">
        <f>IF(OR(LEFT(C406,1)="*",ISNA(MATCH(C406,'PDP8'!$B$90:$B$238,0))),"",VLOOKUP(C406,'PDP8'!$B$90:$C$238,2,0))</f>
        <v/>
      </c>
      <c r="AE406" s="253" t="str">
        <f>IF(LEN(AD406)=0,"",VLOOKUP(C406,'PDP8'!$B$79:$F$238,5,0))</f>
        <v/>
      </c>
      <c r="AF406" s="253" t="str">
        <f>IF(OR(LEFT(C406,1)="*",ISNA(MATCH(C406,'PDP8'!$J$5:$J$389,0))),"",INDEX('PDP8'!$I$5:$I$389,MATCH(C406,'PDP8'!$J$5:$J$389,0)))</f>
        <v/>
      </c>
      <c r="AG406" s="253" t="str">
        <f>IF(LEN(AF406)=0,"",CONCATENATE(VLOOKUP(C406,'PDP8'!$J$5:$M$389,2,0),": ",VLOOKUP(C406,'PDP8'!$J$5:$M$389,4,0)))</f>
        <v/>
      </c>
      <c r="AH406" s="126"/>
    </row>
    <row r="407" spans="1:34" x14ac:dyDescent="0.2">
      <c r="A407" s="126"/>
      <c r="B407" s="246" t="str">
        <f t="shared" si="90"/>
        <v/>
      </c>
      <c r="C407" s="247"/>
      <c r="D407" s="248"/>
      <c r="E407" s="177"/>
      <c r="F407" s="249"/>
      <c r="G407" s="250" t="str">
        <f>IF(LEN(C407)=0,"",IF(LEFT(C407,1)="*",B407,IF(D407="Y",C407,IF(O407&lt;6,INDEX('PDP8'!$C$6:$C$13,MATCH(P407,'PDP8'!$B$6:$B$13)),CONCATENATE(W407,AA407,AD407,AF407)))))</f>
        <v/>
      </c>
      <c r="H407" s="251" t="str">
        <f t="shared" si="91"/>
        <v/>
      </c>
      <c r="I407" s="250" t="str">
        <f t="shared" si="101"/>
        <v/>
      </c>
      <c r="J407" s="179"/>
      <c r="K407" s="188" t="str">
        <f>IF(LEFT(C407,1)="*",CONCATENATE("/Address = ",RIGHT(B407,LEN(B407)-1)),IF(LEN(O407)=0,"",IF(D407="Y",CONCATENATE("/Data initialized to ",C407),IF(O407&lt;6,CONCATENATE("/",VLOOKUP(P407,'PDP8'!$B$6:$F$13,5),IF(_xlfn.BITAND(OCT2DEC(C407),376)=264," [Auto pre-increment]","")),CONCATENATE("/",Y407,AC407,AE407,AG407)))))</f>
        <v/>
      </c>
      <c r="L407" s="252"/>
      <c r="M407" s="126"/>
      <c r="N407" s="253" t="str">
        <f t="shared" si="92"/>
        <v/>
      </c>
      <c r="O407" s="253" t="str">
        <f t="shared" si="93"/>
        <v/>
      </c>
      <c r="P407" s="253" t="str">
        <f t="shared" si="94"/>
        <v/>
      </c>
      <c r="Q407" s="253" t="str">
        <f t="shared" si="95"/>
        <v/>
      </c>
      <c r="R407" s="253" t="str">
        <f t="shared" si="96"/>
        <v>NO</v>
      </c>
      <c r="S407" s="254" t="str">
        <f t="shared" si="102"/>
        <v>7610</v>
      </c>
      <c r="T407" s="253" t="str">
        <f t="shared" si="97"/>
        <v/>
      </c>
      <c r="U407" s="253">
        <f t="shared" si="98"/>
        <v>0</v>
      </c>
      <c r="V407" s="253" t="str">
        <f t="shared" si="99"/>
        <v/>
      </c>
      <c r="W407" s="253" t="str">
        <f>IF(LEN(V407)=0,"",IF(_xlfn.BITAND(V407,'PDP8'!$E$17)='PDP8'!$D$17,'PDP8'!$F$17,CONCATENATE(IF(ISNA(MATCH(_xlfn.BITAND(V407,'PDP8'!$E$18),'PDP8'!$D$18:$D$20,0)),"",CONCATENATE(INDEX('PDP8'!$C$18:$C$20,MATCH(_xlfn.BITAND(V407,'PDP8'!$E$18),'PDP8'!$D$18:$D$20,0))," ")),IF(ISNA(MATCH(_xlfn.BITAND(V407,'PDP8'!$E$21),'PDP8'!$D$21:$D$52,0)),"",INDEX('PDP8'!$C$21:$C$52,MATCH(_xlfn.BITAND(V407,'PDP8'!$E$21),'PDP8'!$D$21:$D$52,0))))))</f>
        <v/>
      </c>
      <c r="X407" s="253" t="str">
        <f>IF(LEN(W407)=0,"",IF(B407='PDP8'!$B$17,'PDP8'!$F$17,CONCATENATE(IF(ISNA(MATCH(_xlfn.BITAND(V407,'PDP8'!$E$18),'PDP8'!$D$18:$D$20,0)),"",CONCATENATE(VLOOKUP(_xlfn.BITAND(V407,'PDP8'!$E$18),'PDP8'!$D$18:$F$20,3,0),IF(LEN(W407)&gt;4,", ",""))),IF(ISNA(MATCH(_xlfn.BITAND(V407,'PDP8'!$E$21),'PDP8'!$D$21:$D$52,0)),"",VLOOKUP(_xlfn.BITAND(V407,'PDP8'!$E$21),'PDP8'!$D$21:$F$52,3,0)))))</f>
        <v/>
      </c>
      <c r="Y407" s="253" t="str">
        <f t="shared" si="103"/>
        <v/>
      </c>
      <c r="Z407" s="253" t="str">
        <f t="shared" si="100"/>
        <v/>
      </c>
      <c r="AA407" s="253" t="str">
        <f>IF(LEN(Z407)=0,"",CONCATENATE(IF(ISNA(MATCH(_xlfn.BITAND(Z407,'PDP8'!$E$56),'PDP8'!$D$56:$D$70,0)),"",CONCATENATE(INDEX('PDP8'!$C$56:$C$70,MATCH(_xlfn.BITAND(Z407,'PDP8'!$E$56),'PDP8'!$D$56:$D$70,0))," ")),IF(ISNA(MATCH(_xlfn.BITAND(Z407,'PDP8'!$E$71),'PDP8'!$D$71:$D$73,0)),"",CONCATENATE(INDEX('PDP8'!$C$71:$C$73,MATCH(_xlfn.BITAND(Z407,'PDP8'!$E$71),'PDP8'!$D$71:$D$73,0))," ")),IF(_xlfn.BITAND(Z407,'PDP8'!$E$74),"",'PDP8'!$C$74),IF(_xlfn.BITAND(Z407,'PDP8'!$E$75),'PDP8'!$C$75,"")))</f>
        <v/>
      </c>
      <c r="AB407" s="253" t="str">
        <f>IF(LEN(AA407)=0,"",CONCATENATE(IF(ISNA(MATCH(_xlfn.BITAND(Z407,'PDP8'!$E$56),'PDP8'!$D$56:$D$70,0)),"",VLOOKUP(_xlfn.BITAND(Z407,'PDP8'!$E$56),'PDP8'!$D$56:$F$70,3,0)),IF(ISNA(MATCH(_xlfn.BITAND(Z407,'PDP8'!$E$71),'PDP8'!$D$71:$D$73,0)),"",CONCATENATE(IF(ISNA(MATCH(_xlfn.BITAND(Z407,'PDP8'!$E$56),'PDP8'!$D$56:$D$70,0)),"",", "),VLOOKUP(_xlfn.BITAND(Z407,'PDP8'!$E$71),'PDP8'!$D$71:$F$73,3,0))),IF(_xlfn.BITAND(Z407,'PDP8'!$E$75)='PDP8'!$D$75,CONCATENATE(IF(LEN(AA407)&gt;4,", ",""),'PDP8'!$F$75,""),IF(_xlfn.BITAND(Z407,'PDP8'!$E$74),"",'PDP8'!$F$74))))</f>
        <v/>
      </c>
      <c r="AC407" s="253" t="str">
        <f t="shared" si="104"/>
        <v/>
      </c>
      <c r="AD407" s="253" t="str">
        <f>IF(OR(LEFT(C407,1)="*",ISNA(MATCH(C407,'PDP8'!$B$90:$B$238,0))),"",VLOOKUP(C407,'PDP8'!$B$90:$C$238,2,0))</f>
        <v/>
      </c>
      <c r="AE407" s="253" t="str">
        <f>IF(LEN(AD407)=0,"",VLOOKUP(C407,'PDP8'!$B$79:$F$238,5,0))</f>
        <v/>
      </c>
      <c r="AF407" s="253" t="str">
        <f>IF(OR(LEFT(C407,1)="*",ISNA(MATCH(C407,'PDP8'!$J$5:$J$389,0))),"",INDEX('PDP8'!$I$5:$I$389,MATCH(C407,'PDP8'!$J$5:$J$389,0)))</f>
        <v/>
      </c>
      <c r="AG407" s="253" t="str">
        <f>IF(LEN(AF407)=0,"",CONCATENATE(VLOOKUP(C407,'PDP8'!$J$5:$M$389,2,0),": ",VLOOKUP(C407,'PDP8'!$J$5:$M$389,4,0)))</f>
        <v/>
      </c>
      <c r="AH407" s="126"/>
    </row>
    <row r="408" spans="1:34" x14ac:dyDescent="0.2">
      <c r="A408" s="126"/>
      <c r="B408" s="246" t="str">
        <f t="shared" si="90"/>
        <v/>
      </c>
      <c r="C408" s="247"/>
      <c r="D408" s="248"/>
      <c r="E408" s="177"/>
      <c r="F408" s="249"/>
      <c r="G408" s="250" t="str">
        <f>IF(LEN(C408)=0,"",IF(LEFT(C408,1)="*",B408,IF(D408="Y",C408,IF(O408&lt;6,INDEX('PDP8'!$C$6:$C$13,MATCH(P408,'PDP8'!$B$6:$B$13)),CONCATENATE(W408,AA408,AD408,AF408)))))</f>
        <v/>
      </c>
      <c r="H408" s="251" t="str">
        <f t="shared" si="91"/>
        <v/>
      </c>
      <c r="I408" s="250" t="str">
        <f t="shared" si="101"/>
        <v/>
      </c>
      <c r="J408" s="179"/>
      <c r="K408" s="188" t="str">
        <f>IF(LEFT(C408,1)="*",CONCATENATE("/Address = ",RIGHT(B408,LEN(B408)-1)),IF(LEN(O408)=0,"",IF(D408="Y",CONCATENATE("/Data initialized to ",C408),IF(O408&lt;6,CONCATENATE("/",VLOOKUP(P408,'PDP8'!$B$6:$F$13,5),IF(_xlfn.BITAND(OCT2DEC(C408),376)=264," [Auto pre-increment]","")),CONCATENATE("/",Y408,AC408,AE408,AG408)))))</f>
        <v/>
      </c>
      <c r="L408" s="252"/>
      <c r="M408" s="126"/>
      <c r="N408" s="253" t="str">
        <f t="shared" si="92"/>
        <v/>
      </c>
      <c r="O408" s="253" t="str">
        <f t="shared" si="93"/>
        <v/>
      </c>
      <c r="P408" s="253" t="str">
        <f t="shared" si="94"/>
        <v/>
      </c>
      <c r="Q408" s="253" t="str">
        <f t="shared" si="95"/>
        <v/>
      </c>
      <c r="R408" s="253" t="str">
        <f t="shared" si="96"/>
        <v>NO</v>
      </c>
      <c r="S408" s="254" t="str">
        <f t="shared" si="102"/>
        <v>7610</v>
      </c>
      <c r="T408" s="253" t="str">
        <f t="shared" si="97"/>
        <v/>
      </c>
      <c r="U408" s="253">
        <f t="shared" si="98"/>
        <v>0</v>
      </c>
      <c r="V408" s="253" t="str">
        <f t="shared" si="99"/>
        <v/>
      </c>
      <c r="W408" s="253" t="str">
        <f>IF(LEN(V408)=0,"",IF(_xlfn.BITAND(V408,'PDP8'!$E$17)='PDP8'!$D$17,'PDP8'!$F$17,CONCATENATE(IF(ISNA(MATCH(_xlfn.BITAND(V408,'PDP8'!$E$18),'PDP8'!$D$18:$D$20,0)),"",CONCATENATE(INDEX('PDP8'!$C$18:$C$20,MATCH(_xlfn.BITAND(V408,'PDP8'!$E$18),'PDP8'!$D$18:$D$20,0))," ")),IF(ISNA(MATCH(_xlfn.BITAND(V408,'PDP8'!$E$21),'PDP8'!$D$21:$D$52,0)),"",INDEX('PDP8'!$C$21:$C$52,MATCH(_xlfn.BITAND(V408,'PDP8'!$E$21),'PDP8'!$D$21:$D$52,0))))))</f>
        <v/>
      </c>
      <c r="X408" s="253" t="str">
        <f>IF(LEN(W408)=0,"",IF(B408='PDP8'!$B$17,'PDP8'!$F$17,CONCATENATE(IF(ISNA(MATCH(_xlfn.BITAND(V408,'PDP8'!$E$18),'PDP8'!$D$18:$D$20,0)),"",CONCATENATE(VLOOKUP(_xlfn.BITAND(V408,'PDP8'!$E$18),'PDP8'!$D$18:$F$20,3,0),IF(LEN(W408)&gt;4,", ",""))),IF(ISNA(MATCH(_xlfn.BITAND(V408,'PDP8'!$E$21),'PDP8'!$D$21:$D$52,0)),"",VLOOKUP(_xlfn.BITAND(V408,'PDP8'!$E$21),'PDP8'!$D$21:$F$52,3,0)))))</f>
        <v/>
      </c>
      <c r="Y408" s="253" t="str">
        <f t="shared" si="103"/>
        <v/>
      </c>
      <c r="Z408" s="253" t="str">
        <f t="shared" si="100"/>
        <v/>
      </c>
      <c r="AA408" s="253" t="str">
        <f>IF(LEN(Z408)=0,"",CONCATENATE(IF(ISNA(MATCH(_xlfn.BITAND(Z408,'PDP8'!$E$56),'PDP8'!$D$56:$D$70,0)),"",CONCATENATE(INDEX('PDP8'!$C$56:$C$70,MATCH(_xlfn.BITAND(Z408,'PDP8'!$E$56),'PDP8'!$D$56:$D$70,0))," ")),IF(ISNA(MATCH(_xlfn.BITAND(Z408,'PDP8'!$E$71),'PDP8'!$D$71:$D$73,0)),"",CONCATENATE(INDEX('PDP8'!$C$71:$C$73,MATCH(_xlfn.BITAND(Z408,'PDP8'!$E$71),'PDP8'!$D$71:$D$73,0))," ")),IF(_xlfn.BITAND(Z408,'PDP8'!$E$74),"",'PDP8'!$C$74),IF(_xlfn.BITAND(Z408,'PDP8'!$E$75),'PDP8'!$C$75,"")))</f>
        <v/>
      </c>
      <c r="AB408" s="253" t="str">
        <f>IF(LEN(AA408)=0,"",CONCATENATE(IF(ISNA(MATCH(_xlfn.BITAND(Z408,'PDP8'!$E$56),'PDP8'!$D$56:$D$70,0)),"",VLOOKUP(_xlfn.BITAND(Z408,'PDP8'!$E$56),'PDP8'!$D$56:$F$70,3,0)),IF(ISNA(MATCH(_xlfn.BITAND(Z408,'PDP8'!$E$71),'PDP8'!$D$71:$D$73,0)),"",CONCATENATE(IF(ISNA(MATCH(_xlfn.BITAND(Z408,'PDP8'!$E$56),'PDP8'!$D$56:$D$70,0)),"",", "),VLOOKUP(_xlfn.BITAND(Z408,'PDP8'!$E$71),'PDP8'!$D$71:$F$73,3,0))),IF(_xlfn.BITAND(Z408,'PDP8'!$E$75)='PDP8'!$D$75,CONCATENATE(IF(LEN(AA408)&gt;4,", ",""),'PDP8'!$F$75,""),IF(_xlfn.BITAND(Z408,'PDP8'!$E$74),"",'PDP8'!$F$74))))</f>
        <v/>
      </c>
      <c r="AC408" s="253" t="str">
        <f t="shared" si="104"/>
        <v/>
      </c>
      <c r="AD408" s="253" t="str">
        <f>IF(OR(LEFT(C408,1)="*",ISNA(MATCH(C408,'PDP8'!$B$90:$B$238,0))),"",VLOOKUP(C408,'PDP8'!$B$90:$C$238,2,0))</f>
        <v/>
      </c>
      <c r="AE408" s="253" t="str">
        <f>IF(LEN(AD408)=0,"",VLOOKUP(C408,'PDP8'!$B$79:$F$238,5,0))</f>
        <v/>
      </c>
      <c r="AF408" s="253" t="str">
        <f>IF(OR(LEFT(C408,1)="*",ISNA(MATCH(C408,'PDP8'!$J$5:$J$389,0))),"",INDEX('PDP8'!$I$5:$I$389,MATCH(C408,'PDP8'!$J$5:$J$389,0)))</f>
        <v/>
      </c>
      <c r="AG408" s="253" t="str">
        <f>IF(LEN(AF408)=0,"",CONCATENATE(VLOOKUP(C408,'PDP8'!$J$5:$M$389,2,0),": ",VLOOKUP(C408,'PDP8'!$J$5:$M$389,4,0)))</f>
        <v/>
      </c>
      <c r="AH408" s="126"/>
    </row>
    <row r="409" spans="1:34" x14ac:dyDescent="0.2">
      <c r="A409" s="126"/>
      <c r="B409" s="246" t="str">
        <f t="shared" si="90"/>
        <v/>
      </c>
      <c r="C409" s="247"/>
      <c r="D409" s="248"/>
      <c r="E409" s="177"/>
      <c r="F409" s="249"/>
      <c r="G409" s="250" t="str">
        <f>IF(LEN(C409)=0,"",IF(LEFT(C409,1)="*",B409,IF(D409="Y",C409,IF(O409&lt;6,INDEX('PDP8'!$C$6:$C$13,MATCH(P409,'PDP8'!$B$6:$B$13)),CONCATENATE(W409,AA409,AD409,AF409)))))</f>
        <v/>
      </c>
      <c r="H409" s="251" t="str">
        <f t="shared" si="91"/>
        <v/>
      </c>
      <c r="I409" s="250" t="str">
        <f t="shared" si="101"/>
        <v/>
      </c>
      <c r="J409" s="179"/>
      <c r="K409" s="188" t="str">
        <f>IF(LEFT(C409,1)="*",CONCATENATE("/Address = ",RIGHT(B409,LEN(B409)-1)),IF(LEN(O409)=0,"",IF(D409="Y",CONCATENATE("/Data initialized to ",C409),IF(O409&lt;6,CONCATENATE("/",VLOOKUP(P409,'PDP8'!$B$6:$F$13,5),IF(_xlfn.BITAND(OCT2DEC(C409),376)=264," [Auto pre-increment]","")),CONCATENATE("/",Y409,AC409,AE409,AG409)))))</f>
        <v/>
      </c>
      <c r="L409" s="252"/>
      <c r="M409" s="126"/>
      <c r="N409" s="253" t="str">
        <f t="shared" si="92"/>
        <v/>
      </c>
      <c r="O409" s="253" t="str">
        <f t="shared" si="93"/>
        <v/>
      </c>
      <c r="P409" s="253" t="str">
        <f t="shared" si="94"/>
        <v/>
      </c>
      <c r="Q409" s="253" t="str">
        <f t="shared" si="95"/>
        <v/>
      </c>
      <c r="R409" s="253" t="str">
        <f t="shared" si="96"/>
        <v>NO</v>
      </c>
      <c r="S409" s="254" t="str">
        <f t="shared" si="102"/>
        <v>7610</v>
      </c>
      <c r="T409" s="253" t="str">
        <f t="shared" si="97"/>
        <v/>
      </c>
      <c r="U409" s="253">
        <f t="shared" si="98"/>
        <v>0</v>
      </c>
      <c r="V409" s="253" t="str">
        <f t="shared" si="99"/>
        <v/>
      </c>
      <c r="W409" s="253" t="str">
        <f>IF(LEN(V409)=0,"",IF(_xlfn.BITAND(V409,'PDP8'!$E$17)='PDP8'!$D$17,'PDP8'!$F$17,CONCATENATE(IF(ISNA(MATCH(_xlfn.BITAND(V409,'PDP8'!$E$18),'PDP8'!$D$18:$D$20,0)),"",CONCATENATE(INDEX('PDP8'!$C$18:$C$20,MATCH(_xlfn.BITAND(V409,'PDP8'!$E$18),'PDP8'!$D$18:$D$20,0))," ")),IF(ISNA(MATCH(_xlfn.BITAND(V409,'PDP8'!$E$21),'PDP8'!$D$21:$D$52,0)),"",INDEX('PDP8'!$C$21:$C$52,MATCH(_xlfn.BITAND(V409,'PDP8'!$E$21),'PDP8'!$D$21:$D$52,0))))))</f>
        <v/>
      </c>
      <c r="X409" s="253" t="str">
        <f>IF(LEN(W409)=0,"",IF(B409='PDP8'!$B$17,'PDP8'!$F$17,CONCATENATE(IF(ISNA(MATCH(_xlfn.BITAND(V409,'PDP8'!$E$18),'PDP8'!$D$18:$D$20,0)),"",CONCATENATE(VLOOKUP(_xlfn.BITAND(V409,'PDP8'!$E$18),'PDP8'!$D$18:$F$20,3,0),IF(LEN(W409)&gt;4,", ",""))),IF(ISNA(MATCH(_xlfn.BITAND(V409,'PDP8'!$E$21),'PDP8'!$D$21:$D$52,0)),"",VLOOKUP(_xlfn.BITAND(V409,'PDP8'!$E$21),'PDP8'!$D$21:$F$52,3,0)))))</f>
        <v/>
      </c>
      <c r="Y409" s="253" t="str">
        <f t="shared" si="103"/>
        <v/>
      </c>
      <c r="Z409" s="253" t="str">
        <f t="shared" si="100"/>
        <v/>
      </c>
      <c r="AA409" s="253" t="str">
        <f>IF(LEN(Z409)=0,"",CONCATENATE(IF(ISNA(MATCH(_xlfn.BITAND(Z409,'PDP8'!$E$56),'PDP8'!$D$56:$D$70,0)),"",CONCATENATE(INDEX('PDP8'!$C$56:$C$70,MATCH(_xlfn.BITAND(Z409,'PDP8'!$E$56),'PDP8'!$D$56:$D$70,0))," ")),IF(ISNA(MATCH(_xlfn.BITAND(Z409,'PDP8'!$E$71),'PDP8'!$D$71:$D$73,0)),"",CONCATENATE(INDEX('PDP8'!$C$71:$C$73,MATCH(_xlfn.BITAND(Z409,'PDP8'!$E$71),'PDP8'!$D$71:$D$73,0))," ")),IF(_xlfn.BITAND(Z409,'PDP8'!$E$74),"",'PDP8'!$C$74),IF(_xlfn.BITAND(Z409,'PDP8'!$E$75),'PDP8'!$C$75,"")))</f>
        <v/>
      </c>
      <c r="AB409" s="253" t="str">
        <f>IF(LEN(AA409)=0,"",CONCATENATE(IF(ISNA(MATCH(_xlfn.BITAND(Z409,'PDP8'!$E$56),'PDP8'!$D$56:$D$70,0)),"",VLOOKUP(_xlfn.BITAND(Z409,'PDP8'!$E$56),'PDP8'!$D$56:$F$70,3,0)),IF(ISNA(MATCH(_xlfn.BITAND(Z409,'PDP8'!$E$71),'PDP8'!$D$71:$D$73,0)),"",CONCATENATE(IF(ISNA(MATCH(_xlfn.BITAND(Z409,'PDP8'!$E$56),'PDP8'!$D$56:$D$70,0)),"",", "),VLOOKUP(_xlfn.BITAND(Z409,'PDP8'!$E$71),'PDP8'!$D$71:$F$73,3,0))),IF(_xlfn.BITAND(Z409,'PDP8'!$E$75)='PDP8'!$D$75,CONCATENATE(IF(LEN(AA409)&gt;4,", ",""),'PDP8'!$F$75,""),IF(_xlfn.BITAND(Z409,'PDP8'!$E$74),"",'PDP8'!$F$74))))</f>
        <v/>
      </c>
      <c r="AC409" s="253" t="str">
        <f t="shared" si="104"/>
        <v/>
      </c>
      <c r="AD409" s="253" t="str">
        <f>IF(OR(LEFT(C409,1)="*",ISNA(MATCH(C409,'PDP8'!$B$90:$B$238,0))),"",VLOOKUP(C409,'PDP8'!$B$90:$C$238,2,0))</f>
        <v/>
      </c>
      <c r="AE409" s="253" t="str">
        <f>IF(LEN(AD409)=0,"",VLOOKUP(C409,'PDP8'!$B$79:$F$238,5,0))</f>
        <v/>
      </c>
      <c r="AF409" s="253" t="str">
        <f>IF(OR(LEFT(C409,1)="*",ISNA(MATCH(C409,'PDP8'!$J$5:$J$389,0))),"",INDEX('PDP8'!$I$5:$I$389,MATCH(C409,'PDP8'!$J$5:$J$389,0)))</f>
        <v/>
      </c>
      <c r="AG409" s="253" t="str">
        <f>IF(LEN(AF409)=0,"",CONCATENATE(VLOOKUP(C409,'PDP8'!$J$5:$M$389,2,0),": ",VLOOKUP(C409,'PDP8'!$J$5:$M$389,4,0)))</f>
        <v/>
      </c>
      <c r="AH409" s="126"/>
    </row>
    <row r="410" spans="1:34" x14ac:dyDescent="0.2">
      <c r="A410" s="126"/>
      <c r="B410" s="246" t="str">
        <f t="shared" si="90"/>
        <v/>
      </c>
      <c r="C410" s="247"/>
      <c r="D410" s="248"/>
      <c r="E410" s="177"/>
      <c r="F410" s="249"/>
      <c r="G410" s="250" t="str">
        <f>IF(LEN(C410)=0,"",IF(LEFT(C410,1)="*",B410,IF(D410="Y",C410,IF(O410&lt;6,INDEX('PDP8'!$C$6:$C$13,MATCH(P410,'PDP8'!$B$6:$B$13)),CONCATENATE(W410,AA410,AD410,AF410)))))</f>
        <v/>
      </c>
      <c r="H410" s="251" t="str">
        <f t="shared" si="91"/>
        <v/>
      </c>
      <c r="I410" s="250" t="str">
        <f t="shared" si="101"/>
        <v/>
      </c>
      <c r="J410" s="179"/>
      <c r="K410" s="188" t="str">
        <f>IF(LEFT(C410,1)="*",CONCATENATE("/Address = ",RIGHT(B410,LEN(B410)-1)),IF(LEN(O410)=0,"",IF(D410="Y",CONCATENATE("/Data initialized to ",C410),IF(O410&lt;6,CONCATENATE("/",VLOOKUP(P410,'PDP8'!$B$6:$F$13,5),IF(_xlfn.BITAND(OCT2DEC(C410),376)=264," [Auto pre-increment]","")),CONCATENATE("/",Y410,AC410,AE410,AG410)))))</f>
        <v/>
      </c>
      <c r="L410" s="252"/>
      <c r="M410" s="126"/>
      <c r="N410" s="253" t="str">
        <f t="shared" si="92"/>
        <v/>
      </c>
      <c r="O410" s="253" t="str">
        <f t="shared" si="93"/>
        <v/>
      </c>
      <c r="P410" s="253" t="str">
        <f t="shared" si="94"/>
        <v/>
      </c>
      <c r="Q410" s="253" t="str">
        <f t="shared" si="95"/>
        <v/>
      </c>
      <c r="R410" s="253" t="str">
        <f t="shared" si="96"/>
        <v>NO</v>
      </c>
      <c r="S410" s="254" t="str">
        <f t="shared" si="102"/>
        <v>7610</v>
      </c>
      <c r="T410" s="253" t="str">
        <f t="shared" si="97"/>
        <v/>
      </c>
      <c r="U410" s="253">
        <f t="shared" si="98"/>
        <v>0</v>
      </c>
      <c r="V410" s="253" t="str">
        <f t="shared" si="99"/>
        <v/>
      </c>
      <c r="W410" s="253" t="str">
        <f>IF(LEN(V410)=0,"",IF(_xlfn.BITAND(V410,'PDP8'!$E$17)='PDP8'!$D$17,'PDP8'!$F$17,CONCATENATE(IF(ISNA(MATCH(_xlfn.BITAND(V410,'PDP8'!$E$18),'PDP8'!$D$18:$D$20,0)),"",CONCATENATE(INDEX('PDP8'!$C$18:$C$20,MATCH(_xlfn.BITAND(V410,'PDP8'!$E$18),'PDP8'!$D$18:$D$20,0))," ")),IF(ISNA(MATCH(_xlfn.BITAND(V410,'PDP8'!$E$21),'PDP8'!$D$21:$D$52,0)),"",INDEX('PDP8'!$C$21:$C$52,MATCH(_xlfn.BITAND(V410,'PDP8'!$E$21),'PDP8'!$D$21:$D$52,0))))))</f>
        <v/>
      </c>
      <c r="X410" s="253" t="str">
        <f>IF(LEN(W410)=0,"",IF(B410='PDP8'!$B$17,'PDP8'!$F$17,CONCATENATE(IF(ISNA(MATCH(_xlfn.BITAND(V410,'PDP8'!$E$18),'PDP8'!$D$18:$D$20,0)),"",CONCATENATE(VLOOKUP(_xlfn.BITAND(V410,'PDP8'!$E$18),'PDP8'!$D$18:$F$20,3,0),IF(LEN(W410)&gt;4,", ",""))),IF(ISNA(MATCH(_xlfn.BITAND(V410,'PDP8'!$E$21),'PDP8'!$D$21:$D$52,0)),"",VLOOKUP(_xlfn.BITAND(V410,'PDP8'!$E$21),'PDP8'!$D$21:$F$52,3,0)))))</f>
        <v/>
      </c>
      <c r="Y410" s="253" t="str">
        <f t="shared" si="103"/>
        <v/>
      </c>
      <c r="Z410" s="253" t="str">
        <f t="shared" si="100"/>
        <v/>
      </c>
      <c r="AA410" s="253" t="str">
        <f>IF(LEN(Z410)=0,"",CONCATENATE(IF(ISNA(MATCH(_xlfn.BITAND(Z410,'PDP8'!$E$56),'PDP8'!$D$56:$D$70,0)),"",CONCATENATE(INDEX('PDP8'!$C$56:$C$70,MATCH(_xlfn.BITAND(Z410,'PDP8'!$E$56),'PDP8'!$D$56:$D$70,0))," ")),IF(ISNA(MATCH(_xlfn.BITAND(Z410,'PDP8'!$E$71),'PDP8'!$D$71:$D$73,0)),"",CONCATENATE(INDEX('PDP8'!$C$71:$C$73,MATCH(_xlfn.BITAND(Z410,'PDP8'!$E$71),'PDP8'!$D$71:$D$73,0))," ")),IF(_xlfn.BITAND(Z410,'PDP8'!$E$74),"",'PDP8'!$C$74),IF(_xlfn.BITAND(Z410,'PDP8'!$E$75),'PDP8'!$C$75,"")))</f>
        <v/>
      </c>
      <c r="AB410" s="253" t="str">
        <f>IF(LEN(AA410)=0,"",CONCATENATE(IF(ISNA(MATCH(_xlfn.BITAND(Z410,'PDP8'!$E$56),'PDP8'!$D$56:$D$70,0)),"",VLOOKUP(_xlfn.BITAND(Z410,'PDP8'!$E$56),'PDP8'!$D$56:$F$70,3,0)),IF(ISNA(MATCH(_xlfn.BITAND(Z410,'PDP8'!$E$71),'PDP8'!$D$71:$D$73,0)),"",CONCATENATE(IF(ISNA(MATCH(_xlfn.BITAND(Z410,'PDP8'!$E$56),'PDP8'!$D$56:$D$70,0)),"",", "),VLOOKUP(_xlfn.BITAND(Z410,'PDP8'!$E$71),'PDP8'!$D$71:$F$73,3,0))),IF(_xlfn.BITAND(Z410,'PDP8'!$E$75)='PDP8'!$D$75,CONCATENATE(IF(LEN(AA410)&gt;4,", ",""),'PDP8'!$F$75,""),IF(_xlfn.BITAND(Z410,'PDP8'!$E$74),"",'PDP8'!$F$74))))</f>
        <v/>
      </c>
      <c r="AC410" s="253" t="str">
        <f t="shared" si="104"/>
        <v/>
      </c>
      <c r="AD410" s="253" t="str">
        <f>IF(OR(LEFT(C410,1)="*",ISNA(MATCH(C410,'PDP8'!$B$90:$B$238,0))),"",VLOOKUP(C410,'PDP8'!$B$90:$C$238,2,0))</f>
        <v/>
      </c>
      <c r="AE410" s="253" t="str">
        <f>IF(LEN(AD410)=0,"",VLOOKUP(C410,'PDP8'!$B$79:$F$238,5,0))</f>
        <v/>
      </c>
      <c r="AF410" s="253" t="str">
        <f>IF(OR(LEFT(C410,1)="*",ISNA(MATCH(C410,'PDP8'!$J$5:$J$389,0))),"",INDEX('PDP8'!$I$5:$I$389,MATCH(C410,'PDP8'!$J$5:$J$389,0)))</f>
        <v/>
      </c>
      <c r="AG410" s="253" t="str">
        <f>IF(LEN(AF410)=0,"",CONCATENATE(VLOOKUP(C410,'PDP8'!$J$5:$M$389,2,0),": ",VLOOKUP(C410,'PDP8'!$J$5:$M$389,4,0)))</f>
        <v/>
      </c>
      <c r="AH410" s="126"/>
    </row>
    <row r="411" spans="1:34" x14ac:dyDescent="0.2">
      <c r="A411" s="126"/>
      <c r="B411" s="246" t="str">
        <f t="shared" si="90"/>
        <v/>
      </c>
      <c r="C411" s="247"/>
      <c r="D411" s="248"/>
      <c r="E411" s="177"/>
      <c r="F411" s="249"/>
      <c r="G411" s="250" t="str">
        <f>IF(LEN(C411)=0,"",IF(LEFT(C411,1)="*",B411,IF(D411="Y",C411,IF(O411&lt;6,INDEX('PDP8'!$C$6:$C$13,MATCH(P411,'PDP8'!$B$6:$B$13)),CONCATENATE(W411,AA411,AD411,AF411)))))</f>
        <v/>
      </c>
      <c r="H411" s="251" t="str">
        <f t="shared" si="91"/>
        <v/>
      </c>
      <c r="I411" s="250" t="str">
        <f t="shared" si="101"/>
        <v/>
      </c>
      <c r="J411" s="179"/>
      <c r="K411" s="188" t="str">
        <f>IF(LEFT(C411,1)="*",CONCATENATE("/Address = ",RIGHT(B411,LEN(B411)-1)),IF(LEN(O411)=0,"",IF(D411="Y",CONCATENATE("/Data initialized to ",C411),IF(O411&lt;6,CONCATENATE("/",VLOOKUP(P411,'PDP8'!$B$6:$F$13,5),IF(_xlfn.BITAND(OCT2DEC(C411),376)=264," [Auto pre-increment]","")),CONCATENATE("/",Y411,AC411,AE411,AG411)))))</f>
        <v/>
      </c>
      <c r="L411" s="252"/>
      <c r="M411" s="126"/>
      <c r="N411" s="253" t="str">
        <f t="shared" si="92"/>
        <v/>
      </c>
      <c r="O411" s="253" t="str">
        <f t="shared" si="93"/>
        <v/>
      </c>
      <c r="P411" s="253" t="str">
        <f t="shared" si="94"/>
        <v/>
      </c>
      <c r="Q411" s="253" t="str">
        <f t="shared" si="95"/>
        <v/>
      </c>
      <c r="R411" s="253" t="str">
        <f t="shared" si="96"/>
        <v>NO</v>
      </c>
      <c r="S411" s="254" t="str">
        <f t="shared" si="102"/>
        <v>7610</v>
      </c>
      <c r="T411" s="253" t="str">
        <f t="shared" si="97"/>
        <v/>
      </c>
      <c r="U411" s="253">
        <f t="shared" si="98"/>
        <v>0</v>
      </c>
      <c r="V411" s="253" t="str">
        <f t="shared" si="99"/>
        <v/>
      </c>
      <c r="W411" s="253" t="str">
        <f>IF(LEN(V411)=0,"",IF(_xlfn.BITAND(V411,'PDP8'!$E$17)='PDP8'!$D$17,'PDP8'!$F$17,CONCATENATE(IF(ISNA(MATCH(_xlfn.BITAND(V411,'PDP8'!$E$18),'PDP8'!$D$18:$D$20,0)),"",CONCATENATE(INDEX('PDP8'!$C$18:$C$20,MATCH(_xlfn.BITAND(V411,'PDP8'!$E$18),'PDP8'!$D$18:$D$20,0))," ")),IF(ISNA(MATCH(_xlfn.BITAND(V411,'PDP8'!$E$21),'PDP8'!$D$21:$D$52,0)),"",INDEX('PDP8'!$C$21:$C$52,MATCH(_xlfn.BITAND(V411,'PDP8'!$E$21),'PDP8'!$D$21:$D$52,0))))))</f>
        <v/>
      </c>
      <c r="X411" s="253" t="str">
        <f>IF(LEN(W411)=0,"",IF(B411='PDP8'!$B$17,'PDP8'!$F$17,CONCATENATE(IF(ISNA(MATCH(_xlfn.BITAND(V411,'PDP8'!$E$18),'PDP8'!$D$18:$D$20,0)),"",CONCATENATE(VLOOKUP(_xlfn.BITAND(V411,'PDP8'!$E$18),'PDP8'!$D$18:$F$20,3,0),IF(LEN(W411)&gt;4,", ",""))),IF(ISNA(MATCH(_xlfn.BITAND(V411,'PDP8'!$E$21),'PDP8'!$D$21:$D$52,0)),"",VLOOKUP(_xlfn.BITAND(V411,'PDP8'!$E$21),'PDP8'!$D$21:$F$52,3,0)))))</f>
        <v/>
      </c>
      <c r="Y411" s="253" t="str">
        <f t="shared" si="103"/>
        <v/>
      </c>
      <c r="Z411" s="253" t="str">
        <f t="shared" si="100"/>
        <v/>
      </c>
      <c r="AA411" s="253" t="str">
        <f>IF(LEN(Z411)=0,"",CONCATENATE(IF(ISNA(MATCH(_xlfn.BITAND(Z411,'PDP8'!$E$56),'PDP8'!$D$56:$D$70,0)),"",CONCATENATE(INDEX('PDP8'!$C$56:$C$70,MATCH(_xlfn.BITAND(Z411,'PDP8'!$E$56),'PDP8'!$D$56:$D$70,0))," ")),IF(ISNA(MATCH(_xlfn.BITAND(Z411,'PDP8'!$E$71),'PDP8'!$D$71:$D$73,0)),"",CONCATENATE(INDEX('PDP8'!$C$71:$C$73,MATCH(_xlfn.BITAND(Z411,'PDP8'!$E$71),'PDP8'!$D$71:$D$73,0))," ")),IF(_xlfn.BITAND(Z411,'PDP8'!$E$74),"",'PDP8'!$C$74),IF(_xlfn.BITAND(Z411,'PDP8'!$E$75),'PDP8'!$C$75,"")))</f>
        <v/>
      </c>
      <c r="AB411" s="253" t="str">
        <f>IF(LEN(AA411)=0,"",CONCATENATE(IF(ISNA(MATCH(_xlfn.BITAND(Z411,'PDP8'!$E$56),'PDP8'!$D$56:$D$70,0)),"",VLOOKUP(_xlfn.BITAND(Z411,'PDP8'!$E$56),'PDP8'!$D$56:$F$70,3,0)),IF(ISNA(MATCH(_xlfn.BITAND(Z411,'PDP8'!$E$71),'PDP8'!$D$71:$D$73,0)),"",CONCATENATE(IF(ISNA(MATCH(_xlfn.BITAND(Z411,'PDP8'!$E$56),'PDP8'!$D$56:$D$70,0)),"",", "),VLOOKUP(_xlfn.BITAND(Z411,'PDP8'!$E$71),'PDP8'!$D$71:$F$73,3,0))),IF(_xlfn.BITAND(Z411,'PDP8'!$E$75)='PDP8'!$D$75,CONCATENATE(IF(LEN(AA411)&gt;4,", ",""),'PDP8'!$F$75,""),IF(_xlfn.BITAND(Z411,'PDP8'!$E$74),"",'PDP8'!$F$74))))</f>
        <v/>
      </c>
      <c r="AC411" s="253" t="str">
        <f t="shared" si="104"/>
        <v/>
      </c>
      <c r="AD411" s="253" t="str">
        <f>IF(OR(LEFT(C411,1)="*",ISNA(MATCH(C411,'PDP8'!$B$90:$B$238,0))),"",VLOOKUP(C411,'PDP8'!$B$90:$C$238,2,0))</f>
        <v/>
      </c>
      <c r="AE411" s="253" t="str">
        <f>IF(LEN(AD411)=0,"",VLOOKUP(C411,'PDP8'!$B$79:$F$238,5,0))</f>
        <v/>
      </c>
      <c r="AF411" s="253" t="str">
        <f>IF(OR(LEFT(C411,1)="*",ISNA(MATCH(C411,'PDP8'!$J$5:$J$389,0))),"",INDEX('PDP8'!$I$5:$I$389,MATCH(C411,'PDP8'!$J$5:$J$389,0)))</f>
        <v/>
      </c>
      <c r="AG411" s="253" t="str">
        <f>IF(LEN(AF411)=0,"",CONCATENATE(VLOOKUP(C411,'PDP8'!$J$5:$M$389,2,0),": ",VLOOKUP(C411,'PDP8'!$J$5:$M$389,4,0)))</f>
        <v/>
      </c>
      <c r="AH411" s="126"/>
    </row>
    <row r="412" spans="1:34" x14ac:dyDescent="0.2">
      <c r="A412" s="126"/>
      <c r="B412" s="246" t="str">
        <f t="shared" si="90"/>
        <v/>
      </c>
      <c r="C412" s="247"/>
      <c r="D412" s="248"/>
      <c r="E412" s="177"/>
      <c r="F412" s="249"/>
      <c r="G412" s="250" t="str">
        <f>IF(LEN(C412)=0,"",IF(LEFT(C412,1)="*",B412,IF(D412="Y",C412,IF(O412&lt;6,INDEX('PDP8'!$C$6:$C$13,MATCH(P412,'PDP8'!$B$6:$B$13)),CONCATENATE(W412,AA412,AD412,AF412)))))</f>
        <v/>
      </c>
      <c r="H412" s="251" t="str">
        <f t="shared" si="91"/>
        <v/>
      </c>
      <c r="I412" s="250" t="str">
        <f t="shared" si="101"/>
        <v/>
      </c>
      <c r="J412" s="179"/>
      <c r="K412" s="188" t="str">
        <f>IF(LEFT(C412,1)="*",CONCATENATE("/Address = ",RIGHT(B412,LEN(B412)-1)),IF(LEN(O412)=0,"",IF(D412="Y",CONCATENATE("/Data initialized to ",C412),IF(O412&lt;6,CONCATENATE("/",VLOOKUP(P412,'PDP8'!$B$6:$F$13,5),IF(_xlfn.BITAND(OCT2DEC(C412),376)=264," [Auto pre-increment]","")),CONCATENATE("/",Y412,AC412,AE412,AG412)))))</f>
        <v/>
      </c>
      <c r="L412" s="252"/>
      <c r="M412" s="126"/>
      <c r="N412" s="253" t="str">
        <f t="shared" si="92"/>
        <v/>
      </c>
      <c r="O412" s="253" t="str">
        <f t="shared" si="93"/>
        <v/>
      </c>
      <c r="P412" s="253" t="str">
        <f t="shared" si="94"/>
        <v/>
      </c>
      <c r="Q412" s="253" t="str">
        <f t="shared" si="95"/>
        <v/>
      </c>
      <c r="R412" s="253" t="str">
        <f t="shared" si="96"/>
        <v>NO</v>
      </c>
      <c r="S412" s="254" t="str">
        <f t="shared" si="102"/>
        <v>7610</v>
      </c>
      <c r="T412" s="253" t="str">
        <f t="shared" si="97"/>
        <v/>
      </c>
      <c r="U412" s="253">
        <f t="shared" si="98"/>
        <v>0</v>
      </c>
      <c r="V412" s="253" t="str">
        <f t="shared" si="99"/>
        <v/>
      </c>
      <c r="W412" s="253" t="str">
        <f>IF(LEN(V412)=0,"",IF(_xlfn.BITAND(V412,'PDP8'!$E$17)='PDP8'!$D$17,'PDP8'!$F$17,CONCATENATE(IF(ISNA(MATCH(_xlfn.BITAND(V412,'PDP8'!$E$18),'PDP8'!$D$18:$D$20,0)),"",CONCATENATE(INDEX('PDP8'!$C$18:$C$20,MATCH(_xlfn.BITAND(V412,'PDP8'!$E$18),'PDP8'!$D$18:$D$20,0))," ")),IF(ISNA(MATCH(_xlfn.BITAND(V412,'PDP8'!$E$21),'PDP8'!$D$21:$D$52,0)),"",INDEX('PDP8'!$C$21:$C$52,MATCH(_xlfn.BITAND(V412,'PDP8'!$E$21),'PDP8'!$D$21:$D$52,0))))))</f>
        <v/>
      </c>
      <c r="X412" s="253" t="str">
        <f>IF(LEN(W412)=0,"",IF(B412='PDP8'!$B$17,'PDP8'!$F$17,CONCATENATE(IF(ISNA(MATCH(_xlfn.BITAND(V412,'PDP8'!$E$18),'PDP8'!$D$18:$D$20,0)),"",CONCATENATE(VLOOKUP(_xlfn.BITAND(V412,'PDP8'!$E$18),'PDP8'!$D$18:$F$20,3,0),IF(LEN(W412)&gt;4,", ",""))),IF(ISNA(MATCH(_xlfn.BITAND(V412,'PDP8'!$E$21),'PDP8'!$D$21:$D$52,0)),"",VLOOKUP(_xlfn.BITAND(V412,'PDP8'!$E$21),'PDP8'!$D$21:$F$52,3,0)))))</f>
        <v/>
      </c>
      <c r="Y412" s="253" t="str">
        <f t="shared" si="103"/>
        <v/>
      </c>
      <c r="Z412" s="253" t="str">
        <f t="shared" si="100"/>
        <v/>
      </c>
      <c r="AA412" s="253" t="str">
        <f>IF(LEN(Z412)=0,"",CONCATENATE(IF(ISNA(MATCH(_xlfn.BITAND(Z412,'PDP8'!$E$56),'PDP8'!$D$56:$D$70,0)),"",CONCATENATE(INDEX('PDP8'!$C$56:$C$70,MATCH(_xlfn.BITAND(Z412,'PDP8'!$E$56),'PDP8'!$D$56:$D$70,0))," ")),IF(ISNA(MATCH(_xlfn.BITAND(Z412,'PDP8'!$E$71),'PDP8'!$D$71:$D$73,0)),"",CONCATENATE(INDEX('PDP8'!$C$71:$C$73,MATCH(_xlfn.BITAND(Z412,'PDP8'!$E$71),'PDP8'!$D$71:$D$73,0))," ")),IF(_xlfn.BITAND(Z412,'PDP8'!$E$74),"",'PDP8'!$C$74),IF(_xlfn.BITAND(Z412,'PDP8'!$E$75),'PDP8'!$C$75,"")))</f>
        <v/>
      </c>
      <c r="AB412" s="253" t="str">
        <f>IF(LEN(AA412)=0,"",CONCATENATE(IF(ISNA(MATCH(_xlfn.BITAND(Z412,'PDP8'!$E$56),'PDP8'!$D$56:$D$70,0)),"",VLOOKUP(_xlfn.BITAND(Z412,'PDP8'!$E$56),'PDP8'!$D$56:$F$70,3,0)),IF(ISNA(MATCH(_xlfn.BITAND(Z412,'PDP8'!$E$71),'PDP8'!$D$71:$D$73,0)),"",CONCATENATE(IF(ISNA(MATCH(_xlfn.BITAND(Z412,'PDP8'!$E$56),'PDP8'!$D$56:$D$70,0)),"",", "),VLOOKUP(_xlfn.BITAND(Z412,'PDP8'!$E$71),'PDP8'!$D$71:$F$73,3,0))),IF(_xlfn.BITAND(Z412,'PDP8'!$E$75)='PDP8'!$D$75,CONCATENATE(IF(LEN(AA412)&gt;4,", ",""),'PDP8'!$F$75,""),IF(_xlfn.BITAND(Z412,'PDP8'!$E$74),"",'PDP8'!$F$74))))</f>
        <v/>
      </c>
      <c r="AC412" s="253" t="str">
        <f t="shared" si="104"/>
        <v/>
      </c>
      <c r="AD412" s="253" t="str">
        <f>IF(OR(LEFT(C412,1)="*",ISNA(MATCH(C412,'PDP8'!$B$90:$B$238,0))),"",VLOOKUP(C412,'PDP8'!$B$90:$C$238,2,0))</f>
        <v/>
      </c>
      <c r="AE412" s="253" t="str">
        <f>IF(LEN(AD412)=0,"",VLOOKUP(C412,'PDP8'!$B$79:$F$238,5,0))</f>
        <v/>
      </c>
      <c r="AF412" s="253" t="str">
        <f>IF(OR(LEFT(C412,1)="*",ISNA(MATCH(C412,'PDP8'!$J$5:$J$389,0))),"",INDEX('PDP8'!$I$5:$I$389,MATCH(C412,'PDP8'!$J$5:$J$389,0)))</f>
        <v/>
      </c>
      <c r="AG412" s="253" t="str">
        <f>IF(LEN(AF412)=0,"",CONCATENATE(VLOOKUP(C412,'PDP8'!$J$5:$M$389,2,0),": ",VLOOKUP(C412,'PDP8'!$J$5:$M$389,4,0)))</f>
        <v/>
      </c>
      <c r="AH412" s="126"/>
    </row>
    <row r="413" spans="1:34" x14ac:dyDescent="0.2">
      <c r="A413" s="126"/>
      <c r="B413" s="246" t="str">
        <f t="shared" si="90"/>
        <v/>
      </c>
      <c r="C413" s="247"/>
      <c r="D413" s="248"/>
      <c r="E413" s="177"/>
      <c r="F413" s="249"/>
      <c r="G413" s="250" t="str">
        <f>IF(LEN(C413)=0,"",IF(LEFT(C413,1)="*",B413,IF(D413="Y",C413,IF(O413&lt;6,INDEX('PDP8'!$C$6:$C$13,MATCH(P413,'PDP8'!$B$6:$B$13)),CONCATENATE(W413,AA413,AD413,AF413)))))</f>
        <v/>
      </c>
      <c r="H413" s="251" t="str">
        <f t="shared" si="91"/>
        <v/>
      </c>
      <c r="I413" s="250" t="str">
        <f t="shared" si="101"/>
        <v/>
      </c>
      <c r="J413" s="179"/>
      <c r="K413" s="188" t="str">
        <f>IF(LEFT(C413,1)="*",CONCATENATE("/Address = ",RIGHT(B413,LEN(B413)-1)),IF(LEN(O413)=0,"",IF(D413="Y",CONCATENATE("/Data initialized to ",C413),IF(O413&lt;6,CONCATENATE("/",VLOOKUP(P413,'PDP8'!$B$6:$F$13,5),IF(_xlfn.BITAND(OCT2DEC(C413),376)=264," [Auto pre-increment]","")),CONCATENATE("/",Y413,AC413,AE413,AG413)))))</f>
        <v/>
      </c>
      <c r="L413" s="252"/>
      <c r="M413" s="126"/>
      <c r="N413" s="253" t="str">
        <f t="shared" si="92"/>
        <v/>
      </c>
      <c r="O413" s="253" t="str">
        <f t="shared" si="93"/>
        <v/>
      </c>
      <c r="P413" s="253" t="str">
        <f t="shared" si="94"/>
        <v/>
      </c>
      <c r="Q413" s="253" t="str">
        <f t="shared" si="95"/>
        <v/>
      </c>
      <c r="R413" s="253" t="str">
        <f t="shared" si="96"/>
        <v>NO</v>
      </c>
      <c r="S413" s="254" t="str">
        <f t="shared" si="102"/>
        <v>7610</v>
      </c>
      <c r="T413" s="253" t="str">
        <f t="shared" si="97"/>
        <v/>
      </c>
      <c r="U413" s="253">
        <f t="shared" si="98"/>
        <v>0</v>
      </c>
      <c r="V413" s="253" t="str">
        <f t="shared" si="99"/>
        <v/>
      </c>
      <c r="W413" s="253" t="str">
        <f>IF(LEN(V413)=0,"",IF(_xlfn.BITAND(V413,'PDP8'!$E$17)='PDP8'!$D$17,'PDP8'!$F$17,CONCATENATE(IF(ISNA(MATCH(_xlfn.BITAND(V413,'PDP8'!$E$18),'PDP8'!$D$18:$D$20,0)),"",CONCATENATE(INDEX('PDP8'!$C$18:$C$20,MATCH(_xlfn.BITAND(V413,'PDP8'!$E$18),'PDP8'!$D$18:$D$20,0))," ")),IF(ISNA(MATCH(_xlfn.BITAND(V413,'PDP8'!$E$21),'PDP8'!$D$21:$D$52,0)),"",INDEX('PDP8'!$C$21:$C$52,MATCH(_xlfn.BITAND(V413,'PDP8'!$E$21),'PDP8'!$D$21:$D$52,0))))))</f>
        <v/>
      </c>
      <c r="X413" s="253" t="str">
        <f>IF(LEN(W413)=0,"",IF(B413='PDP8'!$B$17,'PDP8'!$F$17,CONCATENATE(IF(ISNA(MATCH(_xlfn.BITAND(V413,'PDP8'!$E$18),'PDP8'!$D$18:$D$20,0)),"",CONCATENATE(VLOOKUP(_xlfn.BITAND(V413,'PDP8'!$E$18),'PDP8'!$D$18:$F$20,3,0),IF(LEN(W413)&gt;4,", ",""))),IF(ISNA(MATCH(_xlfn.BITAND(V413,'PDP8'!$E$21),'PDP8'!$D$21:$D$52,0)),"",VLOOKUP(_xlfn.BITAND(V413,'PDP8'!$E$21),'PDP8'!$D$21:$F$52,3,0)))))</f>
        <v/>
      </c>
      <c r="Y413" s="253" t="str">
        <f t="shared" si="103"/>
        <v/>
      </c>
      <c r="Z413" s="253" t="str">
        <f t="shared" si="100"/>
        <v/>
      </c>
      <c r="AA413" s="253" t="str">
        <f>IF(LEN(Z413)=0,"",CONCATENATE(IF(ISNA(MATCH(_xlfn.BITAND(Z413,'PDP8'!$E$56),'PDP8'!$D$56:$D$70,0)),"",CONCATENATE(INDEX('PDP8'!$C$56:$C$70,MATCH(_xlfn.BITAND(Z413,'PDP8'!$E$56),'PDP8'!$D$56:$D$70,0))," ")),IF(ISNA(MATCH(_xlfn.BITAND(Z413,'PDP8'!$E$71),'PDP8'!$D$71:$D$73,0)),"",CONCATENATE(INDEX('PDP8'!$C$71:$C$73,MATCH(_xlfn.BITAND(Z413,'PDP8'!$E$71),'PDP8'!$D$71:$D$73,0))," ")),IF(_xlfn.BITAND(Z413,'PDP8'!$E$74),"",'PDP8'!$C$74),IF(_xlfn.BITAND(Z413,'PDP8'!$E$75),'PDP8'!$C$75,"")))</f>
        <v/>
      </c>
      <c r="AB413" s="253" t="str">
        <f>IF(LEN(AA413)=0,"",CONCATENATE(IF(ISNA(MATCH(_xlfn.BITAND(Z413,'PDP8'!$E$56),'PDP8'!$D$56:$D$70,0)),"",VLOOKUP(_xlfn.BITAND(Z413,'PDP8'!$E$56),'PDP8'!$D$56:$F$70,3,0)),IF(ISNA(MATCH(_xlfn.BITAND(Z413,'PDP8'!$E$71),'PDP8'!$D$71:$D$73,0)),"",CONCATENATE(IF(ISNA(MATCH(_xlfn.BITAND(Z413,'PDP8'!$E$56),'PDP8'!$D$56:$D$70,0)),"",", "),VLOOKUP(_xlfn.BITAND(Z413,'PDP8'!$E$71),'PDP8'!$D$71:$F$73,3,0))),IF(_xlfn.BITAND(Z413,'PDP8'!$E$75)='PDP8'!$D$75,CONCATENATE(IF(LEN(AA413)&gt;4,", ",""),'PDP8'!$F$75,""),IF(_xlfn.BITAND(Z413,'PDP8'!$E$74),"",'PDP8'!$F$74))))</f>
        <v/>
      </c>
      <c r="AC413" s="253" t="str">
        <f t="shared" si="104"/>
        <v/>
      </c>
      <c r="AD413" s="253" t="str">
        <f>IF(OR(LEFT(C413,1)="*",ISNA(MATCH(C413,'PDP8'!$B$90:$B$238,0))),"",VLOOKUP(C413,'PDP8'!$B$90:$C$238,2,0))</f>
        <v/>
      </c>
      <c r="AE413" s="253" t="str">
        <f>IF(LEN(AD413)=0,"",VLOOKUP(C413,'PDP8'!$B$79:$F$238,5,0))</f>
        <v/>
      </c>
      <c r="AF413" s="253" t="str">
        <f>IF(OR(LEFT(C413,1)="*",ISNA(MATCH(C413,'PDP8'!$J$5:$J$389,0))),"",INDEX('PDP8'!$I$5:$I$389,MATCH(C413,'PDP8'!$J$5:$J$389,0)))</f>
        <v/>
      </c>
      <c r="AG413" s="253" t="str">
        <f>IF(LEN(AF413)=0,"",CONCATENATE(VLOOKUP(C413,'PDP8'!$J$5:$M$389,2,0),": ",VLOOKUP(C413,'PDP8'!$J$5:$M$389,4,0)))</f>
        <v/>
      </c>
      <c r="AH413" s="126"/>
    </row>
    <row r="414" spans="1:34" x14ac:dyDescent="0.2">
      <c r="A414" s="126"/>
      <c r="B414" s="246" t="str">
        <f t="shared" si="90"/>
        <v/>
      </c>
      <c r="C414" s="247"/>
      <c r="D414" s="248"/>
      <c r="E414" s="177"/>
      <c r="F414" s="249"/>
      <c r="G414" s="250" t="str">
        <f>IF(LEN(C414)=0,"",IF(LEFT(C414,1)="*",B414,IF(D414="Y",C414,IF(O414&lt;6,INDEX('PDP8'!$C$6:$C$13,MATCH(P414,'PDP8'!$B$6:$B$13)),CONCATENATE(W414,AA414,AD414,AF414)))))</f>
        <v/>
      </c>
      <c r="H414" s="251" t="str">
        <f t="shared" si="91"/>
        <v/>
      </c>
      <c r="I414" s="250" t="str">
        <f t="shared" si="101"/>
        <v/>
      </c>
      <c r="J414" s="179"/>
      <c r="K414" s="188" t="str">
        <f>IF(LEFT(C414,1)="*",CONCATENATE("/Address = ",RIGHT(B414,LEN(B414)-1)),IF(LEN(O414)=0,"",IF(D414="Y",CONCATENATE("/Data initialized to ",C414),IF(O414&lt;6,CONCATENATE("/",VLOOKUP(P414,'PDP8'!$B$6:$F$13,5),IF(_xlfn.BITAND(OCT2DEC(C414),376)=264," [Auto pre-increment]","")),CONCATENATE("/",Y414,AC414,AE414,AG414)))))</f>
        <v/>
      </c>
      <c r="L414" s="252"/>
      <c r="M414" s="126"/>
      <c r="N414" s="253" t="str">
        <f t="shared" si="92"/>
        <v/>
      </c>
      <c r="O414" s="253" t="str">
        <f t="shared" si="93"/>
        <v/>
      </c>
      <c r="P414" s="253" t="str">
        <f t="shared" si="94"/>
        <v/>
      </c>
      <c r="Q414" s="253" t="str">
        <f t="shared" si="95"/>
        <v/>
      </c>
      <c r="R414" s="253" t="str">
        <f t="shared" si="96"/>
        <v>NO</v>
      </c>
      <c r="S414" s="254" t="str">
        <f t="shared" si="102"/>
        <v>7610</v>
      </c>
      <c r="T414" s="253" t="str">
        <f t="shared" si="97"/>
        <v/>
      </c>
      <c r="U414" s="253">
        <f t="shared" si="98"/>
        <v>0</v>
      </c>
      <c r="V414" s="253" t="str">
        <f t="shared" si="99"/>
        <v/>
      </c>
      <c r="W414" s="253" t="str">
        <f>IF(LEN(V414)=0,"",IF(_xlfn.BITAND(V414,'PDP8'!$E$17)='PDP8'!$D$17,'PDP8'!$F$17,CONCATENATE(IF(ISNA(MATCH(_xlfn.BITAND(V414,'PDP8'!$E$18),'PDP8'!$D$18:$D$20,0)),"",CONCATENATE(INDEX('PDP8'!$C$18:$C$20,MATCH(_xlfn.BITAND(V414,'PDP8'!$E$18),'PDP8'!$D$18:$D$20,0))," ")),IF(ISNA(MATCH(_xlfn.BITAND(V414,'PDP8'!$E$21),'PDP8'!$D$21:$D$52,0)),"",INDEX('PDP8'!$C$21:$C$52,MATCH(_xlfn.BITAND(V414,'PDP8'!$E$21),'PDP8'!$D$21:$D$52,0))))))</f>
        <v/>
      </c>
      <c r="X414" s="253" t="str">
        <f>IF(LEN(W414)=0,"",IF(B414='PDP8'!$B$17,'PDP8'!$F$17,CONCATENATE(IF(ISNA(MATCH(_xlfn.BITAND(V414,'PDP8'!$E$18),'PDP8'!$D$18:$D$20,0)),"",CONCATENATE(VLOOKUP(_xlfn.BITAND(V414,'PDP8'!$E$18),'PDP8'!$D$18:$F$20,3,0),IF(LEN(W414)&gt;4,", ",""))),IF(ISNA(MATCH(_xlfn.BITAND(V414,'PDP8'!$E$21),'PDP8'!$D$21:$D$52,0)),"",VLOOKUP(_xlfn.BITAND(V414,'PDP8'!$E$21),'PDP8'!$D$21:$F$52,3,0)))))</f>
        <v/>
      </c>
      <c r="Y414" s="253" t="str">
        <f t="shared" si="103"/>
        <v/>
      </c>
      <c r="Z414" s="253" t="str">
        <f t="shared" si="100"/>
        <v/>
      </c>
      <c r="AA414" s="253" t="str">
        <f>IF(LEN(Z414)=0,"",CONCATENATE(IF(ISNA(MATCH(_xlfn.BITAND(Z414,'PDP8'!$E$56),'PDP8'!$D$56:$D$70,0)),"",CONCATENATE(INDEX('PDP8'!$C$56:$C$70,MATCH(_xlfn.BITAND(Z414,'PDP8'!$E$56),'PDP8'!$D$56:$D$70,0))," ")),IF(ISNA(MATCH(_xlfn.BITAND(Z414,'PDP8'!$E$71),'PDP8'!$D$71:$D$73,0)),"",CONCATENATE(INDEX('PDP8'!$C$71:$C$73,MATCH(_xlfn.BITAND(Z414,'PDP8'!$E$71),'PDP8'!$D$71:$D$73,0))," ")),IF(_xlfn.BITAND(Z414,'PDP8'!$E$74),"",'PDP8'!$C$74),IF(_xlfn.BITAND(Z414,'PDP8'!$E$75),'PDP8'!$C$75,"")))</f>
        <v/>
      </c>
      <c r="AB414" s="253" t="str">
        <f>IF(LEN(AA414)=0,"",CONCATENATE(IF(ISNA(MATCH(_xlfn.BITAND(Z414,'PDP8'!$E$56),'PDP8'!$D$56:$D$70,0)),"",VLOOKUP(_xlfn.BITAND(Z414,'PDP8'!$E$56),'PDP8'!$D$56:$F$70,3,0)),IF(ISNA(MATCH(_xlfn.BITAND(Z414,'PDP8'!$E$71),'PDP8'!$D$71:$D$73,0)),"",CONCATENATE(IF(ISNA(MATCH(_xlfn.BITAND(Z414,'PDP8'!$E$56),'PDP8'!$D$56:$D$70,0)),"",", "),VLOOKUP(_xlfn.BITAND(Z414,'PDP8'!$E$71),'PDP8'!$D$71:$F$73,3,0))),IF(_xlfn.BITAND(Z414,'PDP8'!$E$75)='PDP8'!$D$75,CONCATENATE(IF(LEN(AA414)&gt;4,", ",""),'PDP8'!$F$75,""),IF(_xlfn.BITAND(Z414,'PDP8'!$E$74),"",'PDP8'!$F$74))))</f>
        <v/>
      </c>
      <c r="AC414" s="253" t="str">
        <f t="shared" si="104"/>
        <v/>
      </c>
      <c r="AD414" s="253" t="str">
        <f>IF(OR(LEFT(C414,1)="*",ISNA(MATCH(C414,'PDP8'!$B$90:$B$238,0))),"",VLOOKUP(C414,'PDP8'!$B$90:$C$238,2,0))</f>
        <v/>
      </c>
      <c r="AE414" s="253" t="str">
        <f>IF(LEN(AD414)=0,"",VLOOKUP(C414,'PDP8'!$B$79:$F$238,5,0))</f>
        <v/>
      </c>
      <c r="AF414" s="253" t="str">
        <f>IF(OR(LEFT(C414,1)="*",ISNA(MATCH(C414,'PDP8'!$J$5:$J$389,0))),"",INDEX('PDP8'!$I$5:$I$389,MATCH(C414,'PDP8'!$J$5:$J$389,0)))</f>
        <v/>
      </c>
      <c r="AG414" s="253" t="str">
        <f>IF(LEN(AF414)=0,"",CONCATENATE(VLOOKUP(C414,'PDP8'!$J$5:$M$389,2,0),": ",VLOOKUP(C414,'PDP8'!$J$5:$M$389,4,0)))</f>
        <v/>
      </c>
      <c r="AH414" s="126"/>
    </row>
    <row r="415" spans="1:34" x14ac:dyDescent="0.2">
      <c r="A415" s="126"/>
      <c r="B415" s="246" t="str">
        <f t="shared" si="90"/>
        <v/>
      </c>
      <c r="C415" s="247"/>
      <c r="D415" s="248"/>
      <c r="E415" s="177"/>
      <c r="F415" s="249"/>
      <c r="G415" s="250" t="str">
        <f>IF(LEN(C415)=0,"",IF(LEFT(C415,1)="*",B415,IF(D415="Y",C415,IF(O415&lt;6,INDEX('PDP8'!$C$6:$C$13,MATCH(P415,'PDP8'!$B$6:$B$13)),CONCATENATE(W415,AA415,AD415,AF415)))))</f>
        <v/>
      </c>
      <c r="H415" s="251" t="str">
        <f t="shared" si="91"/>
        <v/>
      </c>
      <c r="I415" s="250" t="str">
        <f t="shared" si="101"/>
        <v/>
      </c>
      <c r="J415" s="179"/>
      <c r="K415" s="188" t="str">
        <f>IF(LEFT(C415,1)="*",CONCATENATE("/Address = ",RIGHT(B415,LEN(B415)-1)),IF(LEN(O415)=0,"",IF(D415="Y",CONCATENATE("/Data initialized to ",C415),IF(O415&lt;6,CONCATENATE("/",VLOOKUP(P415,'PDP8'!$B$6:$F$13,5),IF(_xlfn.BITAND(OCT2DEC(C415),376)=264," [Auto pre-increment]","")),CONCATENATE("/",Y415,AC415,AE415,AG415)))))</f>
        <v/>
      </c>
      <c r="L415" s="252"/>
      <c r="M415" s="126"/>
      <c r="N415" s="253" t="str">
        <f t="shared" si="92"/>
        <v/>
      </c>
      <c r="O415" s="253" t="str">
        <f t="shared" si="93"/>
        <v/>
      </c>
      <c r="P415" s="253" t="str">
        <f t="shared" si="94"/>
        <v/>
      </c>
      <c r="Q415" s="253" t="str">
        <f t="shared" si="95"/>
        <v/>
      </c>
      <c r="R415" s="253" t="str">
        <f t="shared" si="96"/>
        <v>NO</v>
      </c>
      <c r="S415" s="254" t="str">
        <f t="shared" si="102"/>
        <v>7610</v>
      </c>
      <c r="T415" s="253" t="str">
        <f t="shared" si="97"/>
        <v/>
      </c>
      <c r="U415" s="253">
        <f t="shared" si="98"/>
        <v>0</v>
      </c>
      <c r="V415" s="253" t="str">
        <f t="shared" si="99"/>
        <v/>
      </c>
      <c r="W415" s="253" t="str">
        <f>IF(LEN(V415)=0,"",IF(_xlfn.BITAND(V415,'PDP8'!$E$17)='PDP8'!$D$17,'PDP8'!$F$17,CONCATENATE(IF(ISNA(MATCH(_xlfn.BITAND(V415,'PDP8'!$E$18),'PDP8'!$D$18:$D$20,0)),"",CONCATENATE(INDEX('PDP8'!$C$18:$C$20,MATCH(_xlfn.BITAND(V415,'PDP8'!$E$18),'PDP8'!$D$18:$D$20,0))," ")),IF(ISNA(MATCH(_xlfn.BITAND(V415,'PDP8'!$E$21),'PDP8'!$D$21:$D$52,0)),"",INDEX('PDP8'!$C$21:$C$52,MATCH(_xlfn.BITAND(V415,'PDP8'!$E$21),'PDP8'!$D$21:$D$52,0))))))</f>
        <v/>
      </c>
      <c r="X415" s="253" t="str">
        <f>IF(LEN(W415)=0,"",IF(B415='PDP8'!$B$17,'PDP8'!$F$17,CONCATENATE(IF(ISNA(MATCH(_xlfn.BITAND(V415,'PDP8'!$E$18),'PDP8'!$D$18:$D$20,0)),"",CONCATENATE(VLOOKUP(_xlfn.BITAND(V415,'PDP8'!$E$18),'PDP8'!$D$18:$F$20,3,0),IF(LEN(W415)&gt;4,", ",""))),IF(ISNA(MATCH(_xlfn.BITAND(V415,'PDP8'!$E$21),'PDP8'!$D$21:$D$52,0)),"",VLOOKUP(_xlfn.BITAND(V415,'PDP8'!$E$21),'PDP8'!$D$21:$F$52,3,0)))))</f>
        <v/>
      </c>
      <c r="Y415" s="253" t="str">
        <f t="shared" si="103"/>
        <v/>
      </c>
      <c r="Z415" s="253" t="str">
        <f t="shared" si="100"/>
        <v/>
      </c>
      <c r="AA415" s="253" t="str">
        <f>IF(LEN(Z415)=0,"",CONCATENATE(IF(ISNA(MATCH(_xlfn.BITAND(Z415,'PDP8'!$E$56),'PDP8'!$D$56:$D$70,0)),"",CONCATENATE(INDEX('PDP8'!$C$56:$C$70,MATCH(_xlfn.BITAND(Z415,'PDP8'!$E$56),'PDP8'!$D$56:$D$70,0))," ")),IF(ISNA(MATCH(_xlfn.BITAND(Z415,'PDP8'!$E$71),'PDP8'!$D$71:$D$73,0)),"",CONCATENATE(INDEX('PDP8'!$C$71:$C$73,MATCH(_xlfn.BITAND(Z415,'PDP8'!$E$71),'PDP8'!$D$71:$D$73,0))," ")),IF(_xlfn.BITAND(Z415,'PDP8'!$E$74),"",'PDP8'!$C$74),IF(_xlfn.BITAND(Z415,'PDP8'!$E$75),'PDP8'!$C$75,"")))</f>
        <v/>
      </c>
      <c r="AB415" s="253" t="str">
        <f>IF(LEN(AA415)=0,"",CONCATENATE(IF(ISNA(MATCH(_xlfn.BITAND(Z415,'PDP8'!$E$56),'PDP8'!$D$56:$D$70,0)),"",VLOOKUP(_xlfn.BITAND(Z415,'PDP8'!$E$56),'PDP8'!$D$56:$F$70,3,0)),IF(ISNA(MATCH(_xlfn.BITAND(Z415,'PDP8'!$E$71),'PDP8'!$D$71:$D$73,0)),"",CONCATENATE(IF(ISNA(MATCH(_xlfn.BITAND(Z415,'PDP8'!$E$56),'PDP8'!$D$56:$D$70,0)),"",", "),VLOOKUP(_xlfn.BITAND(Z415,'PDP8'!$E$71),'PDP8'!$D$71:$F$73,3,0))),IF(_xlfn.BITAND(Z415,'PDP8'!$E$75)='PDP8'!$D$75,CONCATENATE(IF(LEN(AA415)&gt;4,", ",""),'PDP8'!$F$75,""),IF(_xlfn.BITAND(Z415,'PDP8'!$E$74),"",'PDP8'!$F$74))))</f>
        <v/>
      </c>
      <c r="AC415" s="253" t="str">
        <f t="shared" si="104"/>
        <v/>
      </c>
      <c r="AD415" s="253" t="str">
        <f>IF(OR(LEFT(C415,1)="*",ISNA(MATCH(C415,'PDP8'!$B$90:$B$238,0))),"",VLOOKUP(C415,'PDP8'!$B$90:$C$238,2,0))</f>
        <v/>
      </c>
      <c r="AE415" s="253" t="str">
        <f>IF(LEN(AD415)=0,"",VLOOKUP(C415,'PDP8'!$B$79:$F$238,5,0))</f>
        <v/>
      </c>
      <c r="AF415" s="253" t="str">
        <f>IF(OR(LEFT(C415,1)="*",ISNA(MATCH(C415,'PDP8'!$J$5:$J$389,0))),"",INDEX('PDP8'!$I$5:$I$389,MATCH(C415,'PDP8'!$J$5:$J$389,0)))</f>
        <v/>
      </c>
      <c r="AG415" s="253" t="str">
        <f>IF(LEN(AF415)=0,"",CONCATENATE(VLOOKUP(C415,'PDP8'!$J$5:$M$389,2,0),": ",VLOOKUP(C415,'PDP8'!$J$5:$M$389,4,0)))</f>
        <v/>
      </c>
      <c r="AH415" s="126"/>
    </row>
    <row r="416" spans="1:34" x14ac:dyDescent="0.2">
      <c r="A416" s="126"/>
      <c r="B416" s="246" t="str">
        <f t="shared" si="90"/>
        <v/>
      </c>
      <c r="C416" s="247"/>
      <c r="D416" s="248"/>
      <c r="E416" s="177"/>
      <c r="F416" s="249"/>
      <c r="G416" s="250" t="str">
        <f>IF(LEN(C416)=0,"",IF(LEFT(C416,1)="*",B416,IF(D416="Y",C416,IF(O416&lt;6,INDEX('PDP8'!$C$6:$C$13,MATCH(P416,'PDP8'!$B$6:$B$13)),CONCATENATE(W416,AA416,AD416,AF416)))))</f>
        <v/>
      </c>
      <c r="H416" s="251" t="str">
        <f t="shared" si="91"/>
        <v/>
      </c>
      <c r="I416" s="250" t="str">
        <f t="shared" si="101"/>
        <v/>
      </c>
      <c r="J416" s="179"/>
      <c r="K416" s="188" t="str">
        <f>IF(LEFT(C416,1)="*",CONCATENATE("/Address = ",RIGHT(B416,LEN(B416)-1)),IF(LEN(O416)=0,"",IF(D416="Y",CONCATENATE("/Data initialized to ",C416),IF(O416&lt;6,CONCATENATE("/",VLOOKUP(P416,'PDP8'!$B$6:$F$13,5),IF(_xlfn.BITAND(OCT2DEC(C416),376)=264," [Auto pre-increment]","")),CONCATENATE("/",Y416,AC416,AE416,AG416)))))</f>
        <v/>
      </c>
      <c r="L416" s="252"/>
      <c r="M416" s="126"/>
      <c r="N416" s="253" t="str">
        <f t="shared" si="92"/>
        <v/>
      </c>
      <c r="O416" s="253" t="str">
        <f t="shared" si="93"/>
        <v/>
      </c>
      <c r="P416" s="253" t="str">
        <f t="shared" si="94"/>
        <v/>
      </c>
      <c r="Q416" s="253" t="str">
        <f t="shared" si="95"/>
        <v/>
      </c>
      <c r="R416" s="253" t="str">
        <f t="shared" si="96"/>
        <v>NO</v>
      </c>
      <c r="S416" s="254" t="str">
        <f t="shared" si="102"/>
        <v>7610</v>
      </c>
      <c r="T416" s="253" t="str">
        <f t="shared" si="97"/>
        <v/>
      </c>
      <c r="U416" s="253">
        <f t="shared" si="98"/>
        <v>0</v>
      </c>
      <c r="V416" s="253" t="str">
        <f t="shared" si="99"/>
        <v/>
      </c>
      <c r="W416" s="253" t="str">
        <f>IF(LEN(V416)=0,"",IF(_xlfn.BITAND(V416,'PDP8'!$E$17)='PDP8'!$D$17,'PDP8'!$F$17,CONCATENATE(IF(ISNA(MATCH(_xlfn.BITAND(V416,'PDP8'!$E$18),'PDP8'!$D$18:$D$20,0)),"",CONCATENATE(INDEX('PDP8'!$C$18:$C$20,MATCH(_xlfn.BITAND(V416,'PDP8'!$E$18),'PDP8'!$D$18:$D$20,0))," ")),IF(ISNA(MATCH(_xlfn.BITAND(V416,'PDP8'!$E$21),'PDP8'!$D$21:$D$52,0)),"",INDEX('PDP8'!$C$21:$C$52,MATCH(_xlfn.BITAND(V416,'PDP8'!$E$21),'PDP8'!$D$21:$D$52,0))))))</f>
        <v/>
      </c>
      <c r="X416" s="253" t="str">
        <f>IF(LEN(W416)=0,"",IF(B416='PDP8'!$B$17,'PDP8'!$F$17,CONCATENATE(IF(ISNA(MATCH(_xlfn.BITAND(V416,'PDP8'!$E$18),'PDP8'!$D$18:$D$20,0)),"",CONCATENATE(VLOOKUP(_xlfn.BITAND(V416,'PDP8'!$E$18),'PDP8'!$D$18:$F$20,3,0),IF(LEN(W416)&gt;4,", ",""))),IF(ISNA(MATCH(_xlfn.BITAND(V416,'PDP8'!$E$21),'PDP8'!$D$21:$D$52,0)),"",VLOOKUP(_xlfn.BITAND(V416,'PDP8'!$E$21),'PDP8'!$D$21:$F$52,3,0)))))</f>
        <v/>
      </c>
      <c r="Y416" s="253" t="str">
        <f t="shared" si="103"/>
        <v/>
      </c>
      <c r="Z416" s="253" t="str">
        <f t="shared" si="100"/>
        <v/>
      </c>
      <c r="AA416" s="253" t="str">
        <f>IF(LEN(Z416)=0,"",CONCATENATE(IF(ISNA(MATCH(_xlfn.BITAND(Z416,'PDP8'!$E$56),'PDP8'!$D$56:$D$70,0)),"",CONCATENATE(INDEX('PDP8'!$C$56:$C$70,MATCH(_xlfn.BITAND(Z416,'PDP8'!$E$56),'PDP8'!$D$56:$D$70,0))," ")),IF(ISNA(MATCH(_xlfn.BITAND(Z416,'PDP8'!$E$71),'PDP8'!$D$71:$D$73,0)),"",CONCATENATE(INDEX('PDP8'!$C$71:$C$73,MATCH(_xlfn.BITAND(Z416,'PDP8'!$E$71),'PDP8'!$D$71:$D$73,0))," ")),IF(_xlfn.BITAND(Z416,'PDP8'!$E$74),"",'PDP8'!$C$74),IF(_xlfn.BITAND(Z416,'PDP8'!$E$75),'PDP8'!$C$75,"")))</f>
        <v/>
      </c>
      <c r="AB416" s="253" t="str">
        <f>IF(LEN(AA416)=0,"",CONCATENATE(IF(ISNA(MATCH(_xlfn.BITAND(Z416,'PDP8'!$E$56),'PDP8'!$D$56:$D$70,0)),"",VLOOKUP(_xlfn.BITAND(Z416,'PDP8'!$E$56),'PDP8'!$D$56:$F$70,3,0)),IF(ISNA(MATCH(_xlfn.BITAND(Z416,'PDP8'!$E$71),'PDP8'!$D$71:$D$73,0)),"",CONCATENATE(IF(ISNA(MATCH(_xlfn.BITAND(Z416,'PDP8'!$E$56),'PDP8'!$D$56:$D$70,0)),"",", "),VLOOKUP(_xlfn.BITAND(Z416,'PDP8'!$E$71),'PDP8'!$D$71:$F$73,3,0))),IF(_xlfn.BITAND(Z416,'PDP8'!$E$75)='PDP8'!$D$75,CONCATENATE(IF(LEN(AA416)&gt;4,", ",""),'PDP8'!$F$75,""),IF(_xlfn.BITAND(Z416,'PDP8'!$E$74),"",'PDP8'!$F$74))))</f>
        <v/>
      </c>
      <c r="AC416" s="253" t="str">
        <f t="shared" si="104"/>
        <v/>
      </c>
      <c r="AD416" s="253" t="str">
        <f>IF(OR(LEFT(C416,1)="*",ISNA(MATCH(C416,'PDP8'!$B$90:$B$238,0))),"",VLOOKUP(C416,'PDP8'!$B$90:$C$238,2,0))</f>
        <v/>
      </c>
      <c r="AE416" s="253" t="str">
        <f>IF(LEN(AD416)=0,"",VLOOKUP(C416,'PDP8'!$B$79:$F$238,5,0))</f>
        <v/>
      </c>
      <c r="AF416" s="253" t="str">
        <f>IF(OR(LEFT(C416,1)="*",ISNA(MATCH(C416,'PDP8'!$J$5:$J$389,0))),"",INDEX('PDP8'!$I$5:$I$389,MATCH(C416,'PDP8'!$J$5:$J$389,0)))</f>
        <v/>
      </c>
      <c r="AG416" s="253" t="str">
        <f>IF(LEN(AF416)=0,"",CONCATENATE(VLOOKUP(C416,'PDP8'!$J$5:$M$389,2,0),": ",VLOOKUP(C416,'PDP8'!$J$5:$M$389,4,0)))</f>
        <v/>
      </c>
      <c r="AH416" s="126"/>
    </row>
    <row r="417" spans="1:34" x14ac:dyDescent="0.2">
      <c r="A417" s="126"/>
      <c r="B417" s="246" t="str">
        <f t="shared" si="90"/>
        <v/>
      </c>
      <c r="C417" s="247"/>
      <c r="D417" s="248"/>
      <c r="E417" s="177"/>
      <c r="F417" s="249"/>
      <c r="G417" s="250" t="str">
        <f>IF(LEN(C417)=0,"",IF(LEFT(C417,1)="*",B417,IF(D417="Y",C417,IF(O417&lt;6,INDEX('PDP8'!$C$6:$C$13,MATCH(P417,'PDP8'!$B$6:$B$13)),CONCATENATE(W417,AA417,AD417,AF417)))))</f>
        <v/>
      </c>
      <c r="H417" s="251" t="str">
        <f t="shared" si="91"/>
        <v/>
      </c>
      <c r="I417" s="250" t="str">
        <f t="shared" si="101"/>
        <v/>
      </c>
      <c r="J417" s="179"/>
      <c r="K417" s="188" t="str">
        <f>IF(LEFT(C417,1)="*",CONCATENATE("/Address = ",RIGHT(B417,LEN(B417)-1)),IF(LEN(O417)=0,"",IF(D417="Y",CONCATENATE("/Data initialized to ",C417),IF(O417&lt;6,CONCATENATE("/",VLOOKUP(P417,'PDP8'!$B$6:$F$13,5),IF(_xlfn.BITAND(OCT2DEC(C417),376)=264," [Auto pre-increment]","")),CONCATENATE("/",Y417,AC417,AE417,AG417)))))</f>
        <v/>
      </c>
      <c r="L417" s="252"/>
      <c r="M417" s="126"/>
      <c r="N417" s="253" t="str">
        <f t="shared" si="92"/>
        <v/>
      </c>
      <c r="O417" s="253" t="str">
        <f t="shared" si="93"/>
        <v/>
      </c>
      <c r="P417" s="253" t="str">
        <f t="shared" si="94"/>
        <v/>
      </c>
      <c r="Q417" s="253" t="str">
        <f t="shared" si="95"/>
        <v/>
      </c>
      <c r="R417" s="253" t="str">
        <f t="shared" si="96"/>
        <v>NO</v>
      </c>
      <c r="S417" s="254" t="str">
        <f t="shared" si="102"/>
        <v>7610</v>
      </c>
      <c r="T417" s="253" t="str">
        <f t="shared" si="97"/>
        <v/>
      </c>
      <c r="U417" s="253">
        <f t="shared" si="98"/>
        <v>0</v>
      </c>
      <c r="V417" s="253" t="str">
        <f t="shared" si="99"/>
        <v/>
      </c>
      <c r="W417" s="253" t="str">
        <f>IF(LEN(V417)=0,"",IF(_xlfn.BITAND(V417,'PDP8'!$E$17)='PDP8'!$D$17,'PDP8'!$F$17,CONCATENATE(IF(ISNA(MATCH(_xlfn.BITAND(V417,'PDP8'!$E$18),'PDP8'!$D$18:$D$20,0)),"",CONCATENATE(INDEX('PDP8'!$C$18:$C$20,MATCH(_xlfn.BITAND(V417,'PDP8'!$E$18),'PDP8'!$D$18:$D$20,0))," ")),IF(ISNA(MATCH(_xlfn.BITAND(V417,'PDP8'!$E$21),'PDP8'!$D$21:$D$52,0)),"",INDEX('PDP8'!$C$21:$C$52,MATCH(_xlfn.BITAND(V417,'PDP8'!$E$21),'PDP8'!$D$21:$D$52,0))))))</f>
        <v/>
      </c>
      <c r="X417" s="253" t="str">
        <f>IF(LEN(W417)=0,"",IF(B417='PDP8'!$B$17,'PDP8'!$F$17,CONCATENATE(IF(ISNA(MATCH(_xlfn.BITAND(V417,'PDP8'!$E$18),'PDP8'!$D$18:$D$20,0)),"",CONCATENATE(VLOOKUP(_xlfn.BITAND(V417,'PDP8'!$E$18),'PDP8'!$D$18:$F$20,3,0),IF(LEN(W417)&gt;4,", ",""))),IF(ISNA(MATCH(_xlfn.BITAND(V417,'PDP8'!$E$21),'PDP8'!$D$21:$D$52,0)),"",VLOOKUP(_xlfn.BITAND(V417,'PDP8'!$E$21),'PDP8'!$D$21:$F$52,3,0)))))</f>
        <v/>
      </c>
      <c r="Y417" s="253" t="str">
        <f t="shared" si="103"/>
        <v/>
      </c>
      <c r="Z417" s="253" t="str">
        <f t="shared" si="100"/>
        <v/>
      </c>
      <c r="AA417" s="253" t="str">
        <f>IF(LEN(Z417)=0,"",CONCATENATE(IF(ISNA(MATCH(_xlfn.BITAND(Z417,'PDP8'!$E$56),'PDP8'!$D$56:$D$70,0)),"",CONCATENATE(INDEX('PDP8'!$C$56:$C$70,MATCH(_xlfn.BITAND(Z417,'PDP8'!$E$56),'PDP8'!$D$56:$D$70,0))," ")),IF(ISNA(MATCH(_xlfn.BITAND(Z417,'PDP8'!$E$71),'PDP8'!$D$71:$D$73,0)),"",CONCATENATE(INDEX('PDP8'!$C$71:$C$73,MATCH(_xlfn.BITAND(Z417,'PDP8'!$E$71),'PDP8'!$D$71:$D$73,0))," ")),IF(_xlfn.BITAND(Z417,'PDP8'!$E$74),"",'PDP8'!$C$74),IF(_xlfn.BITAND(Z417,'PDP8'!$E$75),'PDP8'!$C$75,"")))</f>
        <v/>
      </c>
      <c r="AB417" s="253" t="str">
        <f>IF(LEN(AA417)=0,"",CONCATENATE(IF(ISNA(MATCH(_xlfn.BITAND(Z417,'PDP8'!$E$56),'PDP8'!$D$56:$D$70,0)),"",VLOOKUP(_xlfn.BITAND(Z417,'PDP8'!$E$56),'PDP8'!$D$56:$F$70,3,0)),IF(ISNA(MATCH(_xlfn.BITAND(Z417,'PDP8'!$E$71),'PDP8'!$D$71:$D$73,0)),"",CONCATENATE(IF(ISNA(MATCH(_xlfn.BITAND(Z417,'PDP8'!$E$56),'PDP8'!$D$56:$D$70,0)),"",", "),VLOOKUP(_xlfn.BITAND(Z417,'PDP8'!$E$71),'PDP8'!$D$71:$F$73,3,0))),IF(_xlfn.BITAND(Z417,'PDP8'!$E$75)='PDP8'!$D$75,CONCATENATE(IF(LEN(AA417)&gt;4,", ",""),'PDP8'!$F$75,""),IF(_xlfn.BITAND(Z417,'PDP8'!$E$74),"",'PDP8'!$F$74))))</f>
        <v/>
      </c>
      <c r="AC417" s="253" t="str">
        <f t="shared" si="104"/>
        <v/>
      </c>
      <c r="AD417" s="253" t="str">
        <f>IF(OR(LEFT(C417,1)="*",ISNA(MATCH(C417,'PDP8'!$B$90:$B$238,0))),"",VLOOKUP(C417,'PDP8'!$B$90:$C$238,2,0))</f>
        <v/>
      </c>
      <c r="AE417" s="253" t="str">
        <f>IF(LEN(AD417)=0,"",VLOOKUP(C417,'PDP8'!$B$79:$F$238,5,0))</f>
        <v/>
      </c>
      <c r="AF417" s="253" t="str">
        <f>IF(OR(LEFT(C417,1)="*",ISNA(MATCH(C417,'PDP8'!$J$5:$J$389,0))),"",INDEX('PDP8'!$I$5:$I$389,MATCH(C417,'PDP8'!$J$5:$J$389,0)))</f>
        <v/>
      </c>
      <c r="AG417" s="253" t="str">
        <f>IF(LEN(AF417)=0,"",CONCATENATE(VLOOKUP(C417,'PDP8'!$J$5:$M$389,2,0),": ",VLOOKUP(C417,'PDP8'!$J$5:$M$389,4,0)))</f>
        <v/>
      </c>
      <c r="AH417" s="126"/>
    </row>
    <row r="418" spans="1:34" x14ac:dyDescent="0.2">
      <c r="A418" s="126"/>
      <c r="B418" s="246" t="str">
        <f t="shared" si="90"/>
        <v/>
      </c>
      <c r="C418" s="247"/>
      <c r="D418" s="248"/>
      <c r="E418" s="177"/>
      <c r="F418" s="249"/>
      <c r="G418" s="250" t="str">
        <f>IF(LEN(C418)=0,"",IF(LEFT(C418,1)="*",B418,IF(D418="Y",C418,IF(O418&lt;6,INDEX('PDP8'!$C$6:$C$13,MATCH(P418,'PDP8'!$B$6:$B$13)),CONCATENATE(W418,AA418,AD418,AF418)))))</f>
        <v/>
      </c>
      <c r="H418" s="251" t="str">
        <f t="shared" si="91"/>
        <v/>
      </c>
      <c r="I418" s="250" t="str">
        <f t="shared" si="101"/>
        <v/>
      </c>
      <c r="J418" s="179"/>
      <c r="K418" s="188" t="str">
        <f>IF(LEFT(C418,1)="*",CONCATENATE("/Address = ",RIGHT(B418,LEN(B418)-1)),IF(LEN(O418)=0,"",IF(D418="Y",CONCATENATE("/Data initialized to ",C418),IF(O418&lt;6,CONCATENATE("/",VLOOKUP(P418,'PDP8'!$B$6:$F$13,5),IF(_xlfn.BITAND(OCT2DEC(C418),376)=264," [Auto pre-increment]","")),CONCATENATE("/",Y418,AC418,AE418,AG418)))))</f>
        <v/>
      </c>
      <c r="L418" s="252"/>
      <c r="M418" s="126"/>
      <c r="N418" s="253" t="str">
        <f t="shared" si="92"/>
        <v/>
      </c>
      <c r="O418" s="253" t="str">
        <f t="shared" si="93"/>
        <v/>
      </c>
      <c r="P418" s="253" t="str">
        <f t="shared" si="94"/>
        <v/>
      </c>
      <c r="Q418" s="253" t="str">
        <f t="shared" si="95"/>
        <v/>
      </c>
      <c r="R418" s="253" t="str">
        <f t="shared" si="96"/>
        <v>NO</v>
      </c>
      <c r="S418" s="254" t="str">
        <f t="shared" si="102"/>
        <v>7610</v>
      </c>
      <c r="T418" s="253" t="str">
        <f t="shared" si="97"/>
        <v/>
      </c>
      <c r="U418" s="253">
        <f t="shared" si="98"/>
        <v>0</v>
      </c>
      <c r="V418" s="253" t="str">
        <f t="shared" si="99"/>
        <v/>
      </c>
      <c r="W418" s="253" t="str">
        <f>IF(LEN(V418)=0,"",IF(_xlfn.BITAND(V418,'PDP8'!$E$17)='PDP8'!$D$17,'PDP8'!$F$17,CONCATENATE(IF(ISNA(MATCH(_xlfn.BITAND(V418,'PDP8'!$E$18),'PDP8'!$D$18:$D$20,0)),"",CONCATENATE(INDEX('PDP8'!$C$18:$C$20,MATCH(_xlfn.BITAND(V418,'PDP8'!$E$18),'PDP8'!$D$18:$D$20,0))," ")),IF(ISNA(MATCH(_xlfn.BITAND(V418,'PDP8'!$E$21),'PDP8'!$D$21:$D$52,0)),"",INDEX('PDP8'!$C$21:$C$52,MATCH(_xlfn.BITAND(V418,'PDP8'!$E$21),'PDP8'!$D$21:$D$52,0))))))</f>
        <v/>
      </c>
      <c r="X418" s="253" t="str">
        <f>IF(LEN(W418)=0,"",IF(B418='PDP8'!$B$17,'PDP8'!$F$17,CONCATENATE(IF(ISNA(MATCH(_xlfn.BITAND(V418,'PDP8'!$E$18),'PDP8'!$D$18:$D$20,0)),"",CONCATENATE(VLOOKUP(_xlfn.BITAND(V418,'PDP8'!$E$18),'PDP8'!$D$18:$F$20,3,0),IF(LEN(W418)&gt;4,", ",""))),IF(ISNA(MATCH(_xlfn.BITAND(V418,'PDP8'!$E$21),'PDP8'!$D$21:$D$52,0)),"",VLOOKUP(_xlfn.BITAND(V418,'PDP8'!$E$21),'PDP8'!$D$21:$F$52,3,0)))))</f>
        <v/>
      </c>
      <c r="Y418" s="253" t="str">
        <f t="shared" si="103"/>
        <v/>
      </c>
      <c r="Z418" s="253" t="str">
        <f t="shared" si="100"/>
        <v/>
      </c>
      <c r="AA418" s="253" t="str">
        <f>IF(LEN(Z418)=0,"",CONCATENATE(IF(ISNA(MATCH(_xlfn.BITAND(Z418,'PDP8'!$E$56),'PDP8'!$D$56:$D$70,0)),"",CONCATENATE(INDEX('PDP8'!$C$56:$C$70,MATCH(_xlfn.BITAND(Z418,'PDP8'!$E$56),'PDP8'!$D$56:$D$70,0))," ")),IF(ISNA(MATCH(_xlfn.BITAND(Z418,'PDP8'!$E$71),'PDP8'!$D$71:$D$73,0)),"",CONCATENATE(INDEX('PDP8'!$C$71:$C$73,MATCH(_xlfn.BITAND(Z418,'PDP8'!$E$71),'PDP8'!$D$71:$D$73,0))," ")),IF(_xlfn.BITAND(Z418,'PDP8'!$E$74),"",'PDP8'!$C$74),IF(_xlfn.BITAND(Z418,'PDP8'!$E$75),'PDP8'!$C$75,"")))</f>
        <v/>
      </c>
      <c r="AB418" s="253" t="str">
        <f>IF(LEN(AA418)=0,"",CONCATENATE(IF(ISNA(MATCH(_xlfn.BITAND(Z418,'PDP8'!$E$56),'PDP8'!$D$56:$D$70,0)),"",VLOOKUP(_xlfn.BITAND(Z418,'PDP8'!$E$56),'PDP8'!$D$56:$F$70,3,0)),IF(ISNA(MATCH(_xlfn.BITAND(Z418,'PDP8'!$E$71),'PDP8'!$D$71:$D$73,0)),"",CONCATENATE(IF(ISNA(MATCH(_xlfn.BITAND(Z418,'PDP8'!$E$56),'PDP8'!$D$56:$D$70,0)),"",", "),VLOOKUP(_xlfn.BITAND(Z418,'PDP8'!$E$71),'PDP8'!$D$71:$F$73,3,0))),IF(_xlfn.BITAND(Z418,'PDP8'!$E$75)='PDP8'!$D$75,CONCATENATE(IF(LEN(AA418)&gt;4,", ",""),'PDP8'!$F$75,""),IF(_xlfn.BITAND(Z418,'PDP8'!$E$74),"",'PDP8'!$F$74))))</f>
        <v/>
      </c>
      <c r="AC418" s="253" t="str">
        <f t="shared" si="104"/>
        <v/>
      </c>
      <c r="AD418" s="253" t="str">
        <f>IF(OR(LEFT(C418,1)="*",ISNA(MATCH(C418,'PDP8'!$B$90:$B$238,0))),"",VLOOKUP(C418,'PDP8'!$B$90:$C$238,2,0))</f>
        <v/>
      </c>
      <c r="AE418" s="253" t="str">
        <f>IF(LEN(AD418)=0,"",VLOOKUP(C418,'PDP8'!$B$79:$F$238,5,0))</f>
        <v/>
      </c>
      <c r="AF418" s="253" t="str">
        <f>IF(OR(LEFT(C418,1)="*",ISNA(MATCH(C418,'PDP8'!$J$5:$J$389,0))),"",INDEX('PDP8'!$I$5:$I$389,MATCH(C418,'PDP8'!$J$5:$J$389,0)))</f>
        <v/>
      </c>
      <c r="AG418" s="253" t="str">
        <f>IF(LEN(AF418)=0,"",CONCATENATE(VLOOKUP(C418,'PDP8'!$J$5:$M$389,2,0),": ",VLOOKUP(C418,'PDP8'!$J$5:$M$389,4,0)))</f>
        <v/>
      </c>
      <c r="AH418" s="126"/>
    </row>
    <row r="419" spans="1:34" x14ac:dyDescent="0.2">
      <c r="A419" s="126"/>
      <c r="B419" s="246" t="str">
        <f t="shared" si="90"/>
        <v/>
      </c>
      <c r="C419" s="247"/>
      <c r="D419" s="248"/>
      <c r="E419" s="177"/>
      <c r="F419" s="249"/>
      <c r="G419" s="250" t="str">
        <f>IF(LEN(C419)=0,"",IF(LEFT(C419,1)="*",B419,IF(D419="Y",C419,IF(O419&lt;6,INDEX('PDP8'!$C$6:$C$13,MATCH(P419,'PDP8'!$B$6:$B$13)),CONCATENATE(W419,AA419,AD419,AF419)))))</f>
        <v/>
      </c>
      <c r="H419" s="251" t="str">
        <f t="shared" si="91"/>
        <v/>
      </c>
      <c r="I419" s="250" t="str">
        <f t="shared" si="101"/>
        <v/>
      </c>
      <c r="J419" s="179"/>
      <c r="K419" s="188" t="str">
        <f>IF(LEFT(C419,1)="*",CONCATENATE("/Address = ",RIGHT(B419,LEN(B419)-1)),IF(LEN(O419)=0,"",IF(D419="Y",CONCATENATE("/Data initialized to ",C419),IF(O419&lt;6,CONCATENATE("/",VLOOKUP(P419,'PDP8'!$B$6:$F$13,5),IF(_xlfn.BITAND(OCT2DEC(C419),376)=264," [Auto pre-increment]","")),CONCATENATE("/",Y419,AC419,AE419,AG419)))))</f>
        <v/>
      </c>
      <c r="L419" s="252"/>
      <c r="M419" s="126"/>
      <c r="N419" s="253" t="str">
        <f t="shared" si="92"/>
        <v/>
      </c>
      <c r="O419" s="253" t="str">
        <f t="shared" si="93"/>
        <v/>
      </c>
      <c r="P419" s="253" t="str">
        <f t="shared" si="94"/>
        <v/>
      </c>
      <c r="Q419" s="253" t="str">
        <f t="shared" si="95"/>
        <v/>
      </c>
      <c r="R419" s="253" t="str">
        <f t="shared" si="96"/>
        <v>NO</v>
      </c>
      <c r="S419" s="254" t="str">
        <f t="shared" si="102"/>
        <v>7610</v>
      </c>
      <c r="T419" s="253" t="str">
        <f t="shared" si="97"/>
        <v/>
      </c>
      <c r="U419" s="253">
        <f t="shared" si="98"/>
        <v>0</v>
      </c>
      <c r="V419" s="253" t="str">
        <f t="shared" si="99"/>
        <v/>
      </c>
      <c r="W419" s="253" t="str">
        <f>IF(LEN(V419)=0,"",IF(_xlfn.BITAND(V419,'PDP8'!$E$17)='PDP8'!$D$17,'PDP8'!$F$17,CONCATENATE(IF(ISNA(MATCH(_xlfn.BITAND(V419,'PDP8'!$E$18),'PDP8'!$D$18:$D$20,0)),"",CONCATENATE(INDEX('PDP8'!$C$18:$C$20,MATCH(_xlfn.BITAND(V419,'PDP8'!$E$18),'PDP8'!$D$18:$D$20,0))," ")),IF(ISNA(MATCH(_xlfn.BITAND(V419,'PDP8'!$E$21),'PDP8'!$D$21:$D$52,0)),"",INDEX('PDP8'!$C$21:$C$52,MATCH(_xlfn.BITAND(V419,'PDP8'!$E$21),'PDP8'!$D$21:$D$52,0))))))</f>
        <v/>
      </c>
      <c r="X419" s="253" t="str">
        <f>IF(LEN(W419)=0,"",IF(B419='PDP8'!$B$17,'PDP8'!$F$17,CONCATENATE(IF(ISNA(MATCH(_xlfn.BITAND(V419,'PDP8'!$E$18),'PDP8'!$D$18:$D$20,0)),"",CONCATENATE(VLOOKUP(_xlfn.BITAND(V419,'PDP8'!$E$18),'PDP8'!$D$18:$F$20,3,0),IF(LEN(W419)&gt;4,", ",""))),IF(ISNA(MATCH(_xlfn.BITAND(V419,'PDP8'!$E$21),'PDP8'!$D$21:$D$52,0)),"",VLOOKUP(_xlfn.BITAND(V419,'PDP8'!$E$21),'PDP8'!$D$21:$F$52,3,0)))))</f>
        <v/>
      </c>
      <c r="Y419" s="253" t="str">
        <f t="shared" si="103"/>
        <v/>
      </c>
      <c r="Z419" s="253" t="str">
        <f t="shared" si="100"/>
        <v/>
      </c>
      <c r="AA419" s="253" t="str">
        <f>IF(LEN(Z419)=0,"",CONCATENATE(IF(ISNA(MATCH(_xlfn.BITAND(Z419,'PDP8'!$E$56),'PDP8'!$D$56:$D$70,0)),"",CONCATENATE(INDEX('PDP8'!$C$56:$C$70,MATCH(_xlfn.BITAND(Z419,'PDP8'!$E$56),'PDP8'!$D$56:$D$70,0))," ")),IF(ISNA(MATCH(_xlfn.BITAND(Z419,'PDP8'!$E$71),'PDP8'!$D$71:$D$73,0)),"",CONCATENATE(INDEX('PDP8'!$C$71:$C$73,MATCH(_xlfn.BITAND(Z419,'PDP8'!$E$71),'PDP8'!$D$71:$D$73,0))," ")),IF(_xlfn.BITAND(Z419,'PDP8'!$E$74),"",'PDP8'!$C$74),IF(_xlfn.BITAND(Z419,'PDP8'!$E$75),'PDP8'!$C$75,"")))</f>
        <v/>
      </c>
      <c r="AB419" s="253" t="str">
        <f>IF(LEN(AA419)=0,"",CONCATENATE(IF(ISNA(MATCH(_xlfn.BITAND(Z419,'PDP8'!$E$56),'PDP8'!$D$56:$D$70,0)),"",VLOOKUP(_xlfn.BITAND(Z419,'PDP8'!$E$56),'PDP8'!$D$56:$F$70,3,0)),IF(ISNA(MATCH(_xlfn.BITAND(Z419,'PDP8'!$E$71),'PDP8'!$D$71:$D$73,0)),"",CONCATENATE(IF(ISNA(MATCH(_xlfn.BITAND(Z419,'PDP8'!$E$56),'PDP8'!$D$56:$D$70,0)),"",", "),VLOOKUP(_xlfn.BITAND(Z419,'PDP8'!$E$71),'PDP8'!$D$71:$F$73,3,0))),IF(_xlfn.BITAND(Z419,'PDP8'!$E$75)='PDP8'!$D$75,CONCATENATE(IF(LEN(AA419)&gt;4,", ",""),'PDP8'!$F$75,""),IF(_xlfn.BITAND(Z419,'PDP8'!$E$74),"",'PDP8'!$F$74))))</f>
        <v/>
      </c>
      <c r="AC419" s="253" t="str">
        <f t="shared" si="104"/>
        <v/>
      </c>
      <c r="AD419" s="253" t="str">
        <f>IF(OR(LEFT(C419,1)="*",ISNA(MATCH(C419,'PDP8'!$B$90:$B$238,0))),"",VLOOKUP(C419,'PDP8'!$B$90:$C$238,2,0))</f>
        <v/>
      </c>
      <c r="AE419" s="253" t="str">
        <f>IF(LEN(AD419)=0,"",VLOOKUP(C419,'PDP8'!$B$79:$F$238,5,0))</f>
        <v/>
      </c>
      <c r="AF419" s="253" t="str">
        <f>IF(OR(LEFT(C419,1)="*",ISNA(MATCH(C419,'PDP8'!$J$5:$J$389,0))),"",INDEX('PDP8'!$I$5:$I$389,MATCH(C419,'PDP8'!$J$5:$J$389,0)))</f>
        <v/>
      </c>
      <c r="AG419" s="253" t="str">
        <f>IF(LEN(AF419)=0,"",CONCATENATE(VLOOKUP(C419,'PDP8'!$J$5:$M$389,2,0),": ",VLOOKUP(C419,'PDP8'!$J$5:$M$389,4,0)))</f>
        <v/>
      </c>
      <c r="AH419" s="126"/>
    </row>
    <row r="420" spans="1:34" x14ac:dyDescent="0.2">
      <c r="A420" s="126"/>
      <c r="B420" s="246" t="str">
        <f t="shared" si="90"/>
        <v/>
      </c>
      <c r="C420" s="247"/>
      <c r="D420" s="248"/>
      <c r="E420" s="177"/>
      <c r="F420" s="249"/>
      <c r="G420" s="250" t="str">
        <f>IF(LEN(C420)=0,"",IF(LEFT(C420,1)="*",B420,IF(D420="Y",C420,IF(O420&lt;6,INDEX('PDP8'!$C$6:$C$13,MATCH(P420,'PDP8'!$B$6:$B$13)),CONCATENATE(W420,AA420,AD420,AF420)))))</f>
        <v/>
      </c>
      <c r="H420" s="251" t="str">
        <f t="shared" si="91"/>
        <v/>
      </c>
      <c r="I420" s="250" t="str">
        <f t="shared" si="101"/>
        <v/>
      </c>
      <c r="J420" s="179"/>
      <c r="K420" s="188" t="str">
        <f>IF(LEFT(C420,1)="*",CONCATENATE("/Address = ",RIGHT(B420,LEN(B420)-1)),IF(LEN(O420)=0,"",IF(D420="Y",CONCATENATE("/Data initialized to ",C420),IF(O420&lt;6,CONCATENATE("/",VLOOKUP(P420,'PDP8'!$B$6:$F$13,5),IF(_xlfn.BITAND(OCT2DEC(C420),376)=264," [Auto pre-increment]","")),CONCATENATE("/",Y420,AC420,AE420,AG420)))))</f>
        <v/>
      </c>
      <c r="L420" s="252"/>
      <c r="M420" s="126"/>
      <c r="N420" s="253" t="str">
        <f t="shared" si="92"/>
        <v/>
      </c>
      <c r="O420" s="253" t="str">
        <f t="shared" si="93"/>
        <v/>
      </c>
      <c r="P420" s="253" t="str">
        <f t="shared" si="94"/>
        <v/>
      </c>
      <c r="Q420" s="253" t="str">
        <f t="shared" si="95"/>
        <v/>
      </c>
      <c r="R420" s="253" t="str">
        <f t="shared" si="96"/>
        <v>NO</v>
      </c>
      <c r="S420" s="254" t="str">
        <f t="shared" si="102"/>
        <v>7610</v>
      </c>
      <c r="T420" s="253" t="str">
        <f t="shared" si="97"/>
        <v/>
      </c>
      <c r="U420" s="253">
        <f t="shared" si="98"/>
        <v>0</v>
      </c>
      <c r="V420" s="253" t="str">
        <f t="shared" si="99"/>
        <v/>
      </c>
      <c r="W420" s="253" t="str">
        <f>IF(LEN(V420)=0,"",IF(_xlfn.BITAND(V420,'PDP8'!$E$17)='PDP8'!$D$17,'PDP8'!$F$17,CONCATENATE(IF(ISNA(MATCH(_xlfn.BITAND(V420,'PDP8'!$E$18),'PDP8'!$D$18:$D$20,0)),"",CONCATENATE(INDEX('PDP8'!$C$18:$C$20,MATCH(_xlfn.BITAND(V420,'PDP8'!$E$18),'PDP8'!$D$18:$D$20,0))," ")),IF(ISNA(MATCH(_xlfn.BITAND(V420,'PDP8'!$E$21),'PDP8'!$D$21:$D$52,0)),"",INDEX('PDP8'!$C$21:$C$52,MATCH(_xlfn.BITAND(V420,'PDP8'!$E$21),'PDP8'!$D$21:$D$52,0))))))</f>
        <v/>
      </c>
      <c r="X420" s="253" t="str">
        <f>IF(LEN(W420)=0,"",IF(B420='PDP8'!$B$17,'PDP8'!$F$17,CONCATENATE(IF(ISNA(MATCH(_xlfn.BITAND(V420,'PDP8'!$E$18),'PDP8'!$D$18:$D$20,0)),"",CONCATENATE(VLOOKUP(_xlfn.BITAND(V420,'PDP8'!$E$18),'PDP8'!$D$18:$F$20,3,0),IF(LEN(W420)&gt;4,", ",""))),IF(ISNA(MATCH(_xlfn.BITAND(V420,'PDP8'!$E$21),'PDP8'!$D$21:$D$52,0)),"",VLOOKUP(_xlfn.BITAND(V420,'PDP8'!$E$21),'PDP8'!$D$21:$F$52,3,0)))))</f>
        <v/>
      </c>
      <c r="Y420" s="253" t="str">
        <f t="shared" si="103"/>
        <v/>
      </c>
      <c r="Z420" s="253" t="str">
        <f t="shared" si="100"/>
        <v/>
      </c>
      <c r="AA420" s="253" t="str">
        <f>IF(LEN(Z420)=0,"",CONCATENATE(IF(ISNA(MATCH(_xlfn.BITAND(Z420,'PDP8'!$E$56),'PDP8'!$D$56:$D$70,0)),"",CONCATENATE(INDEX('PDP8'!$C$56:$C$70,MATCH(_xlfn.BITAND(Z420,'PDP8'!$E$56),'PDP8'!$D$56:$D$70,0))," ")),IF(ISNA(MATCH(_xlfn.BITAND(Z420,'PDP8'!$E$71),'PDP8'!$D$71:$D$73,0)),"",CONCATENATE(INDEX('PDP8'!$C$71:$C$73,MATCH(_xlfn.BITAND(Z420,'PDP8'!$E$71),'PDP8'!$D$71:$D$73,0))," ")),IF(_xlfn.BITAND(Z420,'PDP8'!$E$74),"",'PDP8'!$C$74),IF(_xlfn.BITAND(Z420,'PDP8'!$E$75),'PDP8'!$C$75,"")))</f>
        <v/>
      </c>
      <c r="AB420" s="253" t="str">
        <f>IF(LEN(AA420)=0,"",CONCATENATE(IF(ISNA(MATCH(_xlfn.BITAND(Z420,'PDP8'!$E$56),'PDP8'!$D$56:$D$70,0)),"",VLOOKUP(_xlfn.BITAND(Z420,'PDP8'!$E$56),'PDP8'!$D$56:$F$70,3,0)),IF(ISNA(MATCH(_xlfn.BITAND(Z420,'PDP8'!$E$71),'PDP8'!$D$71:$D$73,0)),"",CONCATENATE(IF(ISNA(MATCH(_xlfn.BITAND(Z420,'PDP8'!$E$56),'PDP8'!$D$56:$D$70,0)),"",", "),VLOOKUP(_xlfn.BITAND(Z420,'PDP8'!$E$71),'PDP8'!$D$71:$F$73,3,0))),IF(_xlfn.BITAND(Z420,'PDP8'!$E$75)='PDP8'!$D$75,CONCATENATE(IF(LEN(AA420)&gt;4,", ",""),'PDP8'!$F$75,""),IF(_xlfn.BITAND(Z420,'PDP8'!$E$74),"",'PDP8'!$F$74))))</f>
        <v/>
      </c>
      <c r="AC420" s="253" t="str">
        <f t="shared" si="104"/>
        <v/>
      </c>
      <c r="AD420" s="253" t="str">
        <f>IF(OR(LEFT(C420,1)="*",ISNA(MATCH(C420,'PDP8'!$B$90:$B$238,0))),"",VLOOKUP(C420,'PDP8'!$B$90:$C$238,2,0))</f>
        <v/>
      </c>
      <c r="AE420" s="253" t="str">
        <f>IF(LEN(AD420)=0,"",VLOOKUP(C420,'PDP8'!$B$79:$F$238,5,0))</f>
        <v/>
      </c>
      <c r="AF420" s="253" t="str">
        <f>IF(OR(LEFT(C420,1)="*",ISNA(MATCH(C420,'PDP8'!$J$5:$J$389,0))),"",INDEX('PDP8'!$I$5:$I$389,MATCH(C420,'PDP8'!$J$5:$J$389,0)))</f>
        <v/>
      </c>
      <c r="AG420" s="253" t="str">
        <f>IF(LEN(AF420)=0,"",CONCATENATE(VLOOKUP(C420,'PDP8'!$J$5:$M$389,2,0),": ",VLOOKUP(C420,'PDP8'!$J$5:$M$389,4,0)))</f>
        <v/>
      </c>
      <c r="AH420" s="126"/>
    </row>
    <row r="421" spans="1:34" x14ac:dyDescent="0.2">
      <c r="A421" s="126"/>
      <c r="B421" s="246" t="str">
        <f t="shared" si="90"/>
        <v/>
      </c>
      <c r="C421" s="247"/>
      <c r="D421" s="248"/>
      <c r="E421" s="177"/>
      <c r="F421" s="249"/>
      <c r="G421" s="250" t="str">
        <f>IF(LEN(C421)=0,"",IF(LEFT(C421,1)="*",B421,IF(D421="Y",C421,IF(O421&lt;6,INDEX('PDP8'!$C$6:$C$13,MATCH(P421,'PDP8'!$B$6:$B$13)),CONCATENATE(W421,AA421,AD421,AF421)))))</f>
        <v/>
      </c>
      <c r="H421" s="251" t="str">
        <f t="shared" si="91"/>
        <v/>
      </c>
      <c r="I421" s="250" t="str">
        <f t="shared" si="101"/>
        <v/>
      </c>
      <c r="J421" s="179"/>
      <c r="K421" s="188" t="str">
        <f>IF(LEFT(C421,1)="*",CONCATENATE("/Address = ",RIGHT(B421,LEN(B421)-1)),IF(LEN(O421)=0,"",IF(D421="Y",CONCATENATE("/Data initialized to ",C421),IF(O421&lt;6,CONCATENATE("/",VLOOKUP(P421,'PDP8'!$B$6:$F$13,5),IF(_xlfn.BITAND(OCT2DEC(C421),376)=264," [Auto pre-increment]","")),CONCATENATE("/",Y421,AC421,AE421,AG421)))))</f>
        <v/>
      </c>
      <c r="L421" s="252"/>
      <c r="M421" s="126"/>
      <c r="N421" s="253" t="str">
        <f t="shared" si="92"/>
        <v/>
      </c>
      <c r="O421" s="253" t="str">
        <f t="shared" si="93"/>
        <v/>
      </c>
      <c r="P421" s="253" t="str">
        <f t="shared" si="94"/>
        <v/>
      </c>
      <c r="Q421" s="253" t="str">
        <f t="shared" si="95"/>
        <v/>
      </c>
      <c r="R421" s="253" t="str">
        <f t="shared" si="96"/>
        <v>NO</v>
      </c>
      <c r="S421" s="254" t="str">
        <f t="shared" si="102"/>
        <v>7610</v>
      </c>
      <c r="T421" s="253" t="str">
        <f t="shared" si="97"/>
        <v/>
      </c>
      <c r="U421" s="253">
        <f t="shared" si="98"/>
        <v>0</v>
      </c>
      <c r="V421" s="253" t="str">
        <f t="shared" si="99"/>
        <v/>
      </c>
      <c r="W421" s="253" t="str">
        <f>IF(LEN(V421)=0,"",IF(_xlfn.BITAND(V421,'PDP8'!$E$17)='PDP8'!$D$17,'PDP8'!$F$17,CONCATENATE(IF(ISNA(MATCH(_xlfn.BITAND(V421,'PDP8'!$E$18),'PDP8'!$D$18:$D$20,0)),"",CONCATENATE(INDEX('PDP8'!$C$18:$C$20,MATCH(_xlfn.BITAND(V421,'PDP8'!$E$18),'PDP8'!$D$18:$D$20,0))," ")),IF(ISNA(MATCH(_xlfn.BITAND(V421,'PDP8'!$E$21),'PDP8'!$D$21:$D$52,0)),"",INDEX('PDP8'!$C$21:$C$52,MATCH(_xlfn.BITAND(V421,'PDP8'!$E$21),'PDP8'!$D$21:$D$52,0))))))</f>
        <v/>
      </c>
      <c r="X421" s="253" t="str">
        <f>IF(LEN(W421)=0,"",IF(B421='PDP8'!$B$17,'PDP8'!$F$17,CONCATENATE(IF(ISNA(MATCH(_xlfn.BITAND(V421,'PDP8'!$E$18),'PDP8'!$D$18:$D$20,0)),"",CONCATENATE(VLOOKUP(_xlfn.BITAND(V421,'PDP8'!$E$18),'PDP8'!$D$18:$F$20,3,0),IF(LEN(W421)&gt;4,", ",""))),IF(ISNA(MATCH(_xlfn.BITAND(V421,'PDP8'!$E$21),'PDP8'!$D$21:$D$52,0)),"",VLOOKUP(_xlfn.BITAND(V421,'PDP8'!$E$21),'PDP8'!$D$21:$F$52,3,0)))))</f>
        <v/>
      </c>
      <c r="Y421" s="253" t="str">
        <f t="shared" si="103"/>
        <v/>
      </c>
      <c r="Z421" s="253" t="str">
        <f t="shared" si="100"/>
        <v/>
      </c>
      <c r="AA421" s="253" t="str">
        <f>IF(LEN(Z421)=0,"",CONCATENATE(IF(ISNA(MATCH(_xlfn.BITAND(Z421,'PDP8'!$E$56),'PDP8'!$D$56:$D$70,0)),"",CONCATENATE(INDEX('PDP8'!$C$56:$C$70,MATCH(_xlfn.BITAND(Z421,'PDP8'!$E$56),'PDP8'!$D$56:$D$70,0))," ")),IF(ISNA(MATCH(_xlfn.BITAND(Z421,'PDP8'!$E$71),'PDP8'!$D$71:$D$73,0)),"",CONCATENATE(INDEX('PDP8'!$C$71:$C$73,MATCH(_xlfn.BITAND(Z421,'PDP8'!$E$71),'PDP8'!$D$71:$D$73,0))," ")),IF(_xlfn.BITAND(Z421,'PDP8'!$E$74),"",'PDP8'!$C$74),IF(_xlfn.BITAND(Z421,'PDP8'!$E$75),'PDP8'!$C$75,"")))</f>
        <v/>
      </c>
      <c r="AB421" s="253" t="str">
        <f>IF(LEN(AA421)=0,"",CONCATENATE(IF(ISNA(MATCH(_xlfn.BITAND(Z421,'PDP8'!$E$56),'PDP8'!$D$56:$D$70,0)),"",VLOOKUP(_xlfn.BITAND(Z421,'PDP8'!$E$56),'PDP8'!$D$56:$F$70,3,0)),IF(ISNA(MATCH(_xlfn.BITAND(Z421,'PDP8'!$E$71),'PDP8'!$D$71:$D$73,0)),"",CONCATENATE(IF(ISNA(MATCH(_xlfn.BITAND(Z421,'PDP8'!$E$56),'PDP8'!$D$56:$D$70,0)),"",", "),VLOOKUP(_xlfn.BITAND(Z421,'PDP8'!$E$71),'PDP8'!$D$71:$F$73,3,0))),IF(_xlfn.BITAND(Z421,'PDP8'!$E$75)='PDP8'!$D$75,CONCATENATE(IF(LEN(AA421)&gt;4,", ",""),'PDP8'!$F$75,""),IF(_xlfn.BITAND(Z421,'PDP8'!$E$74),"",'PDP8'!$F$74))))</f>
        <v/>
      </c>
      <c r="AC421" s="253" t="str">
        <f t="shared" si="104"/>
        <v/>
      </c>
      <c r="AD421" s="253" t="str">
        <f>IF(OR(LEFT(C421,1)="*",ISNA(MATCH(C421,'PDP8'!$B$90:$B$238,0))),"",VLOOKUP(C421,'PDP8'!$B$90:$C$238,2,0))</f>
        <v/>
      </c>
      <c r="AE421" s="253" t="str">
        <f>IF(LEN(AD421)=0,"",VLOOKUP(C421,'PDP8'!$B$79:$F$238,5,0))</f>
        <v/>
      </c>
      <c r="AF421" s="253" t="str">
        <f>IF(OR(LEFT(C421,1)="*",ISNA(MATCH(C421,'PDP8'!$J$5:$J$389,0))),"",INDEX('PDP8'!$I$5:$I$389,MATCH(C421,'PDP8'!$J$5:$J$389,0)))</f>
        <v/>
      </c>
      <c r="AG421" s="253" t="str">
        <f>IF(LEN(AF421)=0,"",CONCATENATE(VLOOKUP(C421,'PDP8'!$J$5:$M$389,2,0),": ",VLOOKUP(C421,'PDP8'!$J$5:$M$389,4,0)))</f>
        <v/>
      </c>
      <c r="AH421" s="126"/>
    </row>
    <row r="422" spans="1:34" x14ac:dyDescent="0.2">
      <c r="A422" s="126"/>
      <c r="B422" s="246" t="str">
        <f t="shared" si="90"/>
        <v/>
      </c>
      <c r="C422" s="247"/>
      <c r="D422" s="248"/>
      <c r="E422" s="177"/>
      <c r="F422" s="249"/>
      <c r="G422" s="250" t="str">
        <f>IF(LEN(C422)=0,"",IF(LEFT(C422,1)="*",B422,IF(D422="Y",C422,IF(O422&lt;6,INDEX('PDP8'!$C$6:$C$13,MATCH(P422,'PDP8'!$B$6:$B$13)),CONCATENATE(W422,AA422,AD422,AF422)))))</f>
        <v/>
      </c>
      <c r="H422" s="251" t="str">
        <f t="shared" si="91"/>
        <v/>
      </c>
      <c r="I422" s="250" t="str">
        <f t="shared" si="101"/>
        <v/>
      </c>
      <c r="J422" s="179"/>
      <c r="K422" s="188" t="str">
        <f>IF(LEFT(C422,1)="*",CONCATENATE("/Address = ",RIGHT(B422,LEN(B422)-1)),IF(LEN(O422)=0,"",IF(D422="Y",CONCATENATE("/Data initialized to ",C422),IF(O422&lt;6,CONCATENATE("/",VLOOKUP(P422,'PDP8'!$B$6:$F$13,5),IF(_xlfn.BITAND(OCT2DEC(C422),376)=264," [Auto pre-increment]","")),CONCATENATE("/",Y422,AC422,AE422,AG422)))))</f>
        <v/>
      </c>
      <c r="L422" s="252"/>
      <c r="M422" s="126"/>
      <c r="N422" s="253" t="str">
        <f t="shared" si="92"/>
        <v/>
      </c>
      <c r="O422" s="253" t="str">
        <f t="shared" si="93"/>
        <v/>
      </c>
      <c r="P422" s="253" t="str">
        <f t="shared" si="94"/>
        <v/>
      </c>
      <c r="Q422" s="253" t="str">
        <f t="shared" si="95"/>
        <v/>
      </c>
      <c r="R422" s="253" t="str">
        <f t="shared" si="96"/>
        <v>NO</v>
      </c>
      <c r="S422" s="254" t="str">
        <f t="shared" si="102"/>
        <v>7610</v>
      </c>
      <c r="T422" s="253" t="str">
        <f t="shared" si="97"/>
        <v/>
      </c>
      <c r="U422" s="253">
        <f t="shared" si="98"/>
        <v>0</v>
      </c>
      <c r="V422" s="253" t="str">
        <f t="shared" si="99"/>
        <v/>
      </c>
      <c r="W422" s="253" t="str">
        <f>IF(LEN(V422)=0,"",IF(_xlfn.BITAND(V422,'PDP8'!$E$17)='PDP8'!$D$17,'PDP8'!$F$17,CONCATENATE(IF(ISNA(MATCH(_xlfn.BITAND(V422,'PDP8'!$E$18),'PDP8'!$D$18:$D$20,0)),"",CONCATENATE(INDEX('PDP8'!$C$18:$C$20,MATCH(_xlfn.BITAND(V422,'PDP8'!$E$18),'PDP8'!$D$18:$D$20,0))," ")),IF(ISNA(MATCH(_xlfn.BITAND(V422,'PDP8'!$E$21),'PDP8'!$D$21:$D$52,0)),"",INDEX('PDP8'!$C$21:$C$52,MATCH(_xlfn.BITAND(V422,'PDP8'!$E$21),'PDP8'!$D$21:$D$52,0))))))</f>
        <v/>
      </c>
      <c r="X422" s="253" t="str">
        <f>IF(LEN(W422)=0,"",IF(B422='PDP8'!$B$17,'PDP8'!$F$17,CONCATENATE(IF(ISNA(MATCH(_xlfn.BITAND(V422,'PDP8'!$E$18),'PDP8'!$D$18:$D$20,0)),"",CONCATENATE(VLOOKUP(_xlfn.BITAND(V422,'PDP8'!$E$18),'PDP8'!$D$18:$F$20,3,0),IF(LEN(W422)&gt;4,", ",""))),IF(ISNA(MATCH(_xlfn.BITAND(V422,'PDP8'!$E$21),'PDP8'!$D$21:$D$52,0)),"",VLOOKUP(_xlfn.BITAND(V422,'PDP8'!$E$21),'PDP8'!$D$21:$F$52,3,0)))))</f>
        <v/>
      </c>
      <c r="Y422" s="253" t="str">
        <f t="shared" si="103"/>
        <v/>
      </c>
      <c r="Z422" s="253" t="str">
        <f t="shared" si="100"/>
        <v/>
      </c>
      <c r="AA422" s="253" t="str">
        <f>IF(LEN(Z422)=0,"",CONCATENATE(IF(ISNA(MATCH(_xlfn.BITAND(Z422,'PDP8'!$E$56),'PDP8'!$D$56:$D$70,0)),"",CONCATENATE(INDEX('PDP8'!$C$56:$C$70,MATCH(_xlfn.BITAND(Z422,'PDP8'!$E$56),'PDP8'!$D$56:$D$70,0))," ")),IF(ISNA(MATCH(_xlfn.BITAND(Z422,'PDP8'!$E$71),'PDP8'!$D$71:$D$73,0)),"",CONCATENATE(INDEX('PDP8'!$C$71:$C$73,MATCH(_xlfn.BITAND(Z422,'PDP8'!$E$71),'PDP8'!$D$71:$D$73,0))," ")),IF(_xlfn.BITAND(Z422,'PDP8'!$E$74),"",'PDP8'!$C$74),IF(_xlfn.BITAND(Z422,'PDP8'!$E$75),'PDP8'!$C$75,"")))</f>
        <v/>
      </c>
      <c r="AB422" s="253" t="str">
        <f>IF(LEN(AA422)=0,"",CONCATENATE(IF(ISNA(MATCH(_xlfn.BITAND(Z422,'PDP8'!$E$56),'PDP8'!$D$56:$D$70,0)),"",VLOOKUP(_xlfn.BITAND(Z422,'PDP8'!$E$56),'PDP8'!$D$56:$F$70,3,0)),IF(ISNA(MATCH(_xlfn.BITAND(Z422,'PDP8'!$E$71),'PDP8'!$D$71:$D$73,0)),"",CONCATENATE(IF(ISNA(MATCH(_xlfn.BITAND(Z422,'PDP8'!$E$56),'PDP8'!$D$56:$D$70,0)),"",", "),VLOOKUP(_xlfn.BITAND(Z422,'PDP8'!$E$71),'PDP8'!$D$71:$F$73,3,0))),IF(_xlfn.BITAND(Z422,'PDP8'!$E$75)='PDP8'!$D$75,CONCATENATE(IF(LEN(AA422)&gt;4,", ",""),'PDP8'!$F$75,""),IF(_xlfn.BITAND(Z422,'PDP8'!$E$74),"",'PDP8'!$F$74))))</f>
        <v/>
      </c>
      <c r="AC422" s="253" t="str">
        <f t="shared" si="104"/>
        <v/>
      </c>
      <c r="AD422" s="253" t="str">
        <f>IF(OR(LEFT(C422,1)="*",ISNA(MATCH(C422,'PDP8'!$B$90:$B$238,0))),"",VLOOKUP(C422,'PDP8'!$B$90:$C$238,2,0))</f>
        <v/>
      </c>
      <c r="AE422" s="253" t="str">
        <f>IF(LEN(AD422)=0,"",VLOOKUP(C422,'PDP8'!$B$79:$F$238,5,0))</f>
        <v/>
      </c>
      <c r="AF422" s="253" t="str">
        <f>IF(OR(LEFT(C422,1)="*",ISNA(MATCH(C422,'PDP8'!$J$5:$J$389,0))),"",INDEX('PDP8'!$I$5:$I$389,MATCH(C422,'PDP8'!$J$5:$J$389,0)))</f>
        <v/>
      </c>
      <c r="AG422" s="253" t="str">
        <f>IF(LEN(AF422)=0,"",CONCATENATE(VLOOKUP(C422,'PDP8'!$J$5:$M$389,2,0),": ",VLOOKUP(C422,'PDP8'!$J$5:$M$389,4,0)))</f>
        <v/>
      </c>
      <c r="AH422" s="126"/>
    </row>
    <row r="423" spans="1:34" x14ac:dyDescent="0.2">
      <c r="A423" s="126"/>
      <c r="B423" s="246" t="str">
        <f t="shared" si="90"/>
        <v/>
      </c>
      <c r="C423" s="247"/>
      <c r="D423" s="248"/>
      <c r="E423" s="177"/>
      <c r="F423" s="249"/>
      <c r="G423" s="250" t="str">
        <f>IF(LEN(C423)=0,"",IF(LEFT(C423,1)="*",B423,IF(D423="Y",C423,IF(O423&lt;6,INDEX('PDP8'!$C$6:$C$13,MATCH(P423,'PDP8'!$B$6:$B$13)),CONCATENATE(W423,AA423,AD423,AF423)))))</f>
        <v/>
      </c>
      <c r="H423" s="251" t="str">
        <f t="shared" si="91"/>
        <v/>
      </c>
      <c r="I423" s="250" t="str">
        <f t="shared" si="101"/>
        <v/>
      </c>
      <c r="J423" s="179"/>
      <c r="K423" s="188" t="str">
        <f>IF(LEFT(C423,1)="*",CONCATENATE("/Address = ",RIGHT(B423,LEN(B423)-1)),IF(LEN(O423)=0,"",IF(D423="Y",CONCATENATE("/Data initialized to ",C423),IF(O423&lt;6,CONCATENATE("/",VLOOKUP(P423,'PDP8'!$B$6:$F$13,5),IF(_xlfn.BITAND(OCT2DEC(C423),376)=264," [Auto pre-increment]","")),CONCATENATE("/",Y423,AC423,AE423,AG423)))))</f>
        <v/>
      </c>
      <c r="L423" s="252"/>
      <c r="M423" s="126"/>
      <c r="N423" s="253" t="str">
        <f t="shared" si="92"/>
        <v/>
      </c>
      <c r="O423" s="253" t="str">
        <f t="shared" si="93"/>
        <v/>
      </c>
      <c r="P423" s="253" t="str">
        <f t="shared" si="94"/>
        <v/>
      </c>
      <c r="Q423" s="253" t="str">
        <f t="shared" si="95"/>
        <v/>
      </c>
      <c r="R423" s="253" t="str">
        <f t="shared" si="96"/>
        <v>NO</v>
      </c>
      <c r="S423" s="254" t="str">
        <f t="shared" si="102"/>
        <v>7610</v>
      </c>
      <c r="T423" s="253" t="str">
        <f t="shared" si="97"/>
        <v/>
      </c>
      <c r="U423" s="253">
        <f t="shared" si="98"/>
        <v>0</v>
      </c>
      <c r="V423" s="253" t="str">
        <f t="shared" si="99"/>
        <v/>
      </c>
      <c r="W423" s="253" t="str">
        <f>IF(LEN(V423)=0,"",IF(_xlfn.BITAND(V423,'PDP8'!$E$17)='PDP8'!$D$17,'PDP8'!$F$17,CONCATENATE(IF(ISNA(MATCH(_xlfn.BITAND(V423,'PDP8'!$E$18),'PDP8'!$D$18:$D$20,0)),"",CONCATENATE(INDEX('PDP8'!$C$18:$C$20,MATCH(_xlfn.BITAND(V423,'PDP8'!$E$18),'PDP8'!$D$18:$D$20,0))," ")),IF(ISNA(MATCH(_xlfn.BITAND(V423,'PDP8'!$E$21),'PDP8'!$D$21:$D$52,0)),"",INDEX('PDP8'!$C$21:$C$52,MATCH(_xlfn.BITAND(V423,'PDP8'!$E$21),'PDP8'!$D$21:$D$52,0))))))</f>
        <v/>
      </c>
      <c r="X423" s="253" t="str">
        <f>IF(LEN(W423)=0,"",IF(B423='PDP8'!$B$17,'PDP8'!$F$17,CONCATENATE(IF(ISNA(MATCH(_xlfn.BITAND(V423,'PDP8'!$E$18),'PDP8'!$D$18:$D$20,0)),"",CONCATENATE(VLOOKUP(_xlfn.BITAND(V423,'PDP8'!$E$18),'PDP8'!$D$18:$F$20,3,0),IF(LEN(W423)&gt;4,", ",""))),IF(ISNA(MATCH(_xlfn.BITAND(V423,'PDP8'!$E$21),'PDP8'!$D$21:$D$52,0)),"",VLOOKUP(_xlfn.BITAND(V423,'PDP8'!$E$21),'PDP8'!$D$21:$F$52,3,0)))))</f>
        <v/>
      </c>
      <c r="Y423" s="253" t="str">
        <f t="shared" si="103"/>
        <v/>
      </c>
      <c r="Z423" s="253" t="str">
        <f t="shared" si="100"/>
        <v/>
      </c>
      <c r="AA423" s="253" t="str">
        <f>IF(LEN(Z423)=0,"",CONCATENATE(IF(ISNA(MATCH(_xlfn.BITAND(Z423,'PDP8'!$E$56),'PDP8'!$D$56:$D$70,0)),"",CONCATENATE(INDEX('PDP8'!$C$56:$C$70,MATCH(_xlfn.BITAND(Z423,'PDP8'!$E$56),'PDP8'!$D$56:$D$70,0))," ")),IF(ISNA(MATCH(_xlfn.BITAND(Z423,'PDP8'!$E$71),'PDP8'!$D$71:$D$73,0)),"",CONCATENATE(INDEX('PDP8'!$C$71:$C$73,MATCH(_xlfn.BITAND(Z423,'PDP8'!$E$71),'PDP8'!$D$71:$D$73,0))," ")),IF(_xlfn.BITAND(Z423,'PDP8'!$E$74),"",'PDP8'!$C$74),IF(_xlfn.BITAND(Z423,'PDP8'!$E$75),'PDP8'!$C$75,"")))</f>
        <v/>
      </c>
      <c r="AB423" s="253" t="str">
        <f>IF(LEN(AA423)=0,"",CONCATENATE(IF(ISNA(MATCH(_xlfn.BITAND(Z423,'PDP8'!$E$56),'PDP8'!$D$56:$D$70,0)),"",VLOOKUP(_xlfn.BITAND(Z423,'PDP8'!$E$56),'PDP8'!$D$56:$F$70,3,0)),IF(ISNA(MATCH(_xlfn.BITAND(Z423,'PDP8'!$E$71),'PDP8'!$D$71:$D$73,0)),"",CONCATENATE(IF(ISNA(MATCH(_xlfn.BITAND(Z423,'PDP8'!$E$56),'PDP8'!$D$56:$D$70,0)),"",", "),VLOOKUP(_xlfn.BITAND(Z423,'PDP8'!$E$71),'PDP8'!$D$71:$F$73,3,0))),IF(_xlfn.BITAND(Z423,'PDP8'!$E$75)='PDP8'!$D$75,CONCATENATE(IF(LEN(AA423)&gt;4,", ",""),'PDP8'!$F$75,""),IF(_xlfn.BITAND(Z423,'PDP8'!$E$74),"",'PDP8'!$F$74))))</f>
        <v/>
      </c>
      <c r="AC423" s="253" t="str">
        <f t="shared" si="104"/>
        <v/>
      </c>
      <c r="AD423" s="253" t="str">
        <f>IF(OR(LEFT(C423,1)="*",ISNA(MATCH(C423,'PDP8'!$B$90:$B$238,0))),"",VLOOKUP(C423,'PDP8'!$B$90:$C$238,2,0))</f>
        <v/>
      </c>
      <c r="AE423" s="253" t="str">
        <f>IF(LEN(AD423)=0,"",VLOOKUP(C423,'PDP8'!$B$79:$F$238,5,0))</f>
        <v/>
      </c>
      <c r="AF423" s="253" t="str">
        <f>IF(OR(LEFT(C423,1)="*",ISNA(MATCH(C423,'PDP8'!$J$5:$J$389,0))),"",INDEX('PDP8'!$I$5:$I$389,MATCH(C423,'PDP8'!$J$5:$J$389,0)))</f>
        <v/>
      </c>
      <c r="AG423" s="253" t="str">
        <f>IF(LEN(AF423)=0,"",CONCATENATE(VLOOKUP(C423,'PDP8'!$J$5:$M$389,2,0),": ",VLOOKUP(C423,'PDP8'!$J$5:$M$389,4,0)))</f>
        <v/>
      </c>
      <c r="AH423" s="126"/>
    </row>
    <row r="424" spans="1:34" x14ac:dyDescent="0.2">
      <c r="A424" s="126"/>
      <c r="B424" s="246" t="str">
        <f t="shared" si="90"/>
        <v/>
      </c>
      <c r="C424" s="247"/>
      <c r="D424" s="248"/>
      <c r="E424" s="177"/>
      <c r="F424" s="249"/>
      <c r="G424" s="250" t="str">
        <f>IF(LEN(C424)=0,"",IF(LEFT(C424,1)="*",B424,IF(D424="Y",C424,IF(O424&lt;6,INDEX('PDP8'!$C$6:$C$13,MATCH(P424,'PDP8'!$B$6:$B$13)),CONCATENATE(W424,AA424,AD424,AF424)))))</f>
        <v/>
      </c>
      <c r="H424" s="251" t="str">
        <f t="shared" si="91"/>
        <v/>
      </c>
      <c r="I424" s="250" t="str">
        <f t="shared" si="101"/>
        <v/>
      </c>
      <c r="J424" s="179"/>
      <c r="K424" s="188" t="str">
        <f>IF(LEFT(C424,1)="*",CONCATENATE("/Address = ",RIGHT(B424,LEN(B424)-1)),IF(LEN(O424)=0,"",IF(D424="Y",CONCATENATE("/Data initialized to ",C424),IF(O424&lt;6,CONCATENATE("/",VLOOKUP(P424,'PDP8'!$B$6:$F$13,5),IF(_xlfn.BITAND(OCT2DEC(C424),376)=264," [Auto pre-increment]","")),CONCATENATE("/",Y424,AC424,AE424,AG424)))))</f>
        <v/>
      </c>
      <c r="L424" s="252"/>
      <c r="M424" s="126"/>
      <c r="N424" s="253" t="str">
        <f t="shared" si="92"/>
        <v/>
      </c>
      <c r="O424" s="253" t="str">
        <f t="shared" si="93"/>
        <v/>
      </c>
      <c r="P424" s="253" t="str">
        <f t="shared" si="94"/>
        <v/>
      </c>
      <c r="Q424" s="253" t="str">
        <f t="shared" si="95"/>
        <v/>
      </c>
      <c r="R424" s="253" t="str">
        <f t="shared" si="96"/>
        <v>NO</v>
      </c>
      <c r="S424" s="254" t="str">
        <f t="shared" si="102"/>
        <v>7610</v>
      </c>
      <c r="T424" s="253" t="str">
        <f t="shared" si="97"/>
        <v/>
      </c>
      <c r="U424" s="253">
        <f t="shared" si="98"/>
        <v>0</v>
      </c>
      <c r="V424" s="253" t="str">
        <f t="shared" si="99"/>
        <v/>
      </c>
      <c r="W424" s="253" t="str">
        <f>IF(LEN(V424)=0,"",IF(_xlfn.BITAND(V424,'PDP8'!$E$17)='PDP8'!$D$17,'PDP8'!$F$17,CONCATENATE(IF(ISNA(MATCH(_xlfn.BITAND(V424,'PDP8'!$E$18),'PDP8'!$D$18:$D$20,0)),"",CONCATENATE(INDEX('PDP8'!$C$18:$C$20,MATCH(_xlfn.BITAND(V424,'PDP8'!$E$18),'PDP8'!$D$18:$D$20,0))," ")),IF(ISNA(MATCH(_xlfn.BITAND(V424,'PDP8'!$E$21),'PDP8'!$D$21:$D$52,0)),"",INDEX('PDP8'!$C$21:$C$52,MATCH(_xlfn.BITAND(V424,'PDP8'!$E$21),'PDP8'!$D$21:$D$52,0))))))</f>
        <v/>
      </c>
      <c r="X424" s="253" t="str">
        <f>IF(LEN(W424)=0,"",IF(B424='PDP8'!$B$17,'PDP8'!$F$17,CONCATENATE(IF(ISNA(MATCH(_xlfn.BITAND(V424,'PDP8'!$E$18),'PDP8'!$D$18:$D$20,0)),"",CONCATENATE(VLOOKUP(_xlfn.BITAND(V424,'PDP8'!$E$18),'PDP8'!$D$18:$F$20,3,0),IF(LEN(W424)&gt;4,", ",""))),IF(ISNA(MATCH(_xlfn.BITAND(V424,'PDP8'!$E$21),'PDP8'!$D$21:$D$52,0)),"",VLOOKUP(_xlfn.BITAND(V424,'PDP8'!$E$21),'PDP8'!$D$21:$F$52,3,0)))))</f>
        <v/>
      </c>
      <c r="Y424" s="253" t="str">
        <f t="shared" si="103"/>
        <v/>
      </c>
      <c r="Z424" s="253" t="str">
        <f t="shared" si="100"/>
        <v/>
      </c>
      <c r="AA424" s="253" t="str">
        <f>IF(LEN(Z424)=0,"",CONCATENATE(IF(ISNA(MATCH(_xlfn.BITAND(Z424,'PDP8'!$E$56),'PDP8'!$D$56:$D$70,0)),"",CONCATENATE(INDEX('PDP8'!$C$56:$C$70,MATCH(_xlfn.BITAND(Z424,'PDP8'!$E$56),'PDP8'!$D$56:$D$70,0))," ")),IF(ISNA(MATCH(_xlfn.BITAND(Z424,'PDP8'!$E$71),'PDP8'!$D$71:$D$73,0)),"",CONCATENATE(INDEX('PDP8'!$C$71:$C$73,MATCH(_xlfn.BITAND(Z424,'PDP8'!$E$71),'PDP8'!$D$71:$D$73,0))," ")),IF(_xlfn.BITAND(Z424,'PDP8'!$E$74),"",'PDP8'!$C$74),IF(_xlfn.BITAND(Z424,'PDP8'!$E$75),'PDP8'!$C$75,"")))</f>
        <v/>
      </c>
      <c r="AB424" s="253" t="str">
        <f>IF(LEN(AA424)=0,"",CONCATENATE(IF(ISNA(MATCH(_xlfn.BITAND(Z424,'PDP8'!$E$56),'PDP8'!$D$56:$D$70,0)),"",VLOOKUP(_xlfn.BITAND(Z424,'PDP8'!$E$56),'PDP8'!$D$56:$F$70,3,0)),IF(ISNA(MATCH(_xlfn.BITAND(Z424,'PDP8'!$E$71),'PDP8'!$D$71:$D$73,0)),"",CONCATENATE(IF(ISNA(MATCH(_xlfn.BITAND(Z424,'PDP8'!$E$56),'PDP8'!$D$56:$D$70,0)),"",", "),VLOOKUP(_xlfn.BITAND(Z424,'PDP8'!$E$71),'PDP8'!$D$71:$F$73,3,0))),IF(_xlfn.BITAND(Z424,'PDP8'!$E$75)='PDP8'!$D$75,CONCATENATE(IF(LEN(AA424)&gt;4,", ",""),'PDP8'!$F$75,""),IF(_xlfn.BITAND(Z424,'PDP8'!$E$74),"",'PDP8'!$F$74))))</f>
        <v/>
      </c>
      <c r="AC424" s="253" t="str">
        <f t="shared" si="104"/>
        <v/>
      </c>
      <c r="AD424" s="253" t="str">
        <f>IF(OR(LEFT(C424,1)="*",ISNA(MATCH(C424,'PDP8'!$B$90:$B$238,0))),"",VLOOKUP(C424,'PDP8'!$B$90:$C$238,2,0))</f>
        <v/>
      </c>
      <c r="AE424" s="253" t="str">
        <f>IF(LEN(AD424)=0,"",VLOOKUP(C424,'PDP8'!$B$79:$F$238,5,0))</f>
        <v/>
      </c>
      <c r="AF424" s="253" t="str">
        <f>IF(OR(LEFT(C424,1)="*",ISNA(MATCH(C424,'PDP8'!$J$5:$J$389,0))),"",INDEX('PDP8'!$I$5:$I$389,MATCH(C424,'PDP8'!$J$5:$J$389,0)))</f>
        <v/>
      </c>
      <c r="AG424" s="253" t="str">
        <f>IF(LEN(AF424)=0,"",CONCATENATE(VLOOKUP(C424,'PDP8'!$J$5:$M$389,2,0),": ",VLOOKUP(C424,'PDP8'!$J$5:$M$389,4,0)))</f>
        <v/>
      </c>
      <c r="AH424" s="126"/>
    </row>
    <row r="425" spans="1:34" x14ac:dyDescent="0.2">
      <c r="A425" s="126"/>
      <c r="B425" s="246" t="str">
        <f t="shared" si="90"/>
        <v/>
      </c>
      <c r="C425" s="247"/>
      <c r="D425" s="248"/>
      <c r="E425" s="177"/>
      <c r="F425" s="249"/>
      <c r="G425" s="250" t="str">
        <f>IF(LEN(C425)=0,"",IF(LEFT(C425,1)="*",B425,IF(D425="Y",C425,IF(O425&lt;6,INDEX('PDP8'!$C$6:$C$13,MATCH(P425,'PDP8'!$B$6:$B$13)),CONCATENATE(W425,AA425,AD425,AF425)))))</f>
        <v/>
      </c>
      <c r="H425" s="251" t="str">
        <f t="shared" si="91"/>
        <v/>
      </c>
      <c r="I425" s="250" t="str">
        <f t="shared" si="101"/>
        <v/>
      </c>
      <c r="J425" s="179"/>
      <c r="K425" s="188" t="str">
        <f>IF(LEFT(C425,1)="*",CONCATENATE("/Address = ",RIGHT(B425,LEN(B425)-1)),IF(LEN(O425)=0,"",IF(D425="Y",CONCATENATE("/Data initialized to ",C425),IF(O425&lt;6,CONCATENATE("/",VLOOKUP(P425,'PDP8'!$B$6:$F$13,5),IF(_xlfn.BITAND(OCT2DEC(C425),376)=264," [Auto pre-increment]","")),CONCATENATE("/",Y425,AC425,AE425,AG425)))))</f>
        <v/>
      </c>
      <c r="L425" s="252"/>
      <c r="M425" s="126"/>
      <c r="N425" s="253" t="str">
        <f t="shared" si="92"/>
        <v/>
      </c>
      <c r="O425" s="253" t="str">
        <f t="shared" si="93"/>
        <v/>
      </c>
      <c r="P425" s="253" t="str">
        <f t="shared" si="94"/>
        <v/>
      </c>
      <c r="Q425" s="253" t="str">
        <f t="shared" si="95"/>
        <v/>
      </c>
      <c r="R425" s="253" t="str">
        <f t="shared" si="96"/>
        <v>NO</v>
      </c>
      <c r="S425" s="254" t="str">
        <f t="shared" si="102"/>
        <v>7610</v>
      </c>
      <c r="T425" s="253" t="str">
        <f t="shared" si="97"/>
        <v/>
      </c>
      <c r="U425" s="253">
        <f t="shared" si="98"/>
        <v>0</v>
      </c>
      <c r="V425" s="253" t="str">
        <f t="shared" si="99"/>
        <v/>
      </c>
      <c r="W425" s="253" t="str">
        <f>IF(LEN(V425)=0,"",IF(_xlfn.BITAND(V425,'PDP8'!$E$17)='PDP8'!$D$17,'PDP8'!$F$17,CONCATENATE(IF(ISNA(MATCH(_xlfn.BITAND(V425,'PDP8'!$E$18),'PDP8'!$D$18:$D$20,0)),"",CONCATENATE(INDEX('PDP8'!$C$18:$C$20,MATCH(_xlfn.BITAND(V425,'PDP8'!$E$18),'PDP8'!$D$18:$D$20,0))," ")),IF(ISNA(MATCH(_xlfn.BITAND(V425,'PDP8'!$E$21),'PDP8'!$D$21:$D$52,0)),"",INDEX('PDP8'!$C$21:$C$52,MATCH(_xlfn.BITAND(V425,'PDP8'!$E$21),'PDP8'!$D$21:$D$52,0))))))</f>
        <v/>
      </c>
      <c r="X425" s="253" t="str">
        <f>IF(LEN(W425)=0,"",IF(B425='PDP8'!$B$17,'PDP8'!$F$17,CONCATENATE(IF(ISNA(MATCH(_xlfn.BITAND(V425,'PDP8'!$E$18),'PDP8'!$D$18:$D$20,0)),"",CONCATENATE(VLOOKUP(_xlfn.BITAND(V425,'PDP8'!$E$18),'PDP8'!$D$18:$F$20,3,0),IF(LEN(W425)&gt;4,", ",""))),IF(ISNA(MATCH(_xlfn.BITAND(V425,'PDP8'!$E$21),'PDP8'!$D$21:$D$52,0)),"",VLOOKUP(_xlfn.BITAND(V425,'PDP8'!$E$21),'PDP8'!$D$21:$F$52,3,0)))))</f>
        <v/>
      </c>
      <c r="Y425" s="253" t="str">
        <f t="shared" si="103"/>
        <v/>
      </c>
      <c r="Z425" s="253" t="str">
        <f t="shared" si="100"/>
        <v/>
      </c>
      <c r="AA425" s="253" t="str">
        <f>IF(LEN(Z425)=0,"",CONCATENATE(IF(ISNA(MATCH(_xlfn.BITAND(Z425,'PDP8'!$E$56),'PDP8'!$D$56:$D$70,0)),"",CONCATENATE(INDEX('PDP8'!$C$56:$C$70,MATCH(_xlfn.BITAND(Z425,'PDP8'!$E$56),'PDP8'!$D$56:$D$70,0))," ")),IF(ISNA(MATCH(_xlfn.BITAND(Z425,'PDP8'!$E$71),'PDP8'!$D$71:$D$73,0)),"",CONCATENATE(INDEX('PDP8'!$C$71:$C$73,MATCH(_xlfn.BITAND(Z425,'PDP8'!$E$71),'PDP8'!$D$71:$D$73,0))," ")),IF(_xlfn.BITAND(Z425,'PDP8'!$E$74),"",'PDP8'!$C$74),IF(_xlfn.BITAND(Z425,'PDP8'!$E$75),'PDP8'!$C$75,"")))</f>
        <v/>
      </c>
      <c r="AB425" s="253" t="str">
        <f>IF(LEN(AA425)=0,"",CONCATENATE(IF(ISNA(MATCH(_xlfn.BITAND(Z425,'PDP8'!$E$56),'PDP8'!$D$56:$D$70,0)),"",VLOOKUP(_xlfn.BITAND(Z425,'PDP8'!$E$56),'PDP8'!$D$56:$F$70,3,0)),IF(ISNA(MATCH(_xlfn.BITAND(Z425,'PDP8'!$E$71),'PDP8'!$D$71:$D$73,0)),"",CONCATENATE(IF(ISNA(MATCH(_xlfn.BITAND(Z425,'PDP8'!$E$56),'PDP8'!$D$56:$D$70,0)),"",", "),VLOOKUP(_xlfn.BITAND(Z425,'PDP8'!$E$71),'PDP8'!$D$71:$F$73,3,0))),IF(_xlfn.BITAND(Z425,'PDP8'!$E$75)='PDP8'!$D$75,CONCATENATE(IF(LEN(AA425)&gt;4,", ",""),'PDP8'!$F$75,""),IF(_xlfn.BITAND(Z425,'PDP8'!$E$74),"",'PDP8'!$F$74))))</f>
        <v/>
      </c>
      <c r="AC425" s="253" t="str">
        <f t="shared" si="104"/>
        <v/>
      </c>
      <c r="AD425" s="253" t="str">
        <f>IF(OR(LEFT(C425,1)="*",ISNA(MATCH(C425,'PDP8'!$B$90:$B$238,0))),"",VLOOKUP(C425,'PDP8'!$B$90:$C$238,2,0))</f>
        <v/>
      </c>
      <c r="AE425" s="253" t="str">
        <f>IF(LEN(AD425)=0,"",VLOOKUP(C425,'PDP8'!$B$79:$F$238,5,0))</f>
        <v/>
      </c>
      <c r="AF425" s="253" t="str">
        <f>IF(OR(LEFT(C425,1)="*",ISNA(MATCH(C425,'PDP8'!$J$5:$J$389,0))),"",INDEX('PDP8'!$I$5:$I$389,MATCH(C425,'PDP8'!$J$5:$J$389,0)))</f>
        <v/>
      </c>
      <c r="AG425" s="253" t="str">
        <f>IF(LEN(AF425)=0,"",CONCATENATE(VLOOKUP(C425,'PDP8'!$J$5:$M$389,2,0),": ",VLOOKUP(C425,'PDP8'!$J$5:$M$389,4,0)))</f>
        <v/>
      </c>
      <c r="AH425" s="126"/>
    </row>
    <row r="426" spans="1:34" x14ac:dyDescent="0.2">
      <c r="A426" s="126"/>
      <c r="B426" s="246" t="str">
        <f t="shared" si="90"/>
        <v/>
      </c>
      <c r="C426" s="247"/>
      <c r="D426" s="248"/>
      <c r="E426" s="177"/>
      <c r="F426" s="249"/>
      <c r="G426" s="250" t="str">
        <f>IF(LEN(C426)=0,"",IF(LEFT(C426,1)="*",B426,IF(D426="Y",C426,IF(O426&lt;6,INDEX('PDP8'!$C$6:$C$13,MATCH(P426,'PDP8'!$B$6:$B$13)),CONCATENATE(W426,AA426,AD426,AF426)))))</f>
        <v/>
      </c>
      <c r="H426" s="251" t="str">
        <f t="shared" si="91"/>
        <v/>
      </c>
      <c r="I426" s="250" t="str">
        <f t="shared" si="101"/>
        <v/>
      </c>
      <c r="J426" s="179"/>
      <c r="K426" s="188" t="str">
        <f>IF(LEFT(C426,1)="*",CONCATENATE("/Address = ",RIGHT(B426,LEN(B426)-1)),IF(LEN(O426)=0,"",IF(D426="Y",CONCATENATE("/Data initialized to ",C426),IF(O426&lt;6,CONCATENATE("/",VLOOKUP(P426,'PDP8'!$B$6:$F$13,5),IF(_xlfn.BITAND(OCT2DEC(C426),376)=264," [Auto pre-increment]","")),CONCATENATE("/",Y426,AC426,AE426,AG426)))))</f>
        <v/>
      </c>
      <c r="L426" s="252"/>
      <c r="M426" s="126"/>
      <c r="N426" s="253" t="str">
        <f t="shared" si="92"/>
        <v/>
      </c>
      <c r="O426" s="253" t="str">
        <f t="shared" si="93"/>
        <v/>
      </c>
      <c r="P426" s="253" t="str">
        <f t="shared" si="94"/>
        <v/>
      </c>
      <c r="Q426" s="253" t="str">
        <f t="shared" si="95"/>
        <v/>
      </c>
      <c r="R426" s="253" t="str">
        <f t="shared" si="96"/>
        <v>NO</v>
      </c>
      <c r="S426" s="254" t="str">
        <f t="shared" si="102"/>
        <v>7610</v>
      </c>
      <c r="T426" s="253" t="str">
        <f t="shared" si="97"/>
        <v/>
      </c>
      <c r="U426" s="253">
        <f t="shared" si="98"/>
        <v>0</v>
      </c>
      <c r="V426" s="253" t="str">
        <f t="shared" si="99"/>
        <v/>
      </c>
      <c r="W426" s="253" t="str">
        <f>IF(LEN(V426)=0,"",IF(_xlfn.BITAND(V426,'PDP8'!$E$17)='PDP8'!$D$17,'PDP8'!$F$17,CONCATENATE(IF(ISNA(MATCH(_xlfn.BITAND(V426,'PDP8'!$E$18),'PDP8'!$D$18:$D$20,0)),"",CONCATENATE(INDEX('PDP8'!$C$18:$C$20,MATCH(_xlfn.BITAND(V426,'PDP8'!$E$18),'PDP8'!$D$18:$D$20,0))," ")),IF(ISNA(MATCH(_xlfn.BITAND(V426,'PDP8'!$E$21),'PDP8'!$D$21:$D$52,0)),"",INDEX('PDP8'!$C$21:$C$52,MATCH(_xlfn.BITAND(V426,'PDP8'!$E$21),'PDP8'!$D$21:$D$52,0))))))</f>
        <v/>
      </c>
      <c r="X426" s="253" t="str">
        <f>IF(LEN(W426)=0,"",IF(B426='PDP8'!$B$17,'PDP8'!$F$17,CONCATENATE(IF(ISNA(MATCH(_xlfn.BITAND(V426,'PDP8'!$E$18),'PDP8'!$D$18:$D$20,0)),"",CONCATENATE(VLOOKUP(_xlfn.BITAND(V426,'PDP8'!$E$18),'PDP8'!$D$18:$F$20,3,0),IF(LEN(W426)&gt;4,", ",""))),IF(ISNA(MATCH(_xlfn.BITAND(V426,'PDP8'!$E$21),'PDP8'!$D$21:$D$52,0)),"",VLOOKUP(_xlfn.BITAND(V426,'PDP8'!$E$21),'PDP8'!$D$21:$F$52,3,0)))))</f>
        <v/>
      </c>
      <c r="Y426" s="253" t="str">
        <f t="shared" si="103"/>
        <v/>
      </c>
      <c r="Z426" s="253" t="str">
        <f t="shared" si="100"/>
        <v/>
      </c>
      <c r="AA426" s="253" t="str">
        <f>IF(LEN(Z426)=0,"",CONCATENATE(IF(ISNA(MATCH(_xlfn.BITAND(Z426,'PDP8'!$E$56),'PDP8'!$D$56:$D$70,0)),"",CONCATENATE(INDEX('PDP8'!$C$56:$C$70,MATCH(_xlfn.BITAND(Z426,'PDP8'!$E$56),'PDP8'!$D$56:$D$70,0))," ")),IF(ISNA(MATCH(_xlfn.BITAND(Z426,'PDP8'!$E$71),'PDP8'!$D$71:$D$73,0)),"",CONCATENATE(INDEX('PDP8'!$C$71:$C$73,MATCH(_xlfn.BITAND(Z426,'PDP8'!$E$71),'PDP8'!$D$71:$D$73,0))," ")),IF(_xlfn.BITAND(Z426,'PDP8'!$E$74),"",'PDP8'!$C$74),IF(_xlfn.BITAND(Z426,'PDP8'!$E$75),'PDP8'!$C$75,"")))</f>
        <v/>
      </c>
      <c r="AB426" s="253" t="str">
        <f>IF(LEN(AA426)=0,"",CONCATENATE(IF(ISNA(MATCH(_xlfn.BITAND(Z426,'PDP8'!$E$56),'PDP8'!$D$56:$D$70,0)),"",VLOOKUP(_xlfn.BITAND(Z426,'PDP8'!$E$56),'PDP8'!$D$56:$F$70,3,0)),IF(ISNA(MATCH(_xlfn.BITAND(Z426,'PDP8'!$E$71),'PDP8'!$D$71:$D$73,0)),"",CONCATENATE(IF(ISNA(MATCH(_xlfn.BITAND(Z426,'PDP8'!$E$56),'PDP8'!$D$56:$D$70,0)),"",", "),VLOOKUP(_xlfn.BITAND(Z426,'PDP8'!$E$71),'PDP8'!$D$71:$F$73,3,0))),IF(_xlfn.BITAND(Z426,'PDP8'!$E$75)='PDP8'!$D$75,CONCATENATE(IF(LEN(AA426)&gt;4,", ",""),'PDP8'!$F$75,""),IF(_xlfn.BITAND(Z426,'PDP8'!$E$74),"",'PDP8'!$F$74))))</f>
        <v/>
      </c>
      <c r="AC426" s="253" t="str">
        <f t="shared" si="104"/>
        <v/>
      </c>
      <c r="AD426" s="253" t="str">
        <f>IF(OR(LEFT(C426,1)="*",ISNA(MATCH(C426,'PDP8'!$B$90:$B$238,0))),"",VLOOKUP(C426,'PDP8'!$B$90:$C$238,2,0))</f>
        <v/>
      </c>
      <c r="AE426" s="253" t="str">
        <f>IF(LEN(AD426)=0,"",VLOOKUP(C426,'PDP8'!$B$79:$F$238,5,0))</f>
        <v/>
      </c>
      <c r="AF426" s="253" t="str">
        <f>IF(OR(LEFT(C426,1)="*",ISNA(MATCH(C426,'PDP8'!$J$5:$J$389,0))),"",INDEX('PDP8'!$I$5:$I$389,MATCH(C426,'PDP8'!$J$5:$J$389,0)))</f>
        <v/>
      </c>
      <c r="AG426" s="253" t="str">
        <f>IF(LEN(AF426)=0,"",CONCATENATE(VLOOKUP(C426,'PDP8'!$J$5:$M$389,2,0),": ",VLOOKUP(C426,'PDP8'!$J$5:$M$389,4,0)))</f>
        <v/>
      </c>
      <c r="AH426" s="126"/>
    </row>
    <row r="427" spans="1:34" x14ac:dyDescent="0.2">
      <c r="A427" s="126"/>
      <c r="B427" s="246" t="str">
        <f t="shared" si="90"/>
        <v/>
      </c>
      <c r="C427" s="247"/>
      <c r="D427" s="248"/>
      <c r="E427" s="177"/>
      <c r="F427" s="249"/>
      <c r="G427" s="250" t="str">
        <f>IF(LEN(C427)=0,"",IF(LEFT(C427,1)="*",B427,IF(D427="Y",C427,IF(O427&lt;6,INDEX('PDP8'!$C$6:$C$13,MATCH(P427,'PDP8'!$B$6:$B$13)),CONCATENATE(W427,AA427,AD427,AF427)))))</f>
        <v/>
      </c>
      <c r="H427" s="251" t="str">
        <f t="shared" si="91"/>
        <v/>
      </c>
      <c r="I427" s="250" t="str">
        <f t="shared" si="101"/>
        <v/>
      </c>
      <c r="J427" s="179"/>
      <c r="K427" s="188" t="str">
        <f>IF(LEFT(C427,1)="*",CONCATENATE("/Address = ",RIGHT(B427,LEN(B427)-1)),IF(LEN(O427)=0,"",IF(D427="Y",CONCATENATE("/Data initialized to ",C427),IF(O427&lt;6,CONCATENATE("/",VLOOKUP(P427,'PDP8'!$B$6:$F$13,5),IF(_xlfn.BITAND(OCT2DEC(C427),376)=264," [Auto pre-increment]","")),CONCATENATE("/",Y427,AC427,AE427,AG427)))))</f>
        <v/>
      </c>
      <c r="L427" s="252"/>
      <c r="M427" s="126"/>
      <c r="N427" s="253" t="str">
        <f t="shared" si="92"/>
        <v/>
      </c>
      <c r="O427" s="253" t="str">
        <f t="shared" si="93"/>
        <v/>
      </c>
      <c r="P427" s="253" t="str">
        <f t="shared" si="94"/>
        <v/>
      </c>
      <c r="Q427" s="253" t="str">
        <f t="shared" si="95"/>
        <v/>
      </c>
      <c r="R427" s="253" t="str">
        <f t="shared" si="96"/>
        <v>NO</v>
      </c>
      <c r="S427" s="254" t="str">
        <f t="shared" si="102"/>
        <v>7610</v>
      </c>
      <c r="T427" s="253" t="str">
        <f t="shared" si="97"/>
        <v/>
      </c>
      <c r="U427" s="253">
        <f t="shared" si="98"/>
        <v>0</v>
      </c>
      <c r="V427" s="253" t="str">
        <f t="shared" si="99"/>
        <v/>
      </c>
      <c r="W427" s="253" t="str">
        <f>IF(LEN(V427)=0,"",IF(_xlfn.BITAND(V427,'PDP8'!$E$17)='PDP8'!$D$17,'PDP8'!$F$17,CONCATENATE(IF(ISNA(MATCH(_xlfn.BITAND(V427,'PDP8'!$E$18),'PDP8'!$D$18:$D$20,0)),"",CONCATENATE(INDEX('PDP8'!$C$18:$C$20,MATCH(_xlfn.BITAND(V427,'PDP8'!$E$18),'PDP8'!$D$18:$D$20,0))," ")),IF(ISNA(MATCH(_xlfn.BITAND(V427,'PDP8'!$E$21),'PDP8'!$D$21:$D$52,0)),"",INDEX('PDP8'!$C$21:$C$52,MATCH(_xlfn.BITAND(V427,'PDP8'!$E$21),'PDP8'!$D$21:$D$52,0))))))</f>
        <v/>
      </c>
      <c r="X427" s="253" t="str">
        <f>IF(LEN(W427)=0,"",IF(B427='PDP8'!$B$17,'PDP8'!$F$17,CONCATENATE(IF(ISNA(MATCH(_xlfn.BITAND(V427,'PDP8'!$E$18),'PDP8'!$D$18:$D$20,0)),"",CONCATENATE(VLOOKUP(_xlfn.BITAND(V427,'PDP8'!$E$18),'PDP8'!$D$18:$F$20,3,0),IF(LEN(W427)&gt;4,", ",""))),IF(ISNA(MATCH(_xlfn.BITAND(V427,'PDP8'!$E$21),'PDP8'!$D$21:$D$52,0)),"",VLOOKUP(_xlfn.BITAND(V427,'PDP8'!$E$21),'PDP8'!$D$21:$F$52,3,0)))))</f>
        <v/>
      </c>
      <c r="Y427" s="253" t="str">
        <f t="shared" si="103"/>
        <v/>
      </c>
      <c r="Z427" s="253" t="str">
        <f t="shared" si="100"/>
        <v/>
      </c>
      <c r="AA427" s="253" t="str">
        <f>IF(LEN(Z427)=0,"",CONCATENATE(IF(ISNA(MATCH(_xlfn.BITAND(Z427,'PDP8'!$E$56),'PDP8'!$D$56:$D$70,0)),"",CONCATENATE(INDEX('PDP8'!$C$56:$C$70,MATCH(_xlfn.BITAND(Z427,'PDP8'!$E$56),'PDP8'!$D$56:$D$70,0))," ")),IF(ISNA(MATCH(_xlfn.BITAND(Z427,'PDP8'!$E$71),'PDP8'!$D$71:$D$73,0)),"",CONCATENATE(INDEX('PDP8'!$C$71:$C$73,MATCH(_xlfn.BITAND(Z427,'PDP8'!$E$71),'PDP8'!$D$71:$D$73,0))," ")),IF(_xlfn.BITAND(Z427,'PDP8'!$E$74),"",'PDP8'!$C$74),IF(_xlfn.BITAND(Z427,'PDP8'!$E$75),'PDP8'!$C$75,"")))</f>
        <v/>
      </c>
      <c r="AB427" s="253" t="str">
        <f>IF(LEN(AA427)=0,"",CONCATENATE(IF(ISNA(MATCH(_xlfn.BITAND(Z427,'PDP8'!$E$56),'PDP8'!$D$56:$D$70,0)),"",VLOOKUP(_xlfn.BITAND(Z427,'PDP8'!$E$56),'PDP8'!$D$56:$F$70,3,0)),IF(ISNA(MATCH(_xlfn.BITAND(Z427,'PDP8'!$E$71),'PDP8'!$D$71:$D$73,0)),"",CONCATENATE(IF(ISNA(MATCH(_xlfn.BITAND(Z427,'PDP8'!$E$56),'PDP8'!$D$56:$D$70,0)),"",", "),VLOOKUP(_xlfn.BITAND(Z427,'PDP8'!$E$71),'PDP8'!$D$71:$F$73,3,0))),IF(_xlfn.BITAND(Z427,'PDP8'!$E$75)='PDP8'!$D$75,CONCATENATE(IF(LEN(AA427)&gt;4,", ",""),'PDP8'!$F$75,""),IF(_xlfn.BITAND(Z427,'PDP8'!$E$74),"",'PDP8'!$F$74))))</f>
        <v/>
      </c>
      <c r="AC427" s="253" t="str">
        <f t="shared" si="104"/>
        <v/>
      </c>
      <c r="AD427" s="253" t="str">
        <f>IF(OR(LEFT(C427,1)="*",ISNA(MATCH(C427,'PDP8'!$B$90:$B$238,0))),"",VLOOKUP(C427,'PDP8'!$B$90:$C$238,2,0))</f>
        <v/>
      </c>
      <c r="AE427" s="253" t="str">
        <f>IF(LEN(AD427)=0,"",VLOOKUP(C427,'PDP8'!$B$79:$F$238,5,0))</f>
        <v/>
      </c>
      <c r="AF427" s="253" t="str">
        <f>IF(OR(LEFT(C427,1)="*",ISNA(MATCH(C427,'PDP8'!$J$5:$J$389,0))),"",INDEX('PDP8'!$I$5:$I$389,MATCH(C427,'PDP8'!$J$5:$J$389,0)))</f>
        <v/>
      </c>
      <c r="AG427" s="253" t="str">
        <f>IF(LEN(AF427)=0,"",CONCATENATE(VLOOKUP(C427,'PDP8'!$J$5:$M$389,2,0),": ",VLOOKUP(C427,'PDP8'!$J$5:$M$389,4,0)))</f>
        <v/>
      </c>
      <c r="AH427" s="126"/>
    </row>
    <row r="428" spans="1:34" x14ac:dyDescent="0.2">
      <c r="A428" s="126"/>
      <c r="B428" s="246" t="str">
        <f t="shared" si="90"/>
        <v/>
      </c>
      <c r="C428" s="247"/>
      <c r="D428" s="248"/>
      <c r="E428" s="177"/>
      <c r="F428" s="249"/>
      <c r="G428" s="250" t="str">
        <f>IF(LEN(C428)=0,"",IF(LEFT(C428,1)="*",B428,IF(D428="Y",C428,IF(O428&lt;6,INDEX('PDP8'!$C$6:$C$13,MATCH(P428,'PDP8'!$B$6:$B$13)),CONCATENATE(W428,AA428,AD428,AF428)))))</f>
        <v/>
      </c>
      <c r="H428" s="251" t="str">
        <f t="shared" si="91"/>
        <v/>
      </c>
      <c r="I428" s="250" t="str">
        <f t="shared" si="101"/>
        <v/>
      </c>
      <c r="J428" s="179"/>
      <c r="K428" s="188" t="str">
        <f>IF(LEFT(C428,1)="*",CONCATENATE("/Address = ",RIGHT(B428,LEN(B428)-1)),IF(LEN(O428)=0,"",IF(D428="Y",CONCATENATE("/Data initialized to ",C428),IF(O428&lt;6,CONCATENATE("/",VLOOKUP(P428,'PDP8'!$B$6:$F$13,5),IF(_xlfn.BITAND(OCT2DEC(C428),376)=264," [Auto pre-increment]","")),CONCATENATE("/",Y428,AC428,AE428,AG428)))))</f>
        <v/>
      </c>
      <c r="L428" s="252"/>
      <c r="M428" s="126"/>
      <c r="N428" s="253" t="str">
        <f t="shared" si="92"/>
        <v/>
      </c>
      <c r="O428" s="253" t="str">
        <f t="shared" si="93"/>
        <v/>
      </c>
      <c r="P428" s="253" t="str">
        <f t="shared" si="94"/>
        <v/>
      </c>
      <c r="Q428" s="253" t="str">
        <f t="shared" si="95"/>
        <v/>
      </c>
      <c r="R428" s="253" t="str">
        <f t="shared" si="96"/>
        <v>NO</v>
      </c>
      <c r="S428" s="254" t="str">
        <f t="shared" si="102"/>
        <v>7610</v>
      </c>
      <c r="T428" s="253" t="str">
        <f t="shared" si="97"/>
        <v/>
      </c>
      <c r="U428" s="253">
        <f t="shared" si="98"/>
        <v>0</v>
      </c>
      <c r="V428" s="253" t="str">
        <f t="shared" si="99"/>
        <v/>
      </c>
      <c r="W428" s="253" t="str">
        <f>IF(LEN(V428)=0,"",IF(_xlfn.BITAND(V428,'PDP8'!$E$17)='PDP8'!$D$17,'PDP8'!$F$17,CONCATENATE(IF(ISNA(MATCH(_xlfn.BITAND(V428,'PDP8'!$E$18),'PDP8'!$D$18:$D$20,0)),"",CONCATENATE(INDEX('PDP8'!$C$18:$C$20,MATCH(_xlfn.BITAND(V428,'PDP8'!$E$18),'PDP8'!$D$18:$D$20,0))," ")),IF(ISNA(MATCH(_xlfn.BITAND(V428,'PDP8'!$E$21),'PDP8'!$D$21:$D$52,0)),"",INDEX('PDP8'!$C$21:$C$52,MATCH(_xlfn.BITAND(V428,'PDP8'!$E$21),'PDP8'!$D$21:$D$52,0))))))</f>
        <v/>
      </c>
      <c r="X428" s="253" t="str">
        <f>IF(LEN(W428)=0,"",IF(B428='PDP8'!$B$17,'PDP8'!$F$17,CONCATENATE(IF(ISNA(MATCH(_xlfn.BITAND(V428,'PDP8'!$E$18),'PDP8'!$D$18:$D$20,0)),"",CONCATENATE(VLOOKUP(_xlfn.BITAND(V428,'PDP8'!$E$18),'PDP8'!$D$18:$F$20,3,0),IF(LEN(W428)&gt;4,", ",""))),IF(ISNA(MATCH(_xlfn.BITAND(V428,'PDP8'!$E$21),'PDP8'!$D$21:$D$52,0)),"",VLOOKUP(_xlfn.BITAND(V428,'PDP8'!$E$21),'PDP8'!$D$21:$F$52,3,0)))))</f>
        <v/>
      </c>
      <c r="Y428" s="253" t="str">
        <f t="shared" si="103"/>
        <v/>
      </c>
      <c r="Z428" s="253" t="str">
        <f t="shared" si="100"/>
        <v/>
      </c>
      <c r="AA428" s="253" t="str">
        <f>IF(LEN(Z428)=0,"",CONCATENATE(IF(ISNA(MATCH(_xlfn.BITAND(Z428,'PDP8'!$E$56),'PDP8'!$D$56:$D$70,0)),"",CONCATENATE(INDEX('PDP8'!$C$56:$C$70,MATCH(_xlfn.BITAND(Z428,'PDP8'!$E$56),'PDP8'!$D$56:$D$70,0))," ")),IF(ISNA(MATCH(_xlfn.BITAND(Z428,'PDP8'!$E$71),'PDP8'!$D$71:$D$73,0)),"",CONCATENATE(INDEX('PDP8'!$C$71:$C$73,MATCH(_xlfn.BITAND(Z428,'PDP8'!$E$71),'PDP8'!$D$71:$D$73,0))," ")),IF(_xlfn.BITAND(Z428,'PDP8'!$E$74),"",'PDP8'!$C$74),IF(_xlfn.BITAND(Z428,'PDP8'!$E$75),'PDP8'!$C$75,"")))</f>
        <v/>
      </c>
      <c r="AB428" s="253" t="str">
        <f>IF(LEN(AA428)=0,"",CONCATENATE(IF(ISNA(MATCH(_xlfn.BITAND(Z428,'PDP8'!$E$56),'PDP8'!$D$56:$D$70,0)),"",VLOOKUP(_xlfn.BITAND(Z428,'PDP8'!$E$56),'PDP8'!$D$56:$F$70,3,0)),IF(ISNA(MATCH(_xlfn.BITAND(Z428,'PDP8'!$E$71),'PDP8'!$D$71:$D$73,0)),"",CONCATENATE(IF(ISNA(MATCH(_xlfn.BITAND(Z428,'PDP8'!$E$56),'PDP8'!$D$56:$D$70,0)),"",", "),VLOOKUP(_xlfn.BITAND(Z428,'PDP8'!$E$71),'PDP8'!$D$71:$F$73,3,0))),IF(_xlfn.BITAND(Z428,'PDP8'!$E$75)='PDP8'!$D$75,CONCATENATE(IF(LEN(AA428)&gt;4,", ",""),'PDP8'!$F$75,""),IF(_xlfn.BITAND(Z428,'PDP8'!$E$74),"",'PDP8'!$F$74))))</f>
        <v/>
      </c>
      <c r="AC428" s="253" t="str">
        <f t="shared" si="104"/>
        <v/>
      </c>
      <c r="AD428" s="253" t="str">
        <f>IF(OR(LEFT(C428,1)="*",ISNA(MATCH(C428,'PDP8'!$B$90:$B$238,0))),"",VLOOKUP(C428,'PDP8'!$B$90:$C$238,2,0))</f>
        <v/>
      </c>
      <c r="AE428" s="253" t="str">
        <f>IF(LEN(AD428)=0,"",VLOOKUP(C428,'PDP8'!$B$79:$F$238,5,0))</f>
        <v/>
      </c>
      <c r="AF428" s="253" t="str">
        <f>IF(OR(LEFT(C428,1)="*",ISNA(MATCH(C428,'PDP8'!$J$5:$J$389,0))),"",INDEX('PDP8'!$I$5:$I$389,MATCH(C428,'PDP8'!$J$5:$J$389,0)))</f>
        <v/>
      </c>
      <c r="AG428" s="253" t="str">
        <f>IF(LEN(AF428)=0,"",CONCATENATE(VLOOKUP(C428,'PDP8'!$J$5:$M$389,2,0),": ",VLOOKUP(C428,'PDP8'!$J$5:$M$389,4,0)))</f>
        <v/>
      </c>
      <c r="AH428" s="126"/>
    </row>
    <row r="429" spans="1:34" x14ac:dyDescent="0.2">
      <c r="A429" s="126"/>
      <c r="B429" s="246" t="str">
        <f t="shared" si="90"/>
        <v/>
      </c>
      <c r="C429" s="247"/>
      <c r="D429" s="248"/>
      <c r="E429" s="177"/>
      <c r="F429" s="249"/>
      <c r="G429" s="250" t="str">
        <f>IF(LEN(C429)=0,"",IF(LEFT(C429,1)="*",B429,IF(D429="Y",C429,IF(O429&lt;6,INDEX('PDP8'!$C$6:$C$13,MATCH(P429,'PDP8'!$B$6:$B$13)),CONCATENATE(W429,AA429,AD429,AF429)))))</f>
        <v/>
      </c>
      <c r="H429" s="251" t="str">
        <f t="shared" si="91"/>
        <v/>
      </c>
      <c r="I429" s="250" t="str">
        <f t="shared" si="101"/>
        <v/>
      </c>
      <c r="J429" s="179"/>
      <c r="K429" s="188" t="str">
        <f>IF(LEFT(C429,1)="*",CONCATENATE("/Address = ",RIGHT(B429,LEN(B429)-1)),IF(LEN(O429)=0,"",IF(D429="Y",CONCATENATE("/Data initialized to ",C429),IF(O429&lt;6,CONCATENATE("/",VLOOKUP(P429,'PDP8'!$B$6:$F$13,5),IF(_xlfn.BITAND(OCT2DEC(C429),376)=264," [Auto pre-increment]","")),CONCATENATE("/",Y429,AC429,AE429,AG429)))))</f>
        <v/>
      </c>
      <c r="L429" s="252"/>
      <c r="M429" s="126"/>
      <c r="N429" s="253" t="str">
        <f t="shared" si="92"/>
        <v/>
      </c>
      <c r="O429" s="253" t="str">
        <f t="shared" si="93"/>
        <v/>
      </c>
      <c r="P429" s="253" t="str">
        <f t="shared" si="94"/>
        <v/>
      </c>
      <c r="Q429" s="253" t="str">
        <f t="shared" si="95"/>
        <v/>
      </c>
      <c r="R429" s="253" t="str">
        <f t="shared" si="96"/>
        <v>NO</v>
      </c>
      <c r="S429" s="254" t="str">
        <f t="shared" si="102"/>
        <v>7610</v>
      </c>
      <c r="T429" s="253" t="str">
        <f t="shared" si="97"/>
        <v/>
      </c>
      <c r="U429" s="253">
        <f t="shared" si="98"/>
        <v>0</v>
      </c>
      <c r="V429" s="253" t="str">
        <f t="shared" si="99"/>
        <v/>
      </c>
      <c r="W429" s="253" t="str">
        <f>IF(LEN(V429)=0,"",IF(_xlfn.BITAND(V429,'PDP8'!$E$17)='PDP8'!$D$17,'PDP8'!$F$17,CONCATENATE(IF(ISNA(MATCH(_xlfn.BITAND(V429,'PDP8'!$E$18),'PDP8'!$D$18:$D$20,0)),"",CONCATENATE(INDEX('PDP8'!$C$18:$C$20,MATCH(_xlfn.BITAND(V429,'PDP8'!$E$18),'PDP8'!$D$18:$D$20,0))," ")),IF(ISNA(MATCH(_xlfn.BITAND(V429,'PDP8'!$E$21),'PDP8'!$D$21:$D$52,0)),"",INDEX('PDP8'!$C$21:$C$52,MATCH(_xlfn.BITAND(V429,'PDP8'!$E$21),'PDP8'!$D$21:$D$52,0))))))</f>
        <v/>
      </c>
      <c r="X429" s="253" t="str">
        <f>IF(LEN(W429)=0,"",IF(B429='PDP8'!$B$17,'PDP8'!$F$17,CONCATENATE(IF(ISNA(MATCH(_xlfn.BITAND(V429,'PDP8'!$E$18),'PDP8'!$D$18:$D$20,0)),"",CONCATENATE(VLOOKUP(_xlfn.BITAND(V429,'PDP8'!$E$18),'PDP8'!$D$18:$F$20,3,0),IF(LEN(W429)&gt;4,", ",""))),IF(ISNA(MATCH(_xlfn.BITAND(V429,'PDP8'!$E$21),'PDP8'!$D$21:$D$52,0)),"",VLOOKUP(_xlfn.BITAND(V429,'PDP8'!$E$21),'PDP8'!$D$21:$F$52,3,0)))))</f>
        <v/>
      </c>
      <c r="Y429" s="253" t="str">
        <f t="shared" si="103"/>
        <v/>
      </c>
      <c r="Z429" s="253" t="str">
        <f t="shared" si="100"/>
        <v/>
      </c>
      <c r="AA429" s="253" t="str">
        <f>IF(LEN(Z429)=0,"",CONCATENATE(IF(ISNA(MATCH(_xlfn.BITAND(Z429,'PDP8'!$E$56),'PDP8'!$D$56:$D$70,0)),"",CONCATENATE(INDEX('PDP8'!$C$56:$C$70,MATCH(_xlfn.BITAND(Z429,'PDP8'!$E$56),'PDP8'!$D$56:$D$70,0))," ")),IF(ISNA(MATCH(_xlfn.BITAND(Z429,'PDP8'!$E$71),'PDP8'!$D$71:$D$73,0)),"",CONCATENATE(INDEX('PDP8'!$C$71:$C$73,MATCH(_xlfn.BITAND(Z429,'PDP8'!$E$71),'PDP8'!$D$71:$D$73,0))," ")),IF(_xlfn.BITAND(Z429,'PDP8'!$E$74),"",'PDP8'!$C$74),IF(_xlfn.BITAND(Z429,'PDP8'!$E$75),'PDP8'!$C$75,"")))</f>
        <v/>
      </c>
      <c r="AB429" s="253" t="str">
        <f>IF(LEN(AA429)=0,"",CONCATENATE(IF(ISNA(MATCH(_xlfn.BITAND(Z429,'PDP8'!$E$56),'PDP8'!$D$56:$D$70,0)),"",VLOOKUP(_xlfn.BITAND(Z429,'PDP8'!$E$56),'PDP8'!$D$56:$F$70,3,0)),IF(ISNA(MATCH(_xlfn.BITAND(Z429,'PDP8'!$E$71),'PDP8'!$D$71:$D$73,0)),"",CONCATENATE(IF(ISNA(MATCH(_xlfn.BITAND(Z429,'PDP8'!$E$56),'PDP8'!$D$56:$D$70,0)),"",", "),VLOOKUP(_xlfn.BITAND(Z429,'PDP8'!$E$71),'PDP8'!$D$71:$F$73,3,0))),IF(_xlfn.BITAND(Z429,'PDP8'!$E$75)='PDP8'!$D$75,CONCATENATE(IF(LEN(AA429)&gt;4,", ",""),'PDP8'!$F$75,""),IF(_xlfn.BITAND(Z429,'PDP8'!$E$74),"",'PDP8'!$F$74))))</f>
        <v/>
      </c>
      <c r="AC429" s="253" t="str">
        <f t="shared" si="104"/>
        <v/>
      </c>
      <c r="AD429" s="253" t="str">
        <f>IF(OR(LEFT(C429,1)="*",ISNA(MATCH(C429,'PDP8'!$B$90:$B$238,0))),"",VLOOKUP(C429,'PDP8'!$B$90:$C$238,2,0))</f>
        <v/>
      </c>
      <c r="AE429" s="253" t="str">
        <f>IF(LEN(AD429)=0,"",VLOOKUP(C429,'PDP8'!$B$79:$F$238,5,0))</f>
        <v/>
      </c>
      <c r="AF429" s="253" t="str">
        <f>IF(OR(LEFT(C429,1)="*",ISNA(MATCH(C429,'PDP8'!$J$5:$J$389,0))),"",INDEX('PDP8'!$I$5:$I$389,MATCH(C429,'PDP8'!$J$5:$J$389,0)))</f>
        <v/>
      </c>
      <c r="AG429" s="253" t="str">
        <f>IF(LEN(AF429)=0,"",CONCATENATE(VLOOKUP(C429,'PDP8'!$J$5:$M$389,2,0),": ",VLOOKUP(C429,'PDP8'!$J$5:$M$389,4,0)))</f>
        <v/>
      </c>
      <c r="AH429" s="126"/>
    </row>
    <row r="430" spans="1:34" x14ac:dyDescent="0.2">
      <c r="A430" s="126"/>
      <c r="B430" s="246" t="str">
        <f t="shared" si="90"/>
        <v/>
      </c>
      <c r="C430" s="247"/>
      <c r="D430" s="248"/>
      <c r="E430" s="177"/>
      <c r="F430" s="249"/>
      <c r="G430" s="250" t="str">
        <f>IF(LEN(C430)=0,"",IF(LEFT(C430,1)="*",B430,IF(D430="Y",C430,IF(O430&lt;6,INDEX('PDP8'!$C$6:$C$13,MATCH(P430,'PDP8'!$B$6:$B$13)),CONCATENATE(W430,AA430,AD430,AF430)))))</f>
        <v/>
      </c>
      <c r="H430" s="251" t="str">
        <f t="shared" si="91"/>
        <v/>
      </c>
      <c r="I430" s="250" t="str">
        <f t="shared" si="101"/>
        <v/>
      </c>
      <c r="J430" s="179"/>
      <c r="K430" s="188" t="str">
        <f>IF(LEFT(C430,1)="*",CONCATENATE("/Address = ",RIGHT(B430,LEN(B430)-1)),IF(LEN(O430)=0,"",IF(D430="Y",CONCATENATE("/Data initialized to ",C430),IF(O430&lt;6,CONCATENATE("/",VLOOKUP(P430,'PDP8'!$B$6:$F$13,5),IF(_xlfn.BITAND(OCT2DEC(C430),376)=264," [Auto pre-increment]","")),CONCATENATE("/",Y430,AC430,AE430,AG430)))))</f>
        <v/>
      </c>
      <c r="L430" s="252"/>
      <c r="M430" s="126"/>
      <c r="N430" s="253" t="str">
        <f t="shared" si="92"/>
        <v/>
      </c>
      <c r="O430" s="253" t="str">
        <f t="shared" si="93"/>
        <v/>
      </c>
      <c r="P430" s="253" t="str">
        <f t="shared" si="94"/>
        <v/>
      </c>
      <c r="Q430" s="253" t="str">
        <f t="shared" si="95"/>
        <v/>
      </c>
      <c r="R430" s="253" t="str">
        <f t="shared" si="96"/>
        <v>NO</v>
      </c>
      <c r="S430" s="254" t="str">
        <f t="shared" si="102"/>
        <v>7610</v>
      </c>
      <c r="T430" s="253" t="str">
        <f t="shared" si="97"/>
        <v/>
      </c>
      <c r="U430" s="253">
        <f t="shared" si="98"/>
        <v>0</v>
      </c>
      <c r="V430" s="253" t="str">
        <f t="shared" si="99"/>
        <v/>
      </c>
      <c r="W430" s="253" t="str">
        <f>IF(LEN(V430)=0,"",IF(_xlfn.BITAND(V430,'PDP8'!$E$17)='PDP8'!$D$17,'PDP8'!$F$17,CONCATENATE(IF(ISNA(MATCH(_xlfn.BITAND(V430,'PDP8'!$E$18),'PDP8'!$D$18:$D$20,0)),"",CONCATENATE(INDEX('PDP8'!$C$18:$C$20,MATCH(_xlfn.BITAND(V430,'PDP8'!$E$18),'PDP8'!$D$18:$D$20,0))," ")),IF(ISNA(MATCH(_xlfn.BITAND(V430,'PDP8'!$E$21),'PDP8'!$D$21:$D$52,0)),"",INDEX('PDP8'!$C$21:$C$52,MATCH(_xlfn.BITAND(V430,'PDP8'!$E$21),'PDP8'!$D$21:$D$52,0))))))</f>
        <v/>
      </c>
      <c r="X430" s="253" t="str">
        <f>IF(LEN(W430)=0,"",IF(B430='PDP8'!$B$17,'PDP8'!$F$17,CONCATENATE(IF(ISNA(MATCH(_xlfn.BITAND(V430,'PDP8'!$E$18),'PDP8'!$D$18:$D$20,0)),"",CONCATENATE(VLOOKUP(_xlfn.BITAND(V430,'PDP8'!$E$18),'PDP8'!$D$18:$F$20,3,0),IF(LEN(W430)&gt;4,", ",""))),IF(ISNA(MATCH(_xlfn.BITAND(V430,'PDP8'!$E$21),'PDP8'!$D$21:$D$52,0)),"",VLOOKUP(_xlfn.BITAND(V430,'PDP8'!$E$21),'PDP8'!$D$21:$F$52,3,0)))))</f>
        <v/>
      </c>
      <c r="Y430" s="253" t="str">
        <f t="shared" si="103"/>
        <v/>
      </c>
      <c r="Z430" s="253" t="str">
        <f t="shared" si="100"/>
        <v/>
      </c>
      <c r="AA430" s="253" t="str">
        <f>IF(LEN(Z430)=0,"",CONCATENATE(IF(ISNA(MATCH(_xlfn.BITAND(Z430,'PDP8'!$E$56),'PDP8'!$D$56:$D$70,0)),"",CONCATENATE(INDEX('PDP8'!$C$56:$C$70,MATCH(_xlfn.BITAND(Z430,'PDP8'!$E$56),'PDP8'!$D$56:$D$70,0))," ")),IF(ISNA(MATCH(_xlfn.BITAND(Z430,'PDP8'!$E$71),'PDP8'!$D$71:$D$73,0)),"",CONCATENATE(INDEX('PDP8'!$C$71:$C$73,MATCH(_xlfn.BITAND(Z430,'PDP8'!$E$71),'PDP8'!$D$71:$D$73,0))," ")),IF(_xlfn.BITAND(Z430,'PDP8'!$E$74),"",'PDP8'!$C$74),IF(_xlfn.BITAND(Z430,'PDP8'!$E$75),'PDP8'!$C$75,"")))</f>
        <v/>
      </c>
      <c r="AB430" s="253" t="str">
        <f>IF(LEN(AA430)=0,"",CONCATENATE(IF(ISNA(MATCH(_xlfn.BITAND(Z430,'PDP8'!$E$56),'PDP8'!$D$56:$D$70,0)),"",VLOOKUP(_xlfn.BITAND(Z430,'PDP8'!$E$56),'PDP8'!$D$56:$F$70,3,0)),IF(ISNA(MATCH(_xlfn.BITAND(Z430,'PDP8'!$E$71),'PDP8'!$D$71:$D$73,0)),"",CONCATENATE(IF(ISNA(MATCH(_xlfn.BITAND(Z430,'PDP8'!$E$56),'PDP8'!$D$56:$D$70,0)),"",", "),VLOOKUP(_xlfn.BITAND(Z430,'PDP8'!$E$71),'PDP8'!$D$71:$F$73,3,0))),IF(_xlfn.BITAND(Z430,'PDP8'!$E$75)='PDP8'!$D$75,CONCATENATE(IF(LEN(AA430)&gt;4,", ",""),'PDP8'!$F$75,""),IF(_xlfn.BITAND(Z430,'PDP8'!$E$74),"",'PDP8'!$F$74))))</f>
        <v/>
      </c>
      <c r="AC430" s="253" t="str">
        <f t="shared" si="104"/>
        <v/>
      </c>
      <c r="AD430" s="253" t="str">
        <f>IF(OR(LEFT(C430,1)="*",ISNA(MATCH(C430,'PDP8'!$B$90:$B$238,0))),"",VLOOKUP(C430,'PDP8'!$B$90:$C$238,2,0))</f>
        <v/>
      </c>
      <c r="AE430" s="253" t="str">
        <f>IF(LEN(AD430)=0,"",VLOOKUP(C430,'PDP8'!$B$79:$F$238,5,0))</f>
        <v/>
      </c>
      <c r="AF430" s="253" t="str">
        <f>IF(OR(LEFT(C430,1)="*",ISNA(MATCH(C430,'PDP8'!$J$5:$J$389,0))),"",INDEX('PDP8'!$I$5:$I$389,MATCH(C430,'PDP8'!$J$5:$J$389,0)))</f>
        <v/>
      </c>
      <c r="AG430" s="253" t="str">
        <f>IF(LEN(AF430)=0,"",CONCATENATE(VLOOKUP(C430,'PDP8'!$J$5:$M$389,2,0),": ",VLOOKUP(C430,'PDP8'!$J$5:$M$389,4,0)))</f>
        <v/>
      </c>
      <c r="AH430" s="126"/>
    </row>
    <row r="431" spans="1:34" x14ac:dyDescent="0.2">
      <c r="A431" s="126"/>
      <c r="B431" s="246" t="str">
        <f t="shared" si="90"/>
        <v/>
      </c>
      <c r="C431" s="247"/>
      <c r="D431" s="248"/>
      <c r="E431" s="177"/>
      <c r="F431" s="249"/>
      <c r="G431" s="250" t="str">
        <f>IF(LEN(C431)=0,"",IF(LEFT(C431,1)="*",B431,IF(D431="Y",C431,IF(O431&lt;6,INDEX('PDP8'!$C$6:$C$13,MATCH(P431,'PDP8'!$B$6:$B$13)),CONCATENATE(W431,AA431,AD431,AF431)))))</f>
        <v/>
      </c>
      <c r="H431" s="251" t="str">
        <f t="shared" si="91"/>
        <v/>
      </c>
      <c r="I431" s="250" t="str">
        <f t="shared" si="101"/>
        <v/>
      </c>
      <c r="J431" s="179"/>
      <c r="K431" s="188" t="str">
        <f>IF(LEFT(C431,1)="*",CONCATENATE("/Address = ",RIGHT(B431,LEN(B431)-1)),IF(LEN(O431)=0,"",IF(D431="Y",CONCATENATE("/Data initialized to ",C431),IF(O431&lt;6,CONCATENATE("/",VLOOKUP(P431,'PDP8'!$B$6:$F$13,5),IF(_xlfn.BITAND(OCT2DEC(C431),376)=264," [Auto pre-increment]","")),CONCATENATE("/",Y431,AC431,AE431,AG431)))))</f>
        <v/>
      </c>
      <c r="L431" s="252"/>
      <c r="M431" s="126"/>
      <c r="N431" s="253" t="str">
        <f t="shared" si="92"/>
        <v/>
      </c>
      <c r="O431" s="253" t="str">
        <f t="shared" si="93"/>
        <v/>
      </c>
      <c r="P431" s="253" t="str">
        <f t="shared" si="94"/>
        <v/>
      </c>
      <c r="Q431" s="253" t="str">
        <f t="shared" si="95"/>
        <v/>
      </c>
      <c r="R431" s="253" t="str">
        <f t="shared" si="96"/>
        <v>NO</v>
      </c>
      <c r="S431" s="254" t="str">
        <f t="shared" si="102"/>
        <v>7610</v>
      </c>
      <c r="T431" s="253" t="str">
        <f t="shared" si="97"/>
        <v/>
      </c>
      <c r="U431" s="253">
        <f t="shared" si="98"/>
        <v>0</v>
      </c>
      <c r="V431" s="253" t="str">
        <f t="shared" si="99"/>
        <v/>
      </c>
      <c r="W431" s="253" t="str">
        <f>IF(LEN(V431)=0,"",IF(_xlfn.BITAND(V431,'PDP8'!$E$17)='PDP8'!$D$17,'PDP8'!$F$17,CONCATENATE(IF(ISNA(MATCH(_xlfn.BITAND(V431,'PDP8'!$E$18),'PDP8'!$D$18:$D$20,0)),"",CONCATENATE(INDEX('PDP8'!$C$18:$C$20,MATCH(_xlfn.BITAND(V431,'PDP8'!$E$18),'PDP8'!$D$18:$D$20,0))," ")),IF(ISNA(MATCH(_xlfn.BITAND(V431,'PDP8'!$E$21),'PDP8'!$D$21:$D$52,0)),"",INDEX('PDP8'!$C$21:$C$52,MATCH(_xlfn.BITAND(V431,'PDP8'!$E$21),'PDP8'!$D$21:$D$52,0))))))</f>
        <v/>
      </c>
      <c r="X431" s="253" t="str">
        <f>IF(LEN(W431)=0,"",IF(B431='PDP8'!$B$17,'PDP8'!$F$17,CONCATENATE(IF(ISNA(MATCH(_xlfn.BITAND(V431,'PDP8'!$E$18),'PDP8'!$D$18:$D$20,0)),"",CONCATENATE(VLOOKUP(_xlfn.BITAND(V431,'PDP8'!$E$18),'PDP8'!$D$18:$F$20,3,0),IF(LEN(W431)&gt;4,", ",""))),IF(ISNA(MATCH(_xlfn.BITAND(V431,'PDP8'!$E$21),'PDP8'!$D$21:$D$52,0)),"",VLOOKUP(_xlfn.BITAND(V431,'PDP8'!$E$21),'PDP8'!$D$21:$F$52,3,0)))))</f>
        <v/>
      </c>
      <c r="Y431" s="253" t="str">
        <f t="shared" si="103"/>
        <v/>
      </c>
      <c r="Z431" s="253" t="str">
        <f t="shared" si="100"/>
        <v/>
      </c>
      <c r="AA431" s="253" t="str">
        <f>IF(LEN(Z431)=0,"",CONCATENATE(IF(ISNA(MATCH(_xlfn.BITAND(Z431,'PDP8'!$E$56),'PDP8'!$D$56:$D$70,0)),"",CONCATENATE(INDEX('PDP8'!$C$56:$C$70,MATCH(_xlfn.BITAND(Z431,'PDP8'!$E$56),'PDP8'!$D$56:$D$70,0))," ")),IF(ISNA(MATCH(_xlfn.BITAND(Z431,'PDP8'!$E$71),'PDP8'!$D$71:$D$73,0)),"",CONCATENATE(INDEX('PDP8'!$C$71:$C$73,MATCH(_xlfn.BITAND(Z431,'PDP8'!$E$71),'PDP8'!$D$71:$D$73,0))," ")),IF(_xlfn.BITAND(Z431,'PDP8'!$E$74),"",'PDP8'!$C$74),IF(_xlfn.BITAND(Z431,'PDP8'!$E$75),'PDP8'!$C$75,"")))</f>
        <v/>
      </c>
      <c r="AB431" s="253" t="str">
        <f>IF(LEN(AA431)=0,"",CONCATENATE(IF(ISNA(MATCH(_xlfn.BITAND(Z431,'PDP8'!$E$56),'PDP8'!$D$56:$D$70,0)),"",VLOOKUP(_xlfn.BITAND(Z431,'PDP8'!$E$56),'PDP8'!$D$56:$F$70,3,0)),IF(ISNA(MATCH(_xlfn.BITAND(Z431,'PDP8'!$E$71),'PDP8'!$D$71:$D$73,0)),"",CONCATENATE(IF(ISNA(MATCH(_xlfn.BITAND(Z431,'PDP8'!$E$56),'PDP8'!$D$56:$D$70,0)),"",", "),VLOOKUP(_xlfn.BITAND(Z431,'PDP8'!$E$71),'PDP8'!$D$71:$F$73,3,0))),IF(_xlfn.BITAND(Z431,'PDP8'!$E$75)='PDP8'!$D$75,CONCATENATE(IF(LEN(AA431)&gt;4,", ",""),'PDP8'!$F$75,""),IF(_xlfn.BITAND(Z431,'PDP8'!$E$74),"",'PDP8'!$F$74))))</f>
        <v/>
      </c>
      <c r="AC431" s="253" t="str">
        <f t="shared" si="104"/>
        <v/>
      </c>
      <c r="AD431" s="253" t="str">
        <f>IF(OR(LEFT(C431,1)="*",ISNA(MATCH(C431,'PDP8'!$B$90:$B$238,0))),"",VLOOKUP(C431,'PDP8'!$B$90:$C$238,2,0))</f>
        <v/>
      </c>
      <c r="AE431" s="253" t="str">
        <f>IF(LEN(AD431)=0,"",VLOOKUP(C431,'PDP8'!$B$79:$F$238,5,0))</f>
        <v/>
      </c>
      <c r="AF431" s="253" t="str">
        <f>IF(OR(LEFT(C431,1)="*",ISNA(MATCH(C431,'PDP8'!$J$5:$J$389,0))),"",INDEX('PDP8'!$I$5:$I$389,MATCH(C431,'PDP8'!$J$5:$J$389,0)))</f>
        <v/>
      </c>
      <c r="AG431" s="253" t="str">
        <f>IF(LEN(AF431)=0,"",CONCATENATE(VLOOKUP(C431,'PDP8'!$J$5:$M$389,2,0),": ",VLOOKUP(C431,'PDP8'!$J$5:$M$389,4,0)))</f>
        <v/>
      </c>
      <c r="AH431" s="126"/>
    </row>
    <row r="432" spans="1:34" x14ac:dyDescent="0.2">
      <c r="A432" s="126"/>
      <c r="B432" s="246" t="str">
        <f t="shared" si="90"/>
        <v/>
      </c>
      <c r="C432" s="247"/>
      <c r="D432" s="248"/>
      <c r="E432" s="177"/>
      <c r="F432" s="249"/>
      <c r="G432" s="250" t="str">
        <f>IF(LEN(C432)=0,"",IF(LEFT(C432,1)="*",B432,IF(D432="Y",C432,IF(O432&lt;6,INDEX('PDP8'!$C$6:$C$13,MATCH(P432,'PDP8'!$B$6:$B$13)),CONCATENATE(W432,AA432,AD432,AF432)))))</f>
        <v/>
      </c>
      <c r="H432" s="251" t="str">
        <f t="shared" si="91"/>
        <v/>
      </c>
      <c r="I432" s="250" t="str">
        <f t="shared" si="101"/>
        <v/>
      </c>
      <c r="J432" s="179"/>
      <c r="K432" s="188" t="str">
        <f>IF(LEFT(C432,1)="*",CONCATENATE("/Address = ",RIGHT(B432,LEN(B432)-1)),IF(LEN(O432)=0,"",IF(D432="Y",CONCATENATE("/Data initialized to ",C432),IF(O432&lt;6,CONCATENATE("/",VLOOKUP(P432,'PDP8'!$B$6:$F$13,5),IF(_xlfn.BITAND(OCT2DEC(C432),376)=264," [Auto pre-increment]","")),CONCATENATE("/",Y432,AC432,AE432,AG432)))))</f>
        <v/>
      </c>
      <c r="L432" s="252"/>
      <c r="M432" s="126"/>
      <c r="N432" s="253" t="str">
        <f t="shared" si="92"/>
        <v/>
      </c>
      <c r="O432" s="253" t="str">
        <f t="shared" si="93"/>
        <v/>
      </c>
      <c r="P432" s="253" t="str">
        <f t="shared" si="94"/>
        <v/>
      </c>
      <c r="Q432" s="253" t="str">
        <f t="shared" si="95"/>
        <v/>
      </c>
      <c r="R432" s="253" t="str">
        <f t="shared" si="96"/>
        <v>NO</v>
      </c>
      <c r="S432" s="254" t="str">
        <f t="shared" si="102"/>
        <v>7610</v>
      </c>
      <c r="T432" s="253" t="str">
        <f t="shared" si="97"/>
        <v/>
      </c>
      <c r="U432" s="253">
        <f t="shared" si="98"/>
        <v>0</v>
      </c>
      <c r="V432" s="253" t="str">
        <f t="shared" si="99"/>
        <v/>
      </c>
      <c r="W432" s="253" t="str">
        <f>IF(LEN(V432)=0,"",IF(_xlfn.BITAND(V432,'PDP8'!$E$17)='PDP8'!$D$17,'PDP8'!$F$17,CONCATENATE(IF(ISNA(MATCH(_xlfn.BITAND(V432,'PDP8'!$E$18),'PDP8'!$D$18:$D$20,0)),"",CONCATENATE(INDEX('PDP8'!$C$18:$C$20,MATCH(_xlfn.BITAND(V432,'PDP8'!$E$18),'PDP8'!$D$18:$D$20,0))," ")),IF(ISNA(MATCH(_xlfn.BITAND(V432,'PDP8'!$E$21),'PDP8'!$D$21:$D$52,0)),"",INDEX('PDP8'!$C$21:$C$52,MATCH(_xlfn.BITAND(V432,'PDP8'!$E$21),'PDP8'!$D$21:$D$52,0))))))</f>
        <v/>
      </c>
      <c r="X432" s="253" t="str">
        <f>IF(LEN(W432)=0,"",IF(B432='PDP8'!$B$17,'PDP8'!$F$17,CONCATENATE(IF(ISNA(MATCH(_xlfn.BITAND(V432,'PDP8'!$E$18),'PDP8'!$D$18:$D$20,0)),"",CONCATENATE(VLOOKUP(_xlfn.BITAND(V432,'PDP8'!$E$18),'PDP8'!$D$18:$F$20,3,0),IF(LEN(W432)&gt;4,", ",""))),IF(ISNA(MATCH(_xlfn.BITAND(V432,'PDP8'!$E$21),'PDP8'!$D$21:$D$52,0)),"",VLOOKUP(_xlfn.BITAND(V432,'PDP8'!$E$21),'PDP8'!$D$21:$F$52,3,0)))))</f>
        <v/>
      </c>
      <c r="Y432" s="253" t="str">
        <f t="shared" si="103"/>
        <v/>
      </c>
      <c r="Z432" s="253" t="str">
        <f t="shared" si="100"/>
        <v/>
      </c>
      <c r="AA432" s="253" t="str">
        <f>IF(LEN(Z432)=0,"",CONCATENATE(IF(ISNA(MATCH(_xlfn.BITAND(Z432,'PDP8'!$E$56),'PDP8'!$D$56:$D$70,0)),"",CONCATENATE(INDEX('PDP8'!$C$56:$C$70,MATCH(_xlfn.BITAND(Z432,'PDP8'!$E$56),'PDP8'!$D$56:$D$70,0))," ")),IF(ISNA(MATCH(_xlfn.BITAND(Z432,'PDP8'!$E$71),'PDP8'!$D$71:$D$73,0)),"",CONCATENATE(INDEX('PDP8'!$C$71:$C$73,MATCH(_xlfn.BITAND(Z432,'PDP8'!$E$71),'PDP8'!$D$71:$D$73,0))," ")),IF(_xlfn.BITAND(Z432,'PDP8'!$E$74),"",'PDP8'!$C$74),IF(_xlfn.BITAND(Z432,'PDP8'!$E$75),'PDP8'!$C$75,"")))</f>
        <v/>
      </c>
      <c r="AB432" s="253" t="str">
        <f>IF(LEN(AA432)=0,"",CONCATENATE(IF(ISNA(MATCH(_xlfn.BITAND(Z432,'PDP8'!$E$56),'PDP8'!$D$56:$D$70,0)),"",VLOOKUP(_xlfn.BITAND(Z432,'PDP8'!$E$56),'PDP8'!$D$56:$F$70,3,0)),IF(ISNA(MATCH(_xlfn.BITAND(Z432,'PDP8'!$E$71),'PDP8'!$D$71:$D$73,0)),"",CONCATENATE(IF(ISNA(MATCH(_xlfn.BITAND(Z432,'PDP8'!$E$56),'PDP8'!$D$56:$D$70,0)),"",", "),VLOOKUP(_xlfn.BITAND(Z432,'PDP8'!$E$71),'PDP8'!$D$71:$F$73,3,0))),IF(_xlfn.BITAND(Z432,'PDP8'!$E$75)='PDP8'!$D$75,CONCATENATE(IF(LEN(AA432)&gt;4,", ",""),'PDP8'!$F$75,""),IF(_xlfn.BITAND(Z432,'PDP8'!$E$74),"",'PDP8'!$F$74))))</f>
        <v/>
      </c>
      <c r="AC432" s="253" t="str">
        <f t="shared" si="104"/>
        <v/>
      </c>
      <c r="AD432" s="253" t="str">
        <f>IF(OR(LEFT(C432,1)="*",ISNA(MATCH(C432,'PDP8'!$B$90:$B$238,0))),"",VLOOKUP(C432,'PDP8'!$B$90:$C$238,2,0))</f>
        <v/>
      </c>
      <c r="AE432" s="253" t="str">
        <f>IF(LEN(AD432)=0,"",VLOOKUP(C432,'PDP8'!$B$79:$F$238,5,0))</f>
        <v/>
      </c>
      <c r="AF432" s="253" t="str">
        <f>IF(OR(LEFT(C432,1)="*",ISNA(MATCH(C432,'PDP8'!$J$5:$J$389,0))),"",INDEX('PDP8'!$I$5:$I$389,MATCH(C432,'PDP8'!$J$5:$J$389,0)))</f>
        <v/>
      </c>
      <c r="AG432" s="253" t="str">
        <f>IF(LEN(AF432)=0,"",CONCATENATE(VLOOKUP(C432,'PDP8'!$J$5:$M$389,2,0),": ",VLOOKUP(C432,'PDP8'!$J$5:$M$389,4,0)))</f>
        <v/>
      </c>
      <c r="AH432" s="126"/>
    </row>
    <row r="433" spans="1:34" x14ac:dyDescent="0.2">
      <c r="A433" s="126"/>
      <c r="B433" s="246" t="str">
        <f t="shared" si="90"/>
        <v/>
      </c>
      <c r="C433" s="247"/>
      <c r="D433" s="248"/>
      <c r="E433" s="177"/>
      <c r="F433" s="249"/>
      <c r="G433" s="250" t="str">
        <f>IF(LEN(C433)=0,"",IF(LEFT(C433,1)="*",B433,IF(D433="Y",C433,IF(O433&lt;6,INDEX('PDP8'!$C$6:$C$13,MATCH(P433,'PDP8'!$B$6:$B$13)),CONCATENATE(W433,AA433,AD433,AF433)))))</f>
        <v/>
      </c>
      <c r="H433" s="251" t="str">
        <f t="shared" si="91"/>
        <v/>
      </c>
      <c r="I433" s="250" t="str">
        <f t="shared" si="101"/>
        <v/>
      </c>
      <c r="J433" s="179"/>
      <c r="K433" s="188" t="str">
        <f>IF(LEFT(C433,1)="*",CONCATENATE("/Address = ",RIGHT(B433,LEN(B433)-1)),IF(LEN(O433)=0,"",IF(D433="Y",CONCATENATE("/Data initialized to ",C433),IF(O433&lt;6,CONCATENATE("/",VLOOKUP(P433,'PDP8'!$B$6:$F$13,5),IF(_xlfn.BITAND(OCT2DEC(C433),376)=264," [Auto pre-increment]","")),CONCATENATE("/",Y433,AC433,AE433,AG433)))))</f>
        <v/>
      </c>
      <c r="L433" s="252"/>
      <c r="M433" s="126"/>
      <c r="N433" s="253" t="str">
        <f t="shared" si="92"/>
        <v/>
      </c>
      <c r="O433" s="253" t="str">
        <f t="shared" si="93"/>
        <v/>
      </c>
      <c r="P433" s="253" t="str">
        <f t="shared" si="94"/>
        <v/>
      </c>
      <c r="Q433" s="253" t="str">
        <f t="shared" si="95"/>
        <v/>
      </c>
      <c r="R433" s="253" t="str">
        <f t="shared" si="96"/>
        <v>NO</v>
      </c>
      <c r="S433" s="254" t="str">
        <f t="shared" si="102"/>
        <v>7610</v>
      </c>
      <c r="T433" s="253" t="str">
        <f t="shared" si="97"/>
        <v/>
      </c>
      <c r="U433" s="253">
        <f t="shared" si="98"/>
        <v>0</v>
      </c>
      <c r="V433" s="253" t="str">
        <f t="shared" si="99"/>
        <v/>
      </c>
      <c r="W433" s="253" t="str">
        <f>IF(LEN(V433)=0,"",IF(_xlfn.BITAND(V433,'PDP8'!$E$17)='PDP8'!$D$17,'PDP8'!$F$17,CONCATENATE(IF(ISNA(MATCH(_xlfn.BITAND(V433,'PDP8'!$E$18),'PDP8'!$D$18:$D$20,0)),"",CONCATENATE(INDEX('PDP8'!$C$18:$C$20,MATCH(_xlfn.BITAND(V433,'PDP8'!$E$18),'PDP8'!$D$18:$D$20,0))," ")),IF(ISNA(MATCH(_xlfn.BITAND(V433,'PDP8'!$E$21),'PDP8'!$D$21:$D$52,0)),"",INDEX('PDP8'!$C$21:$C$52,MATCH(_xlfn.BITAND(V433,'PDP8'!$E$21),'PDP8'!$D$21:$D$52,0))))))</f>
        <v/>
      </c>
      <c r="X433" s="253" t="str">
        <f>IF(LEN(W433)=0,"",IF(B433='PDP8'!$B$17,'PDP8'!$F$17,CONCATENATE(IF(ISNA(MATCH(_xlfn.BITAND(V433,'PDP8'!$E$18),'PDP8'!$D$18:$D$20,0)),"",CONCATENATE(VLOOKUP(_xlfn.BITAND(V433,'PDP8'!$E$18),'PDP8'!$D$18:$F$20,3,0),IF(LEN(W433)&gt;4,", ",""))),IF(ISNA(MATCH(_xlfn.BITAND(V433,'PDP8'!$E$21),'PDP8'!$D$21:$D$52,0)),"",VLOOKUP(_xlfn.BITAND(V433,'PDP8'!$E$21),'PDP8'!$D$21:$F$52,3,0)))))</f>
        <v/>
      </c>
      <c r="Y433" s="253" t="str">
        <f t="shared" si="103"/>
        <v/>
      </c>
      <c r="Z433" s="253" t="str">
        <f t="shared" si="100"/>
        <v/>
      </c>
      <c r="AA433" s="253" t="str">
        <f>IF(LEN(Z433)=0,"",CONCATENATE(IF(ISNA(MATCH(_xlfn.BITAND(Z433,'PDP8'!$E$56),'PDP8'!$D$56:$D$70,0)),"",CONCATENATE(INDEX('PDP8'!$C$56:$C$70,MATCH(_xlfn.BITAND(Z433,'PDP8'!$E$56),'PDP8'!$D$56:$D$70,0))," ")),IF(ISNA(MATCH(_xlfn.BITAND(Z433,'PDP8'!$E$71),'PDP8'!$D$71:$D$73,0)),"",CONCATENATE(INDEX('PDP8'!$C$71:$C$73,MATCH(_xlfn.BITAND(Z433,'PDP8'!$E$71),'PDP8'!$D$71:$D$73,0))," ")),IF(_xlfn.BITAND(Z433,'PDP8'!$E$74),"",'PDP8'!$C$74),IF(_xlfn.BITAND(Z433,'PDP8'!$E$75),'PDP8'!$C$75,"")))</f>
        <v/>
      </c>
      <c r="AB433" s="253" t="str">
        <f>IF(LEN(AA433)=0,"",CONCATENATE(IF(ISNA(MATCH(_xlfn.BITAND(Z433,'PDP8'!$E$56),'PDP8'!$D$56:$D$70,0)),"",VLOOKUP(_xlfn.BITAND(Z433,'PDP8'!$E$56),'PDP8'!$D$56:$F$70,3,0)),IF(ISNA(MATCH(_xlfn.BITAND(Z433,'PDP8'!$E$71),'PDP8'!$D$71:$D$73,0)),"",CONCATENATE(IF(ISNA(MATCH(_xlfn.BITAND(Z433,'PDP8'!$E$56),'PDP8'!$D$56:$D$70,0)),"",", "),VLOOKUP(_xlfn.BITAND(Z433,'PDP8'!$E$71),'PDP8'!$D$71:$F$73,3,0))),IF(_xlfn.BITAND(Z433,'PDP8'!$E$75)='PDP8'!$D$75,CONCATENATE(IF(LEN(AA433)&gt;4,", ",""),'PDP8'!$F$75,""),IF(_xlfn.BITAND(Z433,'PDP8'!$E$74),"",'PDP8'!$F$74))))</f>
        <v/>
      </c>
      <c r="AC433" s="253" t="str">
        <f t="shared" si="104"/>
        <v/>
      </c>
      <c r="AD433" s="253" t="str">
        <f>IF(OR(LEFT(C433,1)="*",ISNA(MATCH(C433,'PDP8'!$B$90:$B$238,0))),"",VLOOKUP(C433,'PDP8'!$B$90:$C$238,2,0))</f>
        <v/>
      </c>
      <c r="AE433" s="253" t="str">
        <f>IF(LEN(AD433)=0,"",VLOOKUP(C433,'PDP8'!$B$79:$F$238,5,0))</f>
        <v/>
      </c>
      <c r="AF433" s="253" t="str">
        <f>IF(OR(LEFT(C433,1)="*",ISNA(MATCH(C433,'PDP8'!$J$5:$J$389,0))),"",INDEX('PDP8'!$I$5:$I$389,MATCH(C433,'PDP8'!$J$5:$J$389,0)))</f>
        <v/>
      </c>
      <c r="AG433" s="253" t="str">
        <f>IF(LEN(AF433)=0,"",CONCATENATE(VLOOKUP(C433,'PDP8'!$J$5:$M$389,2,0),": ",VLOOKUP(C433,'PDP8'!$J$5:$M$389,4,0)))</f>
        <v/>
      </c>
      <c r="AH433" s="126"/>
    </row>
    <row r="434" spans="1:34" x14ac:dyDescent="0.2">
      <c r="A434" s="126"/>
      <c r="B434" s="246" t="str">
        <f t="shared" si="90"/>
        <v/>
      </c>
      <c r="C434" s="247"/>
      <c r="D434" s="248"/>
      <c r="E434" s="177"/>
      <c r="F434" s="249"/>
      <c r="G434" s="250" t="str">
        <f>IF(LEN(C434)=0,"",IF(LEFT(C434,1)="*",B434,IF(D434="Y",C434,IF(O434&lt;6,INDEX('PDP8'!$C$6:$C$13,MATCH(P434,'PDP8'!$B$6:$B$13)),CONCATENATE(W434,AA434,AD434,AF434)))))</f>
        <v/>
      </c>
      <c r="H434" s="251" t="str">
        <f t="shared" si="91"/>
        <v/>
      </c>
      <c r="I434" s="250" t="str">
        <f t="shared" si="101"/>
        <v/>
      </c>
      <c r="J434" s="179"/>
      <c r="K434" s="188" t="str">
        <f>IF(LEFT(C434,1)="*",CONCATENATE("/Address = ",RIGHT(B434,LEN(B434)-1)),IF(LEN(O434)=0,"",IF(D434="Y",CONCATENATE("/Data initialized to ",C434),IF(O434&lt;6,CONCATENATE("/",VLOOKUP(P434,'PDP8'!$B$6:$F$13,5),IF(_xlfn.BITAND(OCT2DEC(C434),376)=264," [Auto pre-increment]","")),CONCATENATE("/",Y434,AC434,AE434,AG434)))))</f>
        <v/>
      </c>
      <c r="L434" s="252"/>
      <c r="M434" s="126"/>
      <c r="N434" s="253" t="str">
        <f t="shared" si="92"/>
        <v/>
      </c>
      <c r="O434" s="253" t="str">
        <f t="shared" si="93"/>
        <v/>
      </c>
      <c r="P434" s="253" t="str">
        <f t="shared" si="94"/>
        <v/>
      </c>
      <c r="Q434" s="253" t="str">
        <f t="shared" si="95"/>
        <v/>
      </c>
      <c r="R434" s="253" t="str">
        <f t="shared" si="96"/>
        <v>NO</v>
      </c>
      <c r="S434" s="254" t="str">
        <f t="shared" si="102"/>
        <v>7610</v>
      </c>
      <c r="T434" s="253" t="str">
        <f t="shared" si="97"/>
        <v/>
      </c>
      <c r="U434" s="253">
        <f t="shared" si="98"/>
        <v>0</v>
      </c>
      <c r="V434" s="253" t="str">
        <f t="shared" si="99"/>
        <v/>
      </c>
      <c r="W434" s="253" t="str">
        <f>IF(LEN(V434)=0,"",IF(_xlfn.BITAND(V434,'PDP8'!$E$17)='PDP8'!$D$17,'PDP8'!$F$17,CONCATENATE(IF(ISNA(MATCH(_xlfn.BITAND(V434,'PDP8'!$E$18),'PDP8'!$D$18:$D$20,0)),"",CONCATENATE(INDEX('PDP8'!$C$18:$C$20,MATCH(_xlfn.BITAND(V434,'PDP8'!$E$18),'PDP8'!$D$18:$D$20,0))," ")),IF(ISNA(MATCH(_xlfn.BITAND(V434,'PDP8'!$E$21),'PDP8'!$D$21:$D$52,0)),"",INDEX('PDP8'!$C$21:$C$52,MATCH(_xlfn.BITAND(V434,'PDP8'!$E$21),'PDP8'!$D$21:$D$52,0))))))</f>
        <v/>
      </c>
      <c r="X434" s="253" t="str">
        <f>IF(LEN(W434)=0,"",IF(B434='PDP8'!$B$17,'PDP8'!$F$17,CONCATENATE(IF(ISNA(MATCH(_xlfn.BITAND(V434,'PDP8'!$E$18),'PDP8'!$D$18:$D$20,0)),"",CONCATENATE(VLOOKUP(_xlfn.BITAND(V434,'PDP8'!$E$18),'PDP8'!$D$18:$F$20,3,0),IF(LEN(W434)&gt;4,", ",""))),IF(ISNA(MATCH(_xlfn.BITAND(V434,'PDP8'!$E$21),'PDP8'!$D$21:$D$52,0)),"",VLOOKUP(_xlfn.BITAND(V434,'PDP8'!$E$21),'PDP8'!$D$21:$F$52,3,0)))))</f>
        <v/>
      </c>
      <c r="Y434" s="253" t="str">
        <f t="shared" si="103"/>
        <v/>
      </c>
      <c r="Z434" s="253" t="str">
        <f t="shared" si="100"/>
        <v/>
      </c>
      <c r="AA434" s="253" t="str">
        <f>IF(LEN(Z434)=0,"",CONCATENATE(IF(ISNA(MATCH(_xlfn.BITAND(Z434,'PDP8'!$E$56),'PDP8'!$D$56:$D$70,0)),"",CONCATENATE(INDEX('PDP8'!$C$56:$C$70,MATCH(_xlfn.BITAND(Z434,'PDP8'!$E$56),'PDP8'!$D$56:$D$70,0))," ")),IF(ISNA(MATCH(_xlfn.BITAND(Z434,'PDP8'!$E$71),'PDP8'!$D$71:$D$73,0)),"",CONCATENATE(INDEX('PDP8'!$C$71:$C$73,MATCH(_xlfn.BITAND(Z434,'PDP8'!$E$71),'PDP8'!$D$71:$D$73,0))," ")),IF(_xlfn.BITAND(Z434,'PDP8'!$E$74),"",'PDP8'!$C$74),IF(_xlfn.BITAND(Z434,'PDP8'!$E$75),'PDP8'!$C$75,"")))</f>
        <v/>
      </c>
      <c r="AB434" s="253" t="str">
        <f>IF(LEN(AA434)=0,"",CONCATENATE(IF(ISNA(MATCH(_xlfn.BITAND(Z434,'PDP8'!$E$56),'PDP8'!$D$56:$D$70,0)),"",VLOOKUP(_xlfn.BITAND(Z434,'PDP8'!$E$56),'PDP8'!$D$56:$F$70,3,0)),IF(ISNA(MATCH(_xlfn.BITAND(Z434,'PDP8'!$E$71),'PDP8'!$D$71:$D$73,0)),"",CONCATENATE(IF(ISNA(MATCH(_xlfn.BITAND(Z434,'PDP8'!$E$56),'PDP8'!$D$56:$D$70,0)),"",", "),VLOOKUP(_xlfn.BITAND(Z434,'PDP8'!$E$71),'PDP8'!$D$71:$F$73,3,0))),IF(_xlfn.BITAND(Z434,'PDP8'!$E$75)='PDP8'!$D$75,CONCATENATE(IF(LEN(AA434)&gt;4,", ",""),'PDP8'!$F$75,""),IF(_xlfn.BITAND(Z434,'PDP8'!$E$74),"",'PDP8'!$F$74))))</f>
        <v/>
      </c>
      <c r="AC434" s="253" t="str">
        <f t="shared" si="104"/>
        <v/>
      </c>
      <c r="AD434" s="253" t="str">
        <f>IF(OR(LEFT(C434,1)="*",ISNA(MATCH(C434,'PDP8'!$B$90:$B$238,0))),"",VLOOKUP(C434,'PDP8'!$B$90:$C$238,2,0))</f>
        <v/>
      </c>
      <c r="AE434" s="253" t="str">
        <f>IF(LEN(AD434)=0,"",VLOOKUP(C434,'PDP8'!$B$79:$F$238,5,0))</f>
        <v/>
      </c>
      <c r="AF434" s="253" t="str">
        <f>IF(OR(LEFT(C434,1)="*",ISNA(MATCH(C434,'PDP8'!$J$5:$J$389,0))),"",INDEX('PDP8'!$I$5:$I$389,MATCH(C434,'PDP8'!$J$5:$J$389,0)))</f>
        <v/>
      </c>
      <c r="AG434" s="253" t="str">
        <f>IF(LEN(AF434)=0,"",CONCATENATE(VLOOKUP(C434,'PDP8'!$J$5:$M$389,2,0),": ",VLOOKUP(C434,'PDP8'!$J$5:$M$389,4,0)))</f>
        <v/>
      </c>
      <c r="AH434" s="126"/>
    </row>
    <row r="435" spans="1:34" x14ac:dyDescent="0.2">
      <c r="A435" s="126"/>
      <c r="B435" s="246" t="str">
        <f t="shared" si="90"/>
        <v/>
      </c>
      <c r="C435" s="247"/>
      <c r="D435" s="248"/>
      <c r="E435" s="177"/>
      <c r="F435" s="249"/>
      <c r="G435" s="250" t="str">
        <f>IF(LEN(C435)=0,"",IF(LEFT(C435,1)="*",B435,IF(D435="Y",C435,IF(O435&lt;6,INDEX('PDP8'!$C$6:$C$13,MATCH(P435,'PDP8'!$B$6:$B$13)),CONCATENATE(W435,AA435,AD435,AF435)))))</f>
        <v/>
      </c>
      <c r="H435" s="251" t="str">
        <f t="shared" si="91"/>
        <v/>
      </c>
      <c r="I435" s="250" t="str">
        <f t="shared" si="101"/>
        <v/>
      </c>
      <c r="J435" s="179"/>
      <c r="K435" s="188" t="str">
        <f>IF(LEFT(C435,1)="*",CONCATENATE("/Address = ",RIGHT(B435,LEN(B435)-1)),IF(LEN(O435)=0,"",IF(D435="Y",CONCATENATE("/Data initialized to ",C435),IF(O435&lt;6,CONCATENATE("/",VLOOKUP(P435,'PDP8'!$B$6:$F$13,5),IF(_xlfn.BITAND(OCT2DEC(C435),376)=264," [Auto pre-increment]","")),CONCATENATE("/",Y435,AC435,AE435,AG435)))))</f>
        <v/>
      </c>
      <c r="L435" s="252"/>
      <c r="M435" s="126"/>
      <c r="N435" s="253" t="str">
        <f t="shared" si="92"/>
        <v/>
      </c>
      <c r="O435" s="253" t="str">
        <f t="shared" si="93"/>
        <v/>
      </c>
      <c r="P435" s="253" t="str">
        <f t="shared" si="94"/>
        <v/>
      </c>
      <c r="Q435" s="253" t="str">
        <f t="shared" si="95"/>
        <v/>
      </c>
      <c r="R435" s="253" t="str">
        <f t="shared" si="96"/>
        <v>NO</v>
      </c>
      <c r="S435" s="254" t="str">
        <f t="shared" si="102"/>
        <v>7610</v>
      </c>
      <c r="T435" s="253" t="str">
        <f t="shared" si="97"/>
        <v/>
      </c>
      <c r="U435" s="253">
        <f t="shared" si="98"/>
        <v>0</v>
      </c>
      <c r="V435" s="253" t="str">
        <f t="shared" si="99"/>
        <v/>
      </c>
      <c r="W435" s="253" t="str">
        <f>IF(LEN(V435)=0,"",IF(_xlfn.BITAND(V435,'PDP8'!$E$17)='PDP8'!$D$17,'PDP8'!$F$17,CONCATENATE(IF(ISNA(MATCH(_xlfn.BITAND(V435,'PDP8'!$E$18),'PDP8'!$D$18:$D$20,0)),"",CONCATENATE(INDEX('PDP8'!$C$18:$C$20,MATCH(_xlfn.BITAND(V435,'PDP8'!$E$18),'PDP8'!$D$18:$D$20,0))," ")),IF(ISNA(MATCH(_xlfn.BITAND(V435,'PDP8'!$E$21),'PDP8'!$D$21:$D$52,0)),"",INDEX('PDP8'!$C$21:$C$52,MATCH(_xlfn.BITAND(V435,'PDP8'!$E$21),'PDP8'!$D$21:$D$52,0))))))</f>
        <v/>
      </c>
      <c r="X435" s="253" t="str">
        <f>IF(LEN(W435)=0,"",IF(B435='PDP8'!$B$17,'PDP8'!$F$17,CONCATENATE(IF(ISNA(MATCH(_xlfn.BITAND(V435,'PDP8'!$E$18),'PDP8'!$D$18:$D$20,0)),"",CONCATENATE(VLOOKUP(_xlfn.BITAND(V435,'PDP8'!$E$18),'PDP8'!$D$18:$F$20,3,0),IF(LEN(W435)&gt;4,", ",""))),IF(ISNA(MATCH(_xlfn.BITAND(V435,'PDP8'!$E$21),'PDP8'!$D$21:$D$52,0)),"",VLOOKUP(_xlfn.BITAND(V435,'PDP8'!$E$21),'PDP8'!$D$21:$F$52,3,0)))))</f>
        <v/>
      </c>
      <c r="Y435" s="253" t="str">
        <f t="shared" si="103"/>
        <v/>
      </c>
      <c r="Z435" s="253" t="str">
        <f t="shared" si="100"/>
        <v/>
      </c>
      <c r="AA435" s="253" t="str">
        <f>IF(LEN(Z435)=0,"",CONCATENATE(IF(ISNA(MATCH(_xlfn.BITAND(Z435,'PDP8'!$E$56),'PDP8'!$D$56:$D$70,0)),"",CONCATENATE(INDEX('PDP8'!$C$56:$C$70,MATCH(_xlfn.BITAND(Z435,'PDP8'!$E$56),'PDP8'!$D$56:$D$70,0))," ")),IF(ISNA(MATCH(_xlfn.BITAND(Z435,'PDP8'!$E$71),'PDP8'!$D$71:$D$73,0)),"",CONCATENATE(INDEX('PDP8'!$C$71:$C$73,MATCH(_xlfn.BITAND(Z435,'PDP8'!$E$71),'PDP8'!$D$71:$D$73,0))," ")),IF(_xlfn.BITAND(Z435,'PDP8'!$E$74),"",'PDP8'!$C$74),IF(_xlfn.BITAND(Z435,'PDP8'!$E$75),'PDP8'!$C$75,"")))</f>
        <v/>
      </c>
      <c r="AB435" s="253" t="str">
        <f>IF(LEN(AA435)=0,"",CONCATENATE(IF(ISNA(MATCH(_xlfn.BITAND(Z435,'PDP8'!$E$56),'PDP8'!$D$56:$D$70,0)),"",VLOOKUP(_xlfn.BITAND(Z435,'PDP8'!$E$56),'PDP8'!$D$56:$F$70,3,0)),IF(ISNA(MATCH(_xlfn.BITAND(Z435,'PDP8'!$E$71),'PDP8'!$D$71:$D$73,0)),"",CONCATENATE(IF(ISNA(MATCH(_xlfn.BITAND(Z435,'PDP8'!$E$56),'PDP8'!$D$56:$D$70,0)),"",", "),VLOOKUP(_xlfn.BITAND(Z435,'PDP8'!$E$71),'PDP8'!$D$71:$F$73,3,0))),IF(_xlfn.BITAND(Z435,'PDP8'!$E$75)='PDP8'!$D$75,CONCATENATE(IF(LEN(AA435)&gt;4,", ",""),'PDP8'!$F$75,""),IF(_xlfn.BITAND(Z435,'PDP8'!$E$74),"",'PDP8'!$F$74))))</f>
        <v/>
      </c>
      <c r="AC435" s="253" t="str">
        <f t="shared" si="104"/>
        <v/>
      </c>
      <c r="AD435" s="253" t="str">
        <f>IF(OR(LEFT(C435,1)="*",ISNA(MATCH(C435,'PDP8'!$B$90:$B$238,0))),"",VLOOKUP(C435,'PDP8'!$B$90:$C$238,2,0))</f>
        <v/>
      </c>
      <c r="AE435" s="253" t="str">
        <f>IF(LEN(AD435)=0,"",VLOOKUP(C435,'PDP8'!$B$79:$F$238,5,0))</f>
        <v/>
      </c>
      <c r="AF435" s="253" t="str">
        <f>IF(OR(LEFT(C435,1)="*",ISNA(MATCH(C435,'PDP8'!$J$5:$J$389,0))),"",INDEX('PDP8'!$I$5:$I$389,MATCH(C435,'PDP8'!$J$5:$J$389,0)))</f>
        <v/>
      </c>
      <c r="AG435" s="253" t="str">
        <f>IF(LEN(AF435)=0,"",CONCATENATE(VLOOKUP(C435,'PDP8'!$J$5:$M$389,2,0),": ",VLOOKUP(C435,'PDP8'!$J$5:$M$389,4,0)))</f>
        <v/>
      </c>
      <c r="AH435" s="126"/>
    </row>
    <row r="436" spans="1:34" x14ac:dyDescent="0.2">
      <c r="A436" s="126"/>
      <c r="B436" s="246" t="str">
        <f t="shared" si="90"/>
        <v/>
      </c>
      <c r="C436" s="247"/>
      <c r="D436" s="248"/>
      <c r="E436" s="177"/>
      <c r="F436" s="249"/>
      <c r="G436" s="250" t="str">
        <f>IF(LEN(C436)=0,"",IF(LEFT(C436,1)="*",B436,IF(D436="Y",C436,IF(O436&lt;6,INDEX('PDP8'!$C$6:$C$13,MATCH(P436,'PDP8'!$B$6:$B$13)),CONCATENATE(W436,AA436,AD436,AF436)))))</f>
        <v/>
      </c>
      <c r="H436" s="251" t="str">
        <f t="shared" si="91"/>
        <v/>
      </c>
      <c r="I436" s="250" t="str">
        <f t="shared" si="101"/>
        <v/>
      </c>
      <c r="J436" s="179"/>
      <c r="K436" s="188" t="str">
        <f>IF(LEFT(C436,1)="*",CONCATENATE("/Address = ",RIGHT(B436,LEN(B436)-1)),IF(LEN(O436)=0,"",IF(D436="Y",CONCATENATE("/Data initialized to ",C436),IF(O436&lt;6,CONCATENATE("/",VLOOKUP(P436,'PDP8'!$B$6:$F$13,5),IF(_xlfn.BITAND(OCT2DEC(C436),376)=264," [Auto pre-increment]","")),CONCATENATE("/",Y436,AC436,AE436,AG436)))))</f>
        <v/>
      </c>
      <c r="L436" s="252"/>
      <c r="M436" s="126"/>
      <c r="N436" s="253" t="str">
        <f t="shared" si="92"/>
        <v/>
      </c>
      <c r="O436" s="253" t="str">
        <f t="shared" si="93"/>
        <v/>
      </c>
      <c r="P436" s="253" t="str">
        <f t="shared" si="94"/>
        <v/>
      </c>
      <c r="Q436" s="253" t="str">
        <f t="shared" si="95"/>
        <v/>
      </c>
      <c r="R436" s="253" t="str">
        <f t="shared" si="96"/>
        <v>NO</v>
      </c>
      <c r="S436" s="254" t="str">
        <f t="shared" si="102"/>
        <v>7610</v>
      </c>
      <c r="T436" s="253" t="str">
        <f t="shared" si="97"/>
        <v/>
      </c>
      <c r="U436" s="253">
        <f t="shared" si="98"/>
        <v>0</v>
      </c>
      <c r="V436" s="253" t="str">
        <f t="shared" si="99"/>
        <v/>
      </c>
      <c r="W436" s="253" t="str">
        <f>IF(LEN(V436)=0,"",IF(_xlfn.BITAND(V436,'PDP8'!$E$17)='PDP8'!$D$17,'PDP8'!$F$17,CONCATENATE(IF(ISNA(MATCH(_xlfn.BITAND(V436,'PDP8'!$E$18),'PDP8'!$D$18:$D$20,0)),"",CONCATENATE(INDEX('PDP8'!$C$18:$C$20,MATCH(_xlfn.BITAND(V436,'PDP8'!$E$18),'PDP8'!$D$18:$D$20,0))," ")),IF(ISNA(MATCH(_xlfn.BITAND(V436,'PDP8'!$E$21),'PDP8'!$D$21:$D$52,0)),"",INDEX('PDP8'!$C$21:$C$52,MATCH(_xlfn.BITAND(V436,'PDP8'!$E$21),'PDP8'!$D$21:$D$52,0))))))</f>
        <v/>
      </c>
      <c r="X436" s="253" t="str">
        <f>IF(LEN(W436)=0,"",IF(B436='PDP8'!$B$17,'PDP8'!$F$17,CONCATENATE(IF(ISNA(MATCH(_xlfn.BITAND(V436,'PDP8'!$E$18),'PDP8'!$D$18:$D$20,0)),"",CONCATENATE(VLOOKUP(_xlfn.BITAND(V436,'PDP8'!$E$18),'PDP8'!$D$18:$F$20,3,0),IF(LEN(W436)&gt;4,", ",""))),IF(ISNA(MATCH(_xlfn.BITAND(V436,'PDP8'!$E$21),'PDP8'!$D$21:$D$52,0)),"",VLOOKUP(_xlfn.BITAND(V436,'PDP8'!$E$21),'PDP8'!$D$21:$F$52,3,0)))))</f>
        <v/>
      </c>
      <c r="Y436" s="253" t="str">
        <f t="shared" si="103"/>
        <v/>
      </c>
      <c r="Z436" s="253" t="str">
        <f t="shared" si="100"/>
        <v/>
      </c>
      <c r="AA436" s="253" t="str">
        <f>IF(LEN(Z436)=0,"",CONCATENATE(IF(ISNA(MATCH(_xlfn.BITAND(Z436,'PDP8'!$E$56),'PDP8'!$D$56:$D$70,0)),"",CONCATENATE(INDEX('PDP8'!$C$56:$C$70,MATCH(_xlfn.BITAND(Z436,'PDP8'!$E$56),'PDP8'!$D$56:$D$70,0))," ")),IF(ISNA(MATCH(_xlfn.BITAND(Z436,'PDP8'!$E$71),'PDP8'!$D$71:$D$73,0)),"",CONCATENATE(INDEX('PDP8'!$C$71:$C$73,MATCH(_xlfn.BITAND(Z436,'PDP8'!$E$71),'PDP8'!$D$71:$D$73,0))," ")),IF(_xlfn.BITAND(Z436,'PDP8'!$E$74),"",'PDP8'!$C$74),IF(_xlfn.BITAND(Z436,'PDP8'!$E$75),'PDP8'!$C$75,"")))</f>
        <v/>
      </c>
      <c r="AB436" s="253" t="str">
        <f>IF(LEN(AA436)=0,"",CONCATENATE(IF(ISNA(MATCH(_xlfn.BITAND(Z436,'PDP8'!$E$56),'PDP8'!$D$56:$D$70,0)),"",VLOOKUP(_xlfn.BITAND(Z436,'PDP8'!$E$56),'PDP8'!$D$56:$F$70,3,0)),IF(ISNA(MATCH(_xlfn.BITAND(Z436,'PDP8'!$E$71),'PDP8'!$D$71:$D$73,0)),"",CONCATENATE(IF(ISNA(MATCH(_xlfn.BITAND(Z436,'PDP8'!$E$56),'PDP8'!$D$56:$D$70,0)),"",", "),VLOOKUP(_xlfn.BITAND(Z436,'PDP8'!$E$71),'PDP8'!$D$71:$F$73,3,0))),IF(_xlfn.BITAND(Z436,'PDP8'!$E$75)='PDP8'!$D$75,CONCATENATE(IF(LEN(AA436)&gt;4,", ",""),'PDP8'!$F$75,""),IF(_xlfn.BITAND(Z436,'PDP8'!$E$74),"",'PDP8'!$F$74))))</f>
        <v/>
      </c>
      <c r="AC436" s="253" t="str">
        <f t="shared" si="104"/>
        <v/>
      </c>
      <c r="AD436" s="253" t="str">
        <f>IF(OR(LEFT(C436,1)="*",ISNA(MATCH(C436,'PDP8'!$B$90:$B$238,0))),"",VLOOKUP(C436,'PDP8'!$B$90:$C$238,2,0))</f>
        <v/>
      </c>
      <c r="AE436" s="253" t="str">
        <f>IF(LEN(AD436)=0,"",VLOOKUP(C436,'PDP8'!$B$79:$F$238,5,0))</f>
        <v/>
      </c>
      <c r="AF436" s="253" t="str">
        <f>IF(OR(LEFT(C436,1)="*",ISNA(MATCH(C436,'PDP8'!$J$5:$J$389,0))),"",INDEX('PDP8'!$I$5:$I$389,MATCH(C436,'PDP8'!$J$5:$J$389,0)))</f>
        <v/>
      </c>
      <c r="AG436" s="253" t="str">
        <f>IF(LEN(AF436)=0,"",CONCATENATE(VLOOKUP(C436,'PDP8'!$J$5:$M$389,2,0),": ",VLOOKUP(C436,'PDP8'!$J$5:$M$389,4,0)))</f>
        <v/>
      </c>
      <c r="AH436" s="126"/>
    </row>
    <row r="437" spans="1:34" x14ac:dyDescent="0.2">
      <c r="A437" s="126"/>
      <c r="B437" s="246" t="str">
        <f t="shared" si="90"/>
        <v/>
      </c>
      <c r="C437" s="247"/>
      <c r="D437" s="248"/>
      <c r="E437" s="177"/>
      <c r="F437" s="249"/>
      <c r="G437" s="250" t="str">
        <f>IF(LEN(C437)=0,"",IF(LEFT(C437,1)="*",B437,IF(D437="Y",C437,IF(O437&lt;6,INDEX('PDP8'!$C$6:$C$13,MATCH(P437,'PDP8'!$B$6:$B$13)),CONCATENATE(W437,AA437,AD437,AF437)))))</f>
        <v/>
      </c>
      <c r="H437" s="251" t="str">
        <f t="shared" si="91"/>
        <v/>
      </c>
      <c r="I437" s="250" t="str">
        <f t="shared" si="101"/>
        <v/>
      </c>
      <c r="J437" s="179"/>
      <c r="K437" s="188" t="str">
        <f>IF(LEFT(C437,1)="*",CONCATENATE("/Address = ",RIGHT(B437,LEN(B437)-1)),IF(LEN(O437)=0,"",IF(D437="Y",CONCATENATE("/Data initialized to ",C437),IF(O437&lt;6,CONCATENATE("/",VLOOKUP(P437,'PDP8'!$B$6:$F$13,5),IF(_xlfn.BITAND(OCT2DEC(C437),376)=264," [Auto pre-increment]","")),CONCATENATE("/",Y437,AC437,AE437,AG437)))))</f>
        <v/>
      </c>
      <c r="L437" s="252"/>
      <c r="M437" s="126"/>
      <c r="N437" s="253" t="str">
        <f t="shared" si="92"/>
        <v/>
      </c>
      <c r="O437" s="253" t="str">
        <f t="shared" si="93"/>
        <v/>
      </c>
      <c r="P437" s="253" t="str">
        <f t="shared" si="94"/>
        <v/>
      </c>
      <c r="Q437" s="253" t="str">
        <f t="shared" si="95"/>
        <v/>
      </c>
      <c r="R437" s="253" t="str">
        <f t="shared" si="96"/>
        <v>NO</v>
      </c>
      <c r="S437" s="254" t="str">
        <f t="shared" si="102"/>
        <v>7610</v>
      </c>
      <c r="T437" s="253" t="str">
        <f t="shared" si="97"/>
        <v/>
      </c>
      <c r="U437" s="253">
        <f t="shared" si="98"/>
        <v>0</v>
      </c>
      <c r="V437" s="253" t="str">
        <f t="shared" si="99"/>
        <v/>
      </c>
      <c r="W437" s="253" t="str">
        <f>IF(LEN(V437)=0,"",IF(_xlfn.BITAND(V437,'PDP8'!$E$17)='PDP8'!$D$17,'PDP8'!$F$17,CONCATENATE(IF(ISNA(MATCH(_xlfn.BITAND(V437,'PDP8'!$E$18),'PDP8'!$D$18:$D$20,0)),"",CONCATENATE(INDEX('PDP8'!$C$18:$C$20,MATCH(_xlfn.BITAND(V437,'PDP8'!$E$18),'PDP8'!$D$18:$D$20,0))," ")),IF(ISNA(MATCH(_xlfn.BITAND(V437,'PDP8'!$E$21),'PDP8'!$D$21:$D$52,0)),"",INDEX('PDP8'!$C$21:$C$52,MATCH(_xlfn.BITAND(V437,'PDP8'!$E$21),'PDP8'!$D$21:$D$52,0))))))</f>
        <v/>
      </c>
      <c r="X437" s="253" t="str">
        <f>IF(LEN(W437)=0,"",IF(B437='PDP8'!$B$17,'PDP8'!$F$17,CONCATENATE(IF(ISNA(MATCH(_xlfn.BITAND(V437,'PDP8'!$E$18),'PDP8'!$D$18:$D$20,0)),"",CONCATENATE(VLOOKUP(_xlfn.BITAND(V437,'PDP8'!$E$18),'PDP8'!$D$18:$F$20,3,0),IF(LEN(W437)&gt;4,", ",""))),IF(ISNA(MATCH(_xlfn.BITAND(V437,'PDP8'!$E$21),'PDP8'!$D$21:$D$52,0)),"",VLOOKUP(_xlfn.BITAND(V437,'PDP8'!$E$21),'PDP8'!$D$21:$F$52,3,0)))))</f>
        <v/>
      </c>
      <c r="Y437" s="253" t="str">
        <f t="shared" si="103"/>
        <v/>
      </c>
      <c r="Z437" s="253" t="str">
        <f t="shared" si="100"/>
        <v/>
      </c>
      <c r="AA437" s="253" t="str">
        <f>IF(LEN(Z437)=0,"",CONCATENATE(IF(ISNA(MATCH(_xlfn.BITAND(Z437,'PDP8'!$E$56),'PDP8'!$D$56:$D$70,0)),"",CONCATENATE(INDEX('PDP8'!$C$56:$C$70,MATCH(_xlfn.BITAND(Z437,'PDP8'!$E$56),'PDP8'!$D$56:$D$70,0))," ")),IF(ISNA(MATCH(_xlfn.BITAND(Z437,'PDP8'!$E$71),'PDP8'!$D$71:$D$73,0)),"",CONCATENATE(INDEX('PDP8'!$C$71:$C$73,MATCH(_xlfn.BITAND(Z437,'PDP8'!$E$71),'PDP8'!$D$71:$D$73,0))," ")),IF(_xlfn.BITAND(Z437,'PDP8'!$E$74),"",'PDP8'!$C$74),IF(_xlfn.BITAND(Z437,'PDP8'!$E$75),'PDP8'!$C$75,"")))</f>
        <v/>
      </c>
      <c r="AB437" s="253" t="str">
        <f>IF(LEN(AA437)=0,"",CONCATENATE(IF(ISNA(MATCH(_xlfn.BITAND(Z437,'PDP8'!$E$56),'PDP8'!$D$56:$D$70,0)),"",VLOOKUP(_xlfn.BITAND(Z437,'PDP8'!$E$56),'PDP8'!$D$56:$F$70,3,0)),IF(ISNA(MATCH(_xlfn.BITAND(Z437,'PDP8'!$E$71),'PDP8'!$D$71:$D$73,0)),"",CONCATENATE(IF(ISNA(MATCH(_xlfn.BITAND(Z437,'PDP8'!$E$56),'PDP8'!$D$56:$D$70,0)),"",", "),VLOOKUP(_xlfn.BITAND(Z437,'PDP8'!$E$71),'PDP8'!$D$71:$F$73,3,0))),IF(_xlfn.BITAND(Z437,'PDP8'!$E$75)='PDP8'!$D$75,CONCATENATE(IF(LEN(AA437)&gt;4,", ",""),'PDP8'!$F$75,""),IF(_xlfn.BITAND(Z437,'PDP8'!$E$74),"",'PDP8'!$F$74))))</f>
        <v/>
      </c>
      <c r="AC437" s="253" t="str">
        <f t="shared" si="104"/>
        <v/>
      </c>
      <c r="AD437" s="253" t="str">
        <f>IF(OR(LEFT(C437,1)="*",ISNA(MATCH(C437,'PDP8'!$B$90:$B$238,0))),"",VLOOKUP(C437,'PDP8'!$B$90:$C$238,2,0))</f>
        <v/>
      </c>
      <c r="AE437" s="253" t="str">
        <f>IF(LEN(AD437)=0,"",VLOOKUP(C437,'PDP8'!$B$79:$F$238,5,0))</f>
        <v/>
      </c>
      <c r="AF437" s="253" t="str">
        <f>IF(OR(LEFT(C437,1)="*",ISNA(MATCH(C437,'PDP8'!$J$5:$J$389,0))),"",INDEX('PDP8'!$I$5:$I$389,MATCH(C437,'PDP8'!$J$5:$J$389,0)))</f>
        <v/>
      </c>
      <c r="AG437" s="253" t="str">
        <f>IF(LEN(AF437)=0,"",CONCATENATE(VLOOKUP(C437,'PDP8'!$J$5:$M$389,2,0),": ",VLOOKUP(C437,'PDP8'!$J$5:$M$389,4,0)))</f>
        <v/>
      </c>
      <c r="AH437" s="126"/>
    </row>
    <row r="438" spans="1:34" x14ac:dyDescent="0.2">
      <c r="A438" s="126"/>
      <c r="B438" s="246" t="str">
        <f t="shared" si="90"/>
        <v/>
      </c>
      <c r="C438" s="247"/>
      <c r="D438" s="248"/>
      <c r="E438" s="177"/>
      <c r="F438" s="249"/>
      <c r="G438" s="250" t="str">
        <f>IF(LEN(C438)=0,"",IF(LEFT(C438,1)="*",B438,IF(D438="Y",C438,IF(O438&lt;6,INDEX('PDP8'!$C$6:$C$13,MATCH(P438,'PDP8'!$B$6:$B$13)),CONCATENATE(W438,AA438,AD438,AF438)))))</f>
        <v/>
      </c>
      <c r="H438" s="251" t="str">
        <f t="shared" si="91"/>
        <v/>
      </c>
      <c r="I438" s="250" t="str">
        <f t="shared" si="101"/>
        <v/>
      </c>
      <c r="J438" s="179"/>
      <c r="K438" s="188" t="str">
        <f>IF(LEFT(C438,1)="*",CONCATENATE("/Address = ",RIGHT(B438,LEN(B438)-1)),IF(LEN(O438)=0,"",IF(D438="Y",CONCATENATE("/Data initialized to ",C438),IF(O438&lt;6,CONCATENATE("/",VLOOKUP(P438,'PDP8'!$B$6:$F$13,5),IF(_xlfn.BITAND(OCT2DEC(C438),376)=264," [Auto pre-increment]","")),CONCATENATE("/",Y438,AC438,AE438,AG438)))))</f>
        <v/>
      </c>
      <c r="L438" s="252"/>
      <c r="M438" s="126"/>
      <c r="N438" s="253" t="str">
        <f t="shared" si="92"/>
        <v/>
      </c>
      <c r="O438" s="253" t="str">
        <f t="shared" si="93"/>
        <v/>
      </c>
      <c r="P438" s="253" t="str">
        <f t="shared" si="94"/>
        <v/>
      </c>
      <c r="Q438" s="253" t="str">
        <f t="shared" si="95"/>
        <v/>
      </c>
      <c r="R438" s="253" t="str">
        <f t="shared" si="96"/>
        <v>NO</v>
      </c>
      <c r="S438" s="254" t="str">
        <f t="shared" si="102"/>
        <v>7610</v>
      </c>
      <c r="T438" s="253" t="str">
        <f t="shared" si="97"/>
        <v/>
      </c>
      <c r="U438" s="253">
        <f t="shared" si="98"/>
        <v>0</v>
      </c>
      <c r="V438" s="253" t="str">
        <f t="shared" si="99"/>
        <v/>
      </c>
      <c r="W438" s="253" t="str">
        <f>IF(LEN(V438)=0,"",IF(_xlfn.BITAND(V438,'PDP8'!$E$17)='PDP8'!$D$17,'PDP8'!$F$17,CONCATENATE(IF(ISNA(MATCH(_xlfn.BITAND(V438,'PDP8'!$E$18),'PDP8'!$D$18:$D$20,0)),"",CONCATENATE(INDEX('PDP8'!$C$18:$C$20,MATCH(_xlfn.BITAND(V438,'PDP8'!$E$18),'PDP8'!$D$18:$D$20,0))," ")),IF(ISNA(MATCH(_xlfn.BITAND(V438,'PDP8'!$E$21),'PDP8'!$D$21:$D$52,0)),"",INDEX('PDP8'!$C$21:$C$52,MATCH(_xlfn.BITAND(V438,'PDP8'!$E$21),'PDP8'!$D$21:$D$52,0))))))</f>
        <v/>
      </c>
      <c r="X438" s="253" t="str">
        <f>IF(LEN(W438)=0,"",IF(B438='PDP8'!$B$17,'PDP8'!$F$17,CONCATENATE(IF(ISNA(MATCH(_xlfn.BITAND(V438,'PDP8'!$E$18),'PDP8'!$D$18:$D$20,0)),"",CONCATENATE(VLOOKUP(_xlfn.BITAND(V438,'PDP8'!$E$18),'PDP8'!$D$18:$F$20,3,0),IF(LEN(W438)&gt;4,", ",""))),IF(ISNA(MATCH(_xlfn.BITAND(V438,'PDP8'!$E$21),'PDP8'!$D$21:$D$52,0)),"",VLOOKUP(_xlfn.BITAND(V438,'PDP8'!$E$21),'PDP8'!$D$21:$F$52,3,0)))))</f>
        <v/>
      </c>
      <c r="Y438" s="253" t="str">
        <f t="shared" si="103"/>
        <v/>
      </c>
      <c r="Z438" s="253" t="str">
        <f t="shared" si="100"/>
        <v/>
      </c>
      <c r="AA438" s="253" t="str">
        <f>IF(LEN(Z438)=0,"",CONCATENATE(IF(ISNA(MATCH(_xlfn.BITAND(Z438,'PDP8'!$E$56),'PDP8'!$D$56:$D$70,0)),"",CONCATENATE(INDEX('PDP8'!$C$56:$C$70,MATCH(_xlfn.BITAND(Z438,'PDP8'!$E$56),'PDP8'!$D$56:$D$70,0))," ")),IF(ISNA(MATCH(_xlfn.BITAND(Z438,'PDP8'!$E$71),'PDP8'!$D$71:$D$73,0)),"",CONCATENATE(INDEX('PDP8'!$C$71:$C$73,MATCH(_xlfn.BITAND(Z438,'PDP8'!$E$71),'PDP8'!$D$71:$D$73,0))," ")),IF(_xlfn.BITAND(Z438,'PDP8'!$E$74),"",'PDP8'!$C$74),IF(_xlfn.BITAND(Z438,'PDP8'!$E$75),'PDP8'!$C$75,"")))</f>
        <v/>
      </c>
      <c r="AB438" s="253" t="str">
        <f>IF(LEN(AA438)=0,"",CONCATENATE(IF(ISNA(MATCH(_xlfn.BITAND(Z438,'PDP8'!$E$56),'PDP8'!$D$56:$D$70,0)),"",VLOOKUP(_xlfn.BITAND(Z438,'PDP8'!$E$56),'PDP8'!$D$56:$F$70,3,0)),IF(ISNA(MATCH(_xlfn.BITAND(Z438,'PDP8'!$E$71),'PDP8'!$D$71:$D$73,0)),"",CONCATENATE(IF(ISNA(MATCH(_xlfn.BITAND(Z438,'PDP8'!$E$56),'PDP8'!$D$56:$D$70,0)),"",", "),VLOOKUP(_xlfn.BITAND(Z438,'PDP8'!$E$71),'PDP8'!$D$71:$F$73,3,0))),IF(_xlfn.BITAND(Z438,'PDP8'!$E$75)='PDP8'!$D$75,CONCATENATE(IF(LEN(AA438)&gt;4,", ",""),'PDP8'!$F$75,""),IF(_xlfn.BITAND(Z438,'PDP8'!$E$74),"",'PDP8'!$F$74))))</f>
        <v/>
      </c>
      <c r="AC438" s="253" t="str">
        <f t="shared" si="104"/>
        <v/>
      </c>
      <c r="AD438" s="253" t="str">
        <f>IF(OR(LEFT(C438,1)="*",ISNA(MATCH(C438,'PDP8'!$B$90:$B$238,0))),"",VLOOKUP(C438,'PDP8'!$B$90:$C$238,2,0))</f>
        <v/>
      </c>
      <c r="AE438" s="253" t="str">
        <f>IF(LEN(AD438)=0,"",VLOOKUP(C438,'PDP8'!$B$79:$F$238,5,0))</f>
        <v/>
      </c>
      <c r="AF438" s="253" t="str">
        <f>IF(OR(LEFT(C438,1)="*",ISNA(MATCH(C438,'PDP8'!$J$5:$J$389,0))),"",INDEX('PDP8'!$I$5:$I$389,MATCH(C438,'PDP8'!$J$5:$J$389,0)))</f>
        <v/>
      </c>
      <c r="AG438" s="253" t="str">
        <f>IF(LEN(AF438)=0,"",CONCATENATE(VLOOKUP(C438,'PDP8'!$J$5:$M$389,2,0),": ",VLOOKUP(C438,'PDP8'!$J$5:$M$389,4,0)))</f>
        <v/>
      </c>
      <c r="AH438" s="126"/>
    </row>
    <row r="439" spans="1:34" x14ac:dyDescent="0.2">
      <c r="A439" s="126"/>
      <c r="B439" s="246" t="str">
        <f t="shared" si="90"/>
        <v/>
      </c>
      <c r="C439" s="247"/>
      <c r="D439" s="248"/>
      <c r="E439" s="177"/>
      <c r="F439" s="249"/>
      <c r="G439" s="250" t="str">
        <f>IF(LEN(C439)=0,"",IF(LEFT(C439,1)="*",B439,IF(D439="Y",C439,IF(O439&lt;6,INDEX('PDP8'!$C$6:$C$13,MATCH(P439,'PDP8'!$B$6:$B$13)),CONCATENATE(W439,AA439,AD439,AF439)))))</f>
        <v/>
      </c>
      <c r="H439" s="251" t="str">
        <f t="shared" si="91"/>
        <v/>
      </c>
      <c r="I439" s="250" t="str">
        <f t="shared" si="101"/>
        <v/>
      </c>
      <c r="J439" s="179"/>
      <c r="K439" s="188" t="str">
        <f>IF(LEFT(C439,1)="*",CONCATENATE("/Address = ",RIGHT(B439,LEN(B439)-1)),IF(LEN(O439)=0,"",IF(D439="Y",CONCATENATE("/Data initialized to ",C439),IF(O439&lt;6,CONCATENATE("/",VLOOKUP(P439,'PDP8'!$B$6:$F$13,5),IF(_xlfn.BITAND(OCT2DEC(C439),376)=264," [Auto pre-increment]","")),CONCATENATE("/",Y439,AC439,AE439,AG439)))))</f>
        <v/>
      </c>
      <c r="L439" s="252"/>
      <c r="M439" s="126"/>
      <c r="N439" s="253" t="str">
        <f t="shared" si="92"/>
        <v/>
      </c>
      <c r="O439" s="253" t="str">
        <f t="shared" si="93"/>
        <v/>
      </c>
      <c r="P439" s="253" t="str">
        <f t="shared" si="94"/>
        <v/>
      </c>
      <c r="Q439" s="253" t="str">
        <f t="shared" si="95"/>
        <v/>
      </c>
      <c r="R439" s="253" t="str">
        <f t="shared" si="96"/>
        <v>NO</v>
      </c>
      <c r="S439" s="254" t="str">
        <f t="shared" si="102"/>
        <v>7610</v>
      </c>
      <c r="T439" s="253" t="str">
        <f t="shared" si="97"/>
        <v/>
      </c>
      <c r="U439" s="253">
        <f t="shared" si="98"/>
        <v>0</v>
      </c>
      <c r="V439" s="253" t="str">
        <f t="shared" si="99"/>
        <v/>
      </c>
      <c r="W439" s="253" t="str">
        <f>IF(LEN(V439)=0,"",IF(_xlfn.BITAND(V439,'PDP8'!$E$17)='PDP8'!$D$17,'PDP8'!$F$17,CONCATENATE(IF(ISNA(MATCH(_xlfn.BITAND(V439,'PDP8'!$E$18),'PDP8'!$D$18:$D$20,0)),"",CONCATENATE(INDEX('PDP8'!$C$18:$C$20,MATCH(_xlfn.BITAND(V439,'PDP8'!$E$18),'PDP8'!$D$18:$D$20,0))," ")),IF(ISNA(MATCH(_xlfn.BITAND(V439,'PDP8'!$E$21),'PDP8'!$D$21:$D$52,0)),"",INDEX('PDP8'!$C$21:$C$52,MATCH(_xlfn.BITAND(V439,'PDP8'!$E$21),'PDP8'!$D$21:$D$52,0))))))</f>
        <v/>
      </c>
      <c r="X439" s="253" t="str">
        <f>IF(LEN(W439)=0,"",IF(B439='PDP8'!$B$17,'PDP8'!$F$17,CONCATENATE(IF(ISNA(MATCH(_xlfn.BITAND(V439,'PDP8'!$E$18),'PDP8'!$D$18:$D$20,0)),"",CONCATENATE(VLOOKUP(_xlfn.BITAND(V439,'PDP8'!$E$18),'PDP8'!$D$18:$F$20,3,0),IF(LEN(W439)&gt;4,", ",""))),IF(ISNA(MATCH(_xlfn.BITAND(V439,'PDP8'!$E$21),'PDP8'!$D$21:$D$52,0)),"",VLOOKUP(_xlfn.BITAND(V439,'PDP8'!$E$21),'PDP8'!$D$21:$F$52,3,0)))))</f>
        <v/>
      </c>
      <c r="Y439" s="253" t="str">
        <f t="shared" si="103"/>
        <v/>
      </c>
      <c r="Z439" s="253" t="str">
        <f t="shared" si="100"/>
        <v/>
      </c>
      <c r="AA439" s="253" t="str">
        <f>IF(LEN(Z439)=0,"",CONCATENATE(IF(ISNA(MATCH(_xlfn.BITAND(Z439,'PDP8'!$E$56),'PDP8'!$D$56:$D$70,0)),"",CONCATENATE(INDEX('PDP8'!$C$56:$C$70,MATCH(_xlfn.BITAND(Z439,'PDP8'!$E$56),'PDP8'!$D$56:$D$70,0))," ")),IF(ISNA(MATCH(_xlfn.BITAND(Z439,'PDP8'!$E$71),'PDP8'!$D$71:$D$73,0)),"",CONCATENATE(INDEX('PDP8'!$C$71:$C$73,MATCH(_xlfn.BITAND(Z439,'PDP8'!$E$71),'PDP8'!$D$71:$D$73,0))," ")),IF(_xlfn.BITAND(Z439,'PDP8'!$E$74),"",'PDP8'!$C$74),IF(_xlfn.BITAND(Z439,'PDP8'!$E$75),'PDP8'!$C$75,"")))</f>
        <v/>
      </c>
      <c r="AB439" s="253" t="str">
        <f>IF(LEN(AA439)=0,"",CONCATENATE(IF(ISNA(MATCH(_xlfn.BITAND(Z439,'PDP8'!$E$56),'PDP8'!$D$56:$D$70,0)),"",VLOOKUP(_xlfn.BITAND(Z439,'PDP8'!$E$56),'PDP8'!$D$56:$F$70,3,0)),IF(ISNA(MATCH(_xlfn.BITAND(Z439,'PDP8'!$E$71),'PDP8'!$D$71:$D$73,0)),"",CONCATENATE(IF(ISNA(MATCH(_xlfn.BITAND(Z439,'PDP8'!$E$56),'PDP8'!$D$56:$D$70,0)),"",", "),VLOOKUP(_xlfn.BITAND(Z439,'PDP8'!$E$71),'PDP8'!$D$71:$F$73,3,0))),IF(_xlfn.BITAND(Z439,'PDP8'!$E$75)='PDP8'!$D$75,CONCATENATE(IF(LEN(AA439)&gt;4,", ",""),'PDP8'!$F$75,""),IF(_xlfn.BITAND(Z439,'PDP8'!$E$74),"",'PDP8'!$F$74))))</f>
        <v/>
      </c>
      <c r="AC439" s="253" t="str">
        <f t="shared" si="104"/>
        <v/>
      </c>
      <c r="AD439" s="253" t="str">
        <f>IF(OR(LEFT(C439,1)="*",ISNA(MATCH(C439,'PDP8'!$B$90:$B$238,0))),"",VLOOKUP(C439,'PDP8'!$B$90:$C$238,2,0))</f>
        <v/>
      </c>
      <c r="AE439" s="253" t="str">
        <f>IF(LEN(AD439)=0,"",VLOOKUP(C439,'PDP8'!$B$79:$F$238,5,0))</f>
        <v/>
      </c>
      <c r="AF439" s="253" t="str">
        <f>IF(OR(LEFT(C439,1)="*",ISNA(MATCH(C439,'PDP8'!$J$5:$J$389,0))),"",INDEX('PDP8'!$I$5:$I$389,MATCH(C439,'PDP8'!$J$5:$J$389,0)))</f>
        <v/>
      </c>
      <c r="AG439" s="253" t="str">
        <f>IF(LEN(AF439)=0,"",CONCATENATE(VLOOKUP(C439,'PDP8'!$J$5:$M$389,2,0),": ",VLOOKUP(C439,'PDP8'!$J$5:$M$389,4,0)))</f>
        <v/>
      </c>
      <c r="AH439" s="126"/>
    </row>
    <row r="440" spans="1:34" x14ac:dyDescent="0.2">
      <c r="A440" s="126"/>
      <c r="B440" s="246" t="str">
        <f t="shared" si="90"/>
        <v/>
      </c>
      <c r="C440" s="247"/>
      <c r="D440" s="248"/>
      <c r="E440" s="177"/>
      <c r="F440" s="249"/>
      <c r="G440" s="250" t="str">
        <f>IF(LEN(C440)=0,"",IF(LEFT(C440,1)="*",B440,IF(D440="Y",C440,IF(O440&lt;6,INDEX('PDP8'!$C$6:$C$13,MATCH(P440,'PDP8'!$B$6:$B$13)),CONCATENATE(W440,AA440,AD440,AF440)))))</f>
        <v/>
      </c>
      <c r="H440" s="251" t="str">
        <f t="shared" si="91"/>
        <v/>
      </c>
      <c r="I440" s="250" t="str">
        <f t="shared" si="101"/>
        <v/>
      </c>
      <c r="J440" s="179"/>
      <c r="K440" s="188" t="str">
        <f>IF(LEFT(C440,1)="*",CONCATENATE("/Address = ",RIGHT(B440,LEN(B440)-1)),IF(LEN(O440)=0,"",IF(D440="Y",CONCATENATE("/Data initialized to ",C440),IF(O440&lt;6,CONCATENATE("/",VLOOKUP(P440,'PDP8'!$B$6:$F$13,5),IF(_xlfn.BITAND(OCT2DEC(C440),376)=264," [Auto pre-increment]","")),CONCATENATE("/",Y440,AC440,AE440,AG440)))))</f>
        <v/>
      </c>
      <c r="L440" s="252"/>
      <c r="M440" s="126"/>
      <c r="N440" s="253" t="str">
        <f t="shared" si="92"/>
        <v/>
      </c>
      <c r="O440" s="253" t="str">
        <f t="shared" si="93"/>
        <v/>
      </c>
      <c r="P440" s="253" t="str">
        <f t="shared" si="94"/>
        <v/>
      </c>
      <c r="Q440" s="253" t="str">
        <f t="shared" si="95"/>
        <v/>
      </c>
      <c r="R440" s="253" t="str">
        <f t="shared" si="96"/>
        <v>NO</v>
      </c>
      <c r="S440" s="254" t="str">
        <f t="shared" si="102"/>
        <v>7610</v>
      </c>
      <c r="T440" s="253" t="str">
        <f t="shared" si="97"/>
        <v/>
      </c>
      <c r="U440" s="253">
        <f t="shared" si="98"/>
        <v>0</v>
      </c>
      <c r="V440" s="253" t="str">
        <f t="shared" si="99"/>
        <v/>
      </c>
      <c r="W440" s="253" t="str">
        <f>IF(LEN(V440)=0,"",IF(_xlfn.BITAND(V440,'PDP8'!$E$17)='PDP8'!$D$17,'PDP8'!$F$17,CONCATENATE(IF(ISNA(MATCH(_xlfn.BITAND(V440,'PDP8'!$E$18),'PDP8'!$D$18:$D$20,0)),"",CONCATENATE(INDEX('PDP8'!$C$18:$C$20,MATCH(_xlfn.BITAND(V440,'PDP8'!$E$18),'PDP8'!$D$18:$D$20,0))," ")),IF(ISNA(MATCH(_xlfn.BITAND(V440,'PDP8'!$E$21),'PDP8'!$D$21:$D$52,0)),"",INDEX('PDP8'!$C$21:$C$52,MATCH(_xlfn.BITAND(V440,'PDP8'!$E$21),'PDP8'!$D$21:$D$52,0))))))</f>
        <v/>
      </c>
      <c r="X440" s="253" t="str">
        <f>IF(LEN(W440)=0,"",IF(B440='PDP8'!$B$17,'PDP8'!$F$17,CONCATENATE(IF(ISNA(MATCH(_xlfn.BITAND(V440,'PDP8'!$E$18),'PDP8'!$D$18:$D$20,0)),"",CONCATENATE(VLOOKUP(_xlfn.BITAND(V440,'PDP8'!$E$18),'PDP8'!$D$18:$F$20,3,0),IF(LEN(W440)&gt;4,", ",""))),IF(ISNA(MATCH(_xlfn.BITAND(V440,'PDP8'!$E$21),'PDP8'!$D$21:$D$52,0)),"",VLOOKUP(_xlfn.BITAND(V440,'PDP8'!$E$21),'PDP8'!$D$21:$F$52,3,0)))))</f>
        <v/>
      </c>
      <c r="Y440" s="253" t="str">
        <f t="shared" si="103"/>
        <v/>
      </c>
      <c r="Z440" s="253" t="str">
        <f t="shared" si="100"/>
        <v/>
      </c>
      <c r="AA440" s="253" t="str">
        <f>IF(LEN(Z440)=0,"",CONCATENATE(IF(ISNA(MATCH(_xlfn.BITAND(Z440,'PDP8'!$E$56),'PDP8'!$D$56:$D$70,0)),"",CONCATENATE(INDEX('PDP8'!$C$56:$C$70,MATCH(_xlfn.BITAND(Z440,'PDP8'!$E$56),'PDP8'!$D$56:$D$70,0))," ")),IF(ISNA(MATCH(_xlfn.BITAND(Z440,'PDP8'!$E$71),'PDP8'!$D$71:$D$73,0)),"",CONCATENATE(INDEX('PDP8'!$C$71:$C$73,MATCH(_xlfn.BITAND(Z440,'PDP8'!$E$71),'PDP8'!$D$71:$D$73,0))," ")),IF(_xlfn.BITAND(Z440,'PDP8'!$E$74),"",'PDP8'!$C$74),IF(_xlfn.BITAND(Z440,'PDP8'!$E$75),'PDP8'!$C$75,"")))</f>
        <v/>
      </c>
      <c r="AB440" s="253" t="str">
        <f>IF(LEN(AA440)=0,"",CONCATENATE(IF(ISNA(MATCH(_xlfn.BITAND(Z440,'PDP8'!$E$56),'PDP8'!$D$56:$D$70,0)),"",VLOOKUP(_xlfn.BITAND(Z440,'PDP8'!$E$56),'PDP8'!$D$56:$F$70,3,0)),IF(ISNA(MATCH(_xlfn.BITAND(Z440,'PDP8'!$E$71),'PDP8'!$D$71:$D$73,0)),"",CONCATENATE(IF(ISNA(MATCH(_xlfn.BITAND(Z440,'PDP8'!$E$56),'PDP8'!$D$56:$D$70,0)),"",", "),VLOOKUP(_xlfn.BITAND(Z440,'PDP8'!$E$71),'PDP8'!$D$71:$F$73,3,0))),IF(_xlfn.BITAND(Z440,'PDP8'!$E$75)='PDP8'!$D$75,CONCATENATE(IF(LEN(AA440)&gt;4,", ",""),'PDP8'!$F$75,""),IF(_xlfn.BITAND(Z440,'PDP8'!$E$74),"",'PDP8'!$F$74))))</f>
        <v/>
      </c>
      <c r="AC440" s="253" t="str">
        <f t="shared" si="104"/>
        <v/>
      </c>
      <c r="AD440" s="253" t="str">
        <f>IF(OR(LEFT(C440,1)="*",ISNA(MATCH(C440,'PDP8'!$B$90:$B$238,0))),"",VLOOKUP(C440,'PDP8'!$B$90:$C$238,2,0))</f>
        <v/>
      </c>
      <c r="AE440" s="253" t="str">
        <f>IF(LEN(AD440)=0,"",VLOOKUP(C440,'PDP8'!$B$79:$F$238,5,0))</f>
        <v/>
      </c>
      <c r="AF440" s="253" t="str">
        <f>IF(OR(LEFT(C440,1)="*",ISNA(MATCH(C440,'PDP8'!$J$5:$J$389,0))),"",INDEX('PDP8'!$I$5:$I$389,MATCH(C440,'PDP8'!$J$5:$J$389,0)))</f>
        <v/>
      </c>
      <c r="AG440" s="253" t="str">
        <f>IF(LEN(AF440)=0,"",CONCATENATE(VLOOKUP(C440,'PDP8'!$J$5:$M$389,2,0),": ",VLOOKUP(C440,'PDP8'!$J$5:$M$389,4,0)))</f>
        <v/>
      </c>
      <c r="AH440" s="126"/>
    </row>
    <row r="441" spans="1:34" x14ac:dyDescent="0.2">
      <c r="A441" s="126"/>
      <c r="B441" s="246" t="str">
        <f t="shared" si="90"/>
        <v/>
      </c>
      <c r="C441" s="247"/>
      <c r="D441" s="248"/>
      <c r="E441" s="177"/>
      <c r="F441" s="249"/>
      <c r="G441" s="250" t="str">
        <f>IF(LEN(C441)=0,"",IF(LEFT(C441,1)="*",B441,IF(D441="Y",C441,IF(O441&lt;6,INDEX('PDP8'!$C$6:$C$13,MATCH(P441,'PDP8'!$B$6:$B$13)),CONCATENATE(W441,AA441,AD441,AF441)))))</f>
        <v/>
      </c>
      <c r="H441" s="251" t="str">
        <f t="shared" si="91"/>
        <v/>
      </c>
      <c r="I441" s="250" t="str">
        <f t="shared" si="101"/>
        <v/>
      </c>
      <c r="J441" s="179"/>
      <c r="K441" s="188" t="str">
        <f>IF(LEFT(C441,1)="*",CONCATENATE("/Address = ",RIGHT(B441,LEN(B441)-1)),IF(LEN(O441)=0,"",IF(D441="Y",CONCATENATE("/Data initialized to ",C441),IF(O441&lt;6,CONCATENATE("/",VLOOKUP(P441,'PDP8'!$B$6:$F$13,5),IF(_xlfn.BITAND(OCT2DEC(C441),376)=264," [Auto pre-increment]","")),CONCATENATE("/",Y441,AC441,AE441,AG441)))))</f>
        <v/>
      </c>
      <c r="L441" s="252"/>
      <c r="M441" s="126"/>
      <c r="N441" s="253" t="str">
        <f t="shared" si="92"/>
        <v/>
      </c>
      <c r="O441" s="253" t="str">
        <f t="shared" si="93"/>
        <v/>
      </c>
      <c r="P441" s="253" t="str">
        <f t="shared" si="94"/>
        <v/>
      </c>
      <c r="Q441" s="253" t="str">
        <f t="shared" si="95"/>
        <v/>
      </c>
      <c r="R441" s="253" t="str">
        <f t="shared" si="96"/>
        <v>NO</v>
      </c>
      <c r="S441" s="254" t="str">
        <f t="shared" si="102"/>
        <v>7610</v>
      </c>
      <c r="T441" s="253" t="str">
        <f t="shared" si="97"/>
        <v/>
      </c>
      <c r="U441" s="253">
        <f t="shared" si="98"/>
        <v>0</v>
      </c>
      <c r="V441" s="253" t="str">
        <f t="shared" si="99"/>
        <v/>
      </c>
      <c r="W441" s="253" t="str">
        <f>IF(LEN(V441)=0,"",IF(_xlfn.BITAND(V441,'PDP8'!$E$17)='PDP8'!$D$17,'PDP8'!$F$17,CONCATENATE(IF(ISNA(MATCH(_xlfn.BITAND(V441,'PDP8'!$E$18),'PDP8'!$D$18:$D$20,0)),"",CONCATENATE(INDEX('PDP8'!$C$18:$C$20,MATCH(_xlfn.BITAND(V441,'PDP8'!$E$18),'PDP8'!$D$18:$D$20,0))," ")),IF(ISNA(MATCH(_xlfn.BITAND(V441,'PDP8'!$E$21),'PDP8'!$D$21:$D$52,0)),"",INDEX('PDP8'!$C$21:$C$52,MATCH(_xlfn.BITAND(V441,'PDP8'!$E$21),'PDP8'!$D$21:$D$52,0))))))</f>
        <v/>
      </c>
      <c r="X441" s="253" t="str">
        <f>IF(LEN(W441)=0,"",IF(B441='PDP8'!$B$17,'PDP8'!$F$17,CONCATENATE(IF(ISNA(MATCH(_xlfn.BITAND(V441,'PDP8'!$E$18),'PDP8'!$D$18:$D$20,0)),"",CONCATENATE(VLOOKUP(_xlfn.BITAND(V441,'PDP8'!$E$18),'PDP8'!$D$18:$F$20,3,0),IF(LEN(W441)&gt;4,", ",""))),IF(ISNA(MATCH(_xlfn.BITAND(V441,'PDP8'!$E$21),'PDP8'!$D$21:$D$52,0)),"",VLOOKUP(_xlfn.BITAND(V441,'PDP8'!$E$21),'PDP8'!$D$21:$F$52,3,0)))))</f>
        <v/>
      </c>
      <c r="Y441" s="253" t="str">
        <f t="shared" si="103"/>
        <v/>
      </c>
      <c r="Z441" s="253" t="str">
        <f t="shared" si="100"/>
        <v/>
      </c>
      <c r="AA441" s="253" t="str">
        <f>IF(LEN(Z441)=0,"",CONCATENATE(IF(ISNA(MATCH(_xlfn.BITAND(Z441,'PDP8'!$E$56),'PDP8'!$D$56:$D$70,0)),"",CONCATENATE(INDEX('PDP8'!$C$56:$C$70,MATCH(_xlfn.BITAND(Z441,'PDP8'!$E$56),'PDP8'!$D$56:$D$70,0))," ")),IF(ISNA(MATCH(_xlfn.BITAND(Z441,'PDP8'!$E$71),'PDP8'!$D$71:$D$73,0)),"",CONCATENATE(INDEX('PDP8'!$C$71:$C$73,MATCH(_xlfn.BITAND(Z441,'PDP8'!$E$71),'PDP8'!$D$71:$D$73,0))," ")),IF(_xlfn.BITAND(Z441,'PDP8'!$E$74),"",'PDP8'!$C$74),IF(_xlfn.BITAND(Z441,'PDP8'!$E$75),'PDP8'!$C$75,"")))</f>
        <v/>
      </c>
      <c r="AB441" s="253" t="str">
        <f>IF(LEN(AA441)=0,"",CONCATENATE(IF(ISNA(MATCH(_xlfn.BITAND(Z441,'PDP8'!$E$56),'PDP8'!$D$56:$D$70,0)),"",VLOOKUP(_xlfn.BITAND(Z441,'PDP8'!$E$56),'PDP8'!$D$56:$F$70,3,0)),IF(ISNA(MATCH(_xlfn.BITAND(Z441,'PDP8'!$E$71),'PDP8'!$D$71:$D$73,0)),"",CONCATENATE(IF(ISNA(MATCH(_xlfn.BITAND(Z441,'PDP8'!$E$56),'PDP8'!$D$56:$D$70,0)),"",", "),VLOOKUP(_xlfn.BITAND(Z441,'PDP8'!$E$71),'PDP8'!$D$71:$F$73,3,0))),IF(_xlfn.BITAND(Z441,'PDP8'!$E$75)='PDP8'!$D$75,CONCATENATE(IF(LEN(AA441)&gt;4,", ",""),'PDP8'!$F$75,""),IF(_xlfn.BITAND(Z441,'PDP8'!$E$74),"",'PDP8'!$F$74))))</f>
        <v/>
      </c>
      <c r="AC441" s="253" t="str">
        <f t="shared" si="104"/>
        <v/>
      </c>
      <c r="AD441" s="253" t="str">
        <f>IF(OR(LEFT(C441,1)="*",ISNA(MATCH(C441,'PDP8'!$B$90:$B$238,0))),"",VLOOKUP(C441,'PDP8'!$B$90:$C$238,2,0))</f>
        <v/>
      </c>
      <c r="AE441" s="253" t="str">
        <f>IF(LEN(AD441)=0,"",VLOOKUP(C441,'PDP8'!$B$79:$F$238,5,0))</f>
        <v/>
      </c>
      <c r="AF441" s="253" t="str">
        <f>IF(OR(LEFT(C441,1)="*",ISNA(MATCH(C441,'PDP8'!$J$5:$J$389,0))),"",INDEX('PDP8'!$I$5:$I$389,MATCH(C441,'PDP8'!$J$5:$J$389,0)))</f>
        <v/>
      </c>
      <c r="AG441" s="253" t="str">
        <f>IF(LEN(AF441)=0,"",CONCATENATE(VLOOKUP(C441,'PDP8'!$J$5:$M$389,2,0),": ",VLOOKUP(C441,'PDP8'!$J$5:$M$389,4,0)))</f>
        <v/>
      </c>
      <c r="AH441" s="126"/>
    </row>
    <row r="442" spans="1:34" x14ac:dyDescent="0.2">
      <c r="A442" s="126"/>
      <c r="B442" s="246" t="str">
        <f t="shared" si="90"/>
        <v/>
      </c>
      <c r="C442" s="247"/>
      <c r="D442" s="248"/>
      <c r="E442" s="177"/>
      <c r="F442" s="249"/>
      <c r="G442" s="250" t="str">
        <f>IF(LEN(C442)=0,"",IF(LEFT(C442,1)="*",B442,IF(D442="Y",C442,IF(O442&lt;6,INDEX('PDP8'!$C$6:$C$13,MATCH(P442,'PDP8'!$B$6:$B$13)),CONCATENATE(W442,AA442,AD442,AF442)))))</f>
        <v/>
      </c>
      <c r="H442" s="251" t="str">
        <f t="shared" si="91"/>
        <v/>
      </c>
      <c r="I442" s="250" t="str">
        <f t="shared" si="101"/>
        <v/>
      </c>
      <c r="J442" s="179"/>
      <c r="K442" s="188" t="str">
        <f>IF(LEFT(C442,1)="*",CONCATENATE("/Address = ",RIGHT(B442,LEN(B442)-1)),IF(LEN(O442)=0,"",IF(D442="Y",CONCATENATE("/Data initialized to ",C442),IF(O442&lt;6,CONCATENATE("/",VLOOKUP(P442,'PDP8'!$B$6:$F$13,5),IF(_xlfn.BITAND(OCT2DEC(C442),376)=264," [Auto pre-increment]","")),CONCATENATE("/",Y442,AC442,AE442,AG442)))))</f>
        <v/>
      </c>
      <c r="L442" s="252"/>
      <c r="M442" s="126"/>
      <c r="N442" s="253" t="str">
        <f t="shared" si="92"/>
        <v/>
      </c>
      <c r="O442" s="253" t="str">
        <f t="shared" si="93"/>
        <v/>
      </c>
      <c r="P442" s="253" t="str">
        <f t="shared" si="94"/>
        <v/>
      </c>
      <c r="Q442" s="253" t="str">
        <f t="shared" si="95"/>
        <v/>
      </c>
      <c r="R442" s="253" t="str">
        <f t="shared" si="96"/>
        <v>NO</v>
      </c>
      <c r="S442" s="254" t="str">
        <f t="shared" si="102"/>
        <v>7610</v>
      </c>
      <c r="T442" s="253" t="str">
        <f t="shared" si="97"/>
        <v/>
      </c>
      <c r="U442" s="253">
        <f t="shared" si="98"/>
        <v>0</v>
      </c>
      <c r="V442" s="253" t="str">
        <f t="shared" si="99"/>
        <v/>
      </c>
      <c r="W442" s="253" t="str">
        <f>IF(LEN(V442)=0,"",IF(_xlfn.BITAND(V442,'PDP8'!$E$17)='PDP8'!$D$17,'PDP8'!$F$17,CONCATENATE(IF(ISNA(MATCH(_xlfn.BITAND(V442,'PDP8'!$E$18),'PDP8'!$D$18:$D$20,0)),"",CONCATENATE(INDEX('PDP8'!$C$18:$C$20,MATCH(_xlfn.BITAND(V442,'PDP8'!$E$18),'PDP8'!$D$18:$D$20,0))," ")),IF(ISNA(MATCH(_xlfn.BITAND(V442,'PDP8'!$E$21),'PDP8'!$D$21:$D$52,0)),"",INDEX('PDP8'!$C$21:$C$52,MATCH(_xlfn.BITAND(V442,'PDP8'!$E$21),'PDP8'!$D$21:$D$52,0))))))</f>
        <v/>
      </c>
      <c r="X442" s="253" t="str">
        <f>IF(LEN(W442)=0,"",IF(B442='PDP8'!$B$17,'PDP8'!$F$17,CONCATENATE(IF(ISNA(MATCH(_xlfn.BITAND(V442,'PDP8'!$E$18),'PDP8'!$D$18:$D$20,0)),"",CONCATENATE(VLOOKUP(_xlfn.BITAND(V442,'PDP8'!$E$18),'PDP8'!$D$18:$F$20,3,0),IF(LEN(W442)&gt;4,", ",""))),IF(ISNA(MATCH(_xlfn.BITAND(V442,'PDP8'!$E$21),'PDP8'!$D$21:$D$52,0)),"",VLOOKUP(_xlfn.BITAND(V442,'PDP8'!$E$21),'PDP8'!$D$21:$F$52,3,0)))))</f>
        <v/>
      </c>
      <c r="Y442" s="253" t="str">
        <f t="shared" si="103"/>
        <v/>
      </c>
      <c r="Z442" s="253" t="str">
        <f t="shared" si="100"/>
        <v/>
      </c>
      <c r="AA442" s="253" t="str">
        <f>IF(LEN(Z442)=0,"",CONCATENATE(IF(ISNA(MATCH(_xlfn.BITAND(Z442,'PDP8'!$E$56),'PDP8'!$D$56:$D$70,0)),"",CONCATENATE(INDEX('PDP8'!$C$56:$C$70,MATCH(_xlfn.BITAND(Z442,'PDP8'!$E$56),'PDP8'!$D$56:$D$70,0))," ")),IF(ISNA(MATCH(_xlfn.BITAND(Z442,'PDP8'!$E$71),'PDP8'!$D$71:$D$73,0)),"",CONCATENATE(INDEX('PDP8'!$C$71:$C$73,MATCH(_xlfn.BITAND(Z442,'PDP8'!$E$71),'PDP8'!$D$71:$D$73,0))," ")),IF(_xlfn.BITAND(Z442,'PDP8'!$E$74),"",'PDP8'!$C$74),IF(_xlfn.BITAND(Z442,'PDP8'!$E$75),'PDP8'!$C$75,"")))</f>
        <v/>
      </c>
      <c r="AB442" s="253" t="str">
        <f>IF(LEN(AA442)=0,"",CONCATENATE(IF(ISNA(MATCH(_xlfn.BITAND(Z442,'PDP8'!$E$56),'PDP8'!$D$56:$D$70,0)),"",VLOOKUP(_xlfn.BITAND(Z442,'PDP8'!$E$56),'PDP8'!$D$56:$F$70,3,0)),IF(ISNA(MATCH(_xlfn.BITAND(Z442,'PDP8'!$E$71),'PDP8'!$D$71:$D$73,0)),"",CONCATENATE(IF(ISNA(MATCH(_xlfn.BITAND(Z442,'PDP8'!$E$56),'PDP8'!$D$56:$D$70,0)),"",", "),VLOOKUP(_xlfn.BITAND(Z442,'PDP8'!$E$71),'PDP8'!$D$71:$F$73,3,0))),IF(_xlfn.BITAND(Z442,'PDP8'!$E$75)='PDP8'!$D$75,CONCATENATE(IF(LEN(AA442)&gt;4,", ",""),'PDP8'!$F$75,""),IF(_xlfn.BITAND(Z442,'PDP8'!$E$74),"",'PDP8'!$F$74))))</f>
        <v/>
      </c>
      <c r="AC442" s="253" t="str">
        <f t="shared" si="104"/>
        <v/>
      </c>
      <c r="AD442" s="253" t="str">
        <f>IF(OR(LEFT(C442,1)="*",ISNA(MATCH(C442,'PDP8'!$B$90:$B$238,0))),"",VLOOKUP(C442,'PDP8'!$B$90:$C$238,2,0))</f>
        <v/>
      </c>
      <c r="AE442" s="253" t="str">
        <f>IF(LEN(AD442)=0,"",VLOOKUP(C442,'PDP8'!$B$79:$F$238,5,0))</f>
        <v/>
      </c>
      <c r="AF442" s="253" t="str">
        <f>IF(OR(LEFT(C442,1)="*",ISNA(MATCH(C442,'PDP8'!$J$5:$J$389,0))),"",INDEX('PDP8'!$I$5:$I$389,MATCH(C442,'PDP8'!$J$5:$J$389,0)))</f>
        <v/>
      </c>
      <c r="AG442" s="253" t="str">
        <f>IF(LEN(AF442)=0,"",CONCATENATE(VLOOKUP(C442,'PDP8'!$J$5:$M$389,2,0),": ",VLOOKUP(C442,'PDP8'!$J$5:$M$389,4,0)))</f>
        <v/>
      </c>
      <c r="AH442" s="126"/>
    </row>
    <row r="443" spans="1:34" x14ac:dyDescent="0.2">
      <c r="A443" s="126"/>
      <c r="B443" s="246" t="str">
        <f t="shared" si="90"/>
        <v/>
      </c>
      <c r="C443" s="247"/>
      <c r="D443" s="248"/>
      <c r="E443" s="177"/>
      <c r="F443" s="249"/>
      <c r="G443" s="250" t="str">
        <f>IF(LEN(C443)=0,"",IF(LEFT(C443,1)="*",B443,IF(D443="Y",C443,IF(O443&lt;6,INDEX('PDP8'!$C$6:$C$13,MATCH(P443,'PDP8'!$B$6:$B$13)),CONCATENATE(W443,AA443,AD443,AF443)))))</f>
        <v/>
      </c>
      <c r="H443" s="251" t="str">
        <f t="shared" si="91"/>
        <v/>
      </c>
      <c r="I443" s="250" t="str">
        <f t="shared" si="101"/>
        <v/>
      </c>
      <c r="J443" s="179"/>
      <c r="K443" s="188" t="str">
        <f>IF(LEFT(C443,1)="*",CONCATENATE("/Address = ",RIGHT(B443,LEN(B443)-1)),IF(LEN(O443)=0,"",IF(D443="Y",CONCATENATE("/Data initialized to ",C443),IF(O443&lt;6,CONCATENATE("/",VLOOKUP(P443,'PDP8'!$B$6:$F$13,5),IF(_xlfn.BITAND(OCT2DEC(C443),376)=264," [Auto pre-increment]","")),CONCATENATE("/",Y443,AC443,AE443,AG443)))))</f>
        <v/>
      </c>
      <c r="L443" s="252"/>
      <c r="M443" s="126"/>
      <c r="N443" s="253" t="str">
        <f t="shared" si="92"/>
        <v/>
      </c>
      <c r="O443" s="253" t="str">
        <f t="shared" si="93"/>
        <v/>
      </c>
      <c r="P443" s="253" t="str">
        <f t="shared" si="94"/>
        <v/>
      </c>
      <c r="Q443" s="253" t="str">
        <f t="shared" si="95"/>
        <v/>
      </c>
      <c r="R443" s="253" t="str">
        <f t="shared" si="96"/>
        <v>NO</v>
      </c>
      <c r="S443" s="254" t="str">
        <f t="shared" si="102"/>
        <v>7610</v>
      </c>
      <c r="T443" s="253" t="str">
        <f t="shared" si="97"/>
        <v/>
      </c>
      <c r="U443" s="253">
        <f t="shared" si="98"/>
        <v>0</v>
      </c>
      <c r="V443" s="253" t="str">
        <f t="shared" si="99"/>
        <v/>
      </c>
      <c r="W443" s="253" t="str">
        <f>IF(LEN(V443)=0,"",IF(_xlfn.BITAND(V443,'PDP8'!$E$17)='PDP8'!$D$17,'PDP8'!$F$17,CONCATENATE(IF(ISNA(MATCH(_xlfn.BITAND(V443,'PDP8'!$E$18),'PDP8'!$D$18:$D$20,0)),"",CONCATENATE(INDEX('PDP8'!$C$18:$C$20,MATCH(_xlfn.BITAND(V443,'PDP8'!$E$18),'PDP8'!$D$18:$D$20,0))," ")),IF(ISNA(MATCH(_xlfn.BITAND(V443,'PDP8'!$E$21),'PDP8'!$D$21:$D$52,0)),"",INDEX('PDP8'!$C$21:$C$52,MATCH(_xlfn.BITAND(V443,'PDP8'!$E$21),'PDP8'!$D$21:$D$52,0))))))</f>
        <v/>
      </c>
      <c r="X443" s="253" t="str">
        <f>IF(LEN(W443)=0,"",IF(B443='PDP8'!$B$17,'PDP8'!$F$17,CONCATENATE(IF(ISNA(MATCH(_xlfn.BITAND(V443,'PDP8'!$E$18),'PDP8'!$D$18:$D$20,0)),"",CONCATENATE(VLOOKUP(_xlfn.BITAND(V443,'PDP8'!$E$18),'PDP8'!$D$18:$F$20,3,0),IF(LEN(W443)&gt;4,", ",""))),IF(ISNA(MATCH(_xlfn.BITAND(V443,'PDP8'!$E$21),'PDP8'!$D$21:$D$52,0)),"",VLOOKUP(_xlfn.BITAND(V443,'PDP8'!$E$21),'PDP8'!$D$21:$F$52,3,0)))))</f>
        <v/>
      </c>
      <c r="Y443" s="253" t="str">
        <f t="shared" si="103"/>
        <v/>
      </c>
      <c r="Z443" s="253" t="str">
        <f t="shared" si="100"/>
        <v/>
      </c>
      <c r="AA443" s="253" t="str">
        <f>IF(LEN(Z443)=0,"",CONCATENATE(IF(ISNA(MATCH(_xlfn.BITAND(Z443,'PDP8'!$E$56),'PDP8'!$D$56:$D$70,0)),"",CONCATENATE(INDEX('PDP8'!$C$56:$C$70,MATCH(_xlfn.BITAND(Z443,'PDP8'!$E$56),'PDP8'!$D$56:$D$70,0))," ")),IF(ISNA(MATCH(_xlfn.BITAND(Z443,'PDP8'!$E$71),'PDP8'!$D$71:$D$73,0)),"",CONCATENATE(INDEX('PDP8'!$C$71:$C$73,MATCH(_xlfn.BITAND(Z443,'PDP8'!$E$71),'PDP8'!$D$71:$D$73,0))," ")),IF(_xlfn.BITAND(Z443,'PDP8'!$E$74),"",'PDP8'!$C$74),IF(_xlfn.BITAND(Z443,'PDP8'!$E$75),'PDP8'!$C$75,"")))</f>
        <v/>
      </c>
      <c r="AB443" s="253" t="str">
        <f>IF(LEN(AA443)=0,"",CONCATENATE(IF(ISNA(MATCH(_xlfn.BITAND(Z443,'PDP8'!$E$56),'PDP8'!$D$56:$D$70,0)),"",VLOOKUP(_xlfn.BITAND(Z443,'PDP8'!$E$56),'PDP8'!$D$56:$F$70,3,0)),IF(ISNA(MATCH(_xlfn.BITAND(Z443,'PDP8'!$E$71),'PDP8'!$D$71:$D$73,0)),"",CONCATENATE(IF(ISNA(MATCH(_xlfn.BITAND(Z443,'PDP8'!$E$56),'PDP8'!$D$56:$D$70,0)),"",", "),VLOOKUP(_xlfn.BITAND(Z443,'PDP8'!$E$71),'PDP8'!$D$71:$F$73,3,0))),IF(_xlfn.BITAND(Z443,'PDP8'!$E$75)='PDP8'!$D$75,CONCATENATE(IF(LEN(AA443)&gt;4,", ",""),'PDP8'!$F$75,""),IF(_xlfn.BITAND(Z443,'PDP8'!$E$74),"",'PDP8'!$F$74))))</f>
        <v/>
      </c>
      <c r="AC443" s="253" t="str">
        <f t="shared" si="104"/>
        <v/>
      </c>
      <c r="AD443" s="253" t="str">
        <f>IF(OR(LEFT(C443,1)="*",ISNA(MATCH(C443,'PDP8'!$B$90:$B$238,0))),"",VLOOKUP(C443,'PDP8'!$B$90:$C$238,2,0))</f>
        <v/>
      </c>
      <c r="AE443" s="253" t="str">
        <f>IF(LEN(AD443)=0,"",VLOOKUP(C443,'PDP8'!$B$79:$F$238,5,0))</f>
        <v/>
      </c>
      <c r="AF443" s="253" t="str">
        <f>IF(OR(LEFT(C443,1)="*",ISNA(MATCH(C443,'PDP8'!$J$5:$J$389,0))),"",INDEX('PDP8'!$I$5:$I$389,MATCH(C443,'PDP8'!$J$5:$J$389,0)))</f>
        <v/>
      </c>
      <c r="AG443" s="253" t="str">
        <f>IF(LEN(AF443)=0,"",CONCATENATE(VLOOKUP(C443,'PDP8'!$J$5:$M$389,2,0),": ",VLOOKUP(C443,'PDP8'!$J$5:$M$389,4,0)))</f>
        <v/>
      </c>
      <c r="AH443" s="126"/>
    </row>
    <row r="444" spans="1:34" x14ac:dyDescent="0.2">
      <c r="A444" s="126"/>
      <c r="B444" s="246" t="str">
        <f t="shared" si="90"/>
        <v/>
      </c>
      <c r="C444" s="247"/>
      <c r="D444" s="248"/>
      <c r="E444" s="177"/>
      <c r="F444" s="249"/>
      <c r="G444" s="250" t="str">
        <f>IF(LEN(C444)=0,"",IF(LEFT(C444,1)="*",B444,IF(D444="Y",C444,IF(O444&lt;6,INDEX('PDP8'!$C$6:$C$13,MATCH(P444,'PDP8'!$B$6:$B$13)),CONCATENATE(W444,AA444,AD444,AF444)))))</f>
        <v/>
      </c>
      <c r="H444" s="251" t="str">
        <f t="shared" si="91"/>
        <v/>
      </c>
      <c r="I444" s="250" t="str">
        <f t="shared" si="101"/>
        <v/>
      </c>
      <c r="J444" s="179"/>
      <c r="K444" s="188" t="str">
        <f>IF(LEFT(C444,1)="*",CONCATENATE("/Address = ",RIGHT(B444,LEN(B444)-1)),IF(LEN(O444)=0,"",IF(D444="Y",CONCATENATE("/Data initialized to ",C444),IF(O444&lt;6,CONCATENATE("/",VLOOKUP(P444,'PDP8'!$B$6:$F$13,5),IF(_xlfn.BITAND(OCT2DEC(C444),376)=264," [Auto pre-increment]","")),CONCATENATE("/",Y444,AC444,AE444,AG444)))))</f>
        <v/>
      </c>
      <c r="L444" s="252"/>
      <c r="M444" s="126"/>
      <c r="N444" s="253" t="str">
        <f t="shared" si="92"/>
        <v/>
      </c>
      <c r="O444" s="253" t="str">
        <f t="shared" si="93"/>
        <v/>
      </c>
      <c r="P444" s="253" t="str">
        <f t="shared" si="94"/>
        <v/>
      </c>
      <c r="Q444" s="253" t="str">
        <f t="shared" si="95"/>
        <v/>
      </c>
      <c r="R444" s="253" t="str">
        <f t="shared" si="96"/>
        <v>NO</v>
      </c>
      <c r="S444" s="254" t="str">
        <f t="shared" si="102"/>
        <v>7610</v>
      </c>
      <c r="T444" s="253" t="str">
        <f t="shared" si="97"/>
        <v/>
      </c>
      <c r="U444" s="253">
        <f t="shared" si="98"/>
        <v>0</v>
      </c>
      <c r="V444" s="253" t="str">
        <f t="shared" si="99"/>
        <v/>
      </c>
      <c r="W444" s="253" t="str">
        <f>IF(LEN(V444)=0,"",IF(_xlfn.BITAND(V444,'PDP8'!$E$17)='PDP8'!$D$17,'PDP8'!$F$17,CONCATENATE(IF(ISNA(MATCH(_xlfn.BITAND(V444,'PDP8'!$E$18),'PDP8'!$D$18:$D$20,0)),"",CONCATENATE(INDEX('PDP8'!$C$18:$C$20,MATCH(_xlfn.BITAND(V444,'PDP8'!$E$18),'PDP8'!$D$18:$D$20,0))," ")),IF(ISNA(MATCH(_xlfn.BITAND(V444,'PDP8'!$E$21),'PDP8'!$D$21:$D$52,0)),"",INDEX('PDP8'!$C$21:$C$52,MATCH(_xlfn.BITAND(V444,'PDP8'!$E$21),'PDP8'!$D$21:$D$52,0))))))</f>
        <v/>
      </c>
      <c r="X444" s="253" t="str">
        <f>IF(LEN(W444)=0,"",IF(B444='PDP8'!$B$17,'PDP8'!$F$17,CONCATENATE(IF(ISNA(MATCH(_xlfn.BITAND(V444,'PDP8'!$E$18),'PDP8'!$D$18:$D$20,0)),"",CONCATENATE(VLOOKUP(_xlfn.BITAND(V444,'PDP8'!$E$18),'PDP8'!$D$18:$F$20,3,0),IF(LEN(W444)&gt;4,", ",""))),IF(ISNA(MATCH(_xlfn.BITAND(V444,'PDP8'!$E$21),'PDP8'!$D$21:$D$52,0)),"",VLOOKUP(_xlfn.BITAND(V444,'PDP8'!$E$21),'PDP8'!$D$21:$F$52,3,0)))))</f>
        <v/>
      </c>
      <c r="Y444" s="253" t="str">
        <f t="shared" si="103"/>
        <v/>
      </c>
      <c r="Z444" s="253" t="str">
        <f t="shared" si="100"/>
        <v/>
      </c>
      <c r="AA444" s="253" t="str">
        <f>IF(LEN(Z444)=0,"",CONCATENATE(IF(ISNA(MATCH(_xlfn.BITAND(Z444,'PDP8'!$E$56),'PDP8'!$D$56:$D$70,0)),"",CONCATENATE(INDEX('PDP8'!$C$56:$C$70,MATCH(_xlfn.BITAND(Z444,'PDP8'!$E$56),'PDP8'!$D$56:$D$70,0))," ")),IF(ISNA(MATCH(_xlfn.BITAND(Z444,'PDP8'!$E$71),'PDP8'!$D$71:$D$73,0)),"",CONCATENATE(INDEX('PDP8'!$C$71:$C$73,MATCH(_xlfn.BITAND(Z444,'PDP8'!$E$71),'PDP8'!$D$71:$D$73,0))," ")),IF(_xlfn.BITAND(Z444,'PDP8'!$E$74),"",'PDP8'!$C$74),IF(_xlfn.BITAND(Z444,'PDP8'!$E$75),'PDP8'!$C$75,"")))</f>
        <v/>
      </c>
      <c r="AB444" s="253" t="str">
        <f>IF(LEN(AA444)=0,"",CONCATENATE(IF(ISNA(MATCH(_xlfn.BITAND(Z444,'PDP8'!$E$56),'PDP8'!$D$56:$D$70,0)),"",VLOOKUP(_xlfn.BITAND(Z444,'PDP8'!$E$56),'PDP8'!$D$56:$F$70,3,0)),IF(ISNA(MATCH(_xlfn.BITAND(Z444,'PDP8'!$E$71),'PDP8'!$D$71:$D$73,0)),"",CONCATENATE(IF(ISNA(MATCH(_xlfn.BITAND(Z444,'PDP8'!$E$56),'PDP8'!$D$56:$D$70,0)),"",", "),VLOOKUP(_xlfn.BITAND(Z444,'PDP8'!$E$71),'PDP8'!$D$71:$F$73,3,0))),IF(_xlfn.BITAND(Z444,'PDP8'!$E$75)='PDP8'!$D$75,CONCATENATE(IF(LEN(AA444)&gt;4,", ",""),'PDP8'!$F$75,""),IF(_xlfn.BITAND(Z444,'PDP8'!$E$74),"",'PDP8'!$F$74))))</f>
        <v/>
      </c>
      <c r="AC444" s="253" t="str">
        <f t="shared" si="104"/>
        <v/>
      </c>
      <c r="AD444" s="253" t="str">
        <f>IF(OR(LEFT(C444,1)="*",ISNA(MATCH(C444,'PDP8'!$B$90:$B$238,0))),"",VLOOKUP(C444,'PDP8'!$B$90:$C$238,2,0))</f>
        <v/>
      </c>
      <c r="AE444" s="253" t="str">
        <f>IF(LEN(AD444)=0,"",VLOOKUP(C444,'PDP8'!$B$79:$F$238,5,0))</f>
        <v/>
      </c>
      <c r="AF444" s="253" t="str">
        <f>IF(OR(LEFT(C444,1)="*",ISNA(MATCH(C444,'PDP8'!$J$5:$J$389,0))),"",INDEX('PDP8'!$I$5:$I$389,MATCH(C444,'PDP8'!$J$5:$J$389,0)))</f>
        <v/>
      </c>
      <c r="AG444" s="253" t="str">
        <f>IF(LEN(AF444)=0,"",CONCATENATE(VLOOKUP(C444,'PDP8'!$J$5:$M$389,2,0),": ",VLOOKUP(C444,'PDP8'!$J$5:$M$389,4,0)))</f>
        <v/>
      </c>
      <c r="AH444" s="126"/>
    </row>
    <row r="445" spans="1:34" x14ac:dyDescent="0.2">
      <c r="A445" s="126"/>
      <c r="B445" s="246" t="str">
        <f t="shared" si="90"/>
        <v/>
      </c>
      <c r="C445" s="247"/>
      <c r="D445" s="248"/>
      <c r="E445" s="177"/>
      <c r="F445" s="249"/>
      <c r="G445" s="250" t="str">
        <f>IF(LEN(C445)=0,"",IF(LEFT(C445,1)="*",B445,IF(D445="Y",C445,IF(O445&lt;6,INDEX('PDP8'!$C$6:$C$13,MATCH(P445,'PDP8'!$B$6:$B$13)),CONCATENATE(W445,AA445,AD445,AF445)))))</f>
        <v/>
      </c>
      <c r="H445" s="251" t="str">
        <f t="shared" si="91"/>
        <v/>
      </c>
      <c r="I445" s="250" t="str">
        <f t="shared" si="101"/>
        <v/>
      </c>
      <c r="J445" s="179"/>
      <c r="K445" s="188" t="str">
        <f>IF(LEFT(C445,1)="*",CONCATENATE("/Address = ",RIGHT(B445,LEN(B445)-1)),IF(LEN(O445)=0,"",IF(D445="Y",CONCATENATE("/Data initialized to ",C445),IF(O445&lt;6,CONCATENATE("/",VLOOKUP(P445,'PDP8'!$B$6:$F$13,5),IF(_xlfn.BITAND(OCT2DEC(C445),376)=264," [Auto pre-increment]","")),CONCATENATE("/",Y445,AC445,AE445,AG445)))))</f>
        <v/>
      </c>
      <c r="L445" s="252"/>
      <c r="M445" s="126"/>
      <c r="N445" s="253" t="str">
        <f t="shared" si="92"/>
        <v/>
      </c>
      <c r="O445" s="253" t="str">
        <f t="shared" si="93"/>
        <v/>
      </c>
      <c r="P445" s="253" t="str">
        <f t="shared" si="94"/>
        <v/>
      </c>
      <c r="Q445" s="253" t="str">
        <f t="shared" si="95"/>
        <v/>
      </c>
      <c r="R445" s="253" t="str">
        <f t="shared" si="96"/>
        <v>NO</v>
      </c>
      <c r="S445" s="254" t="str">
        <f t="shared" si="102"/>
        <v>7610</v>
      </c>
      <c r="T445" s="253" t="str">
        <f t="shared" si="97"/>
        <v/>
      </c>
      <c r="U445" s="253">
        <f t="shared" si="98"/>
        <v>0</v>
      </c>
      <c r="V445" s="253" t="str">
        <f t="shared" si="99"/>
        <v/>
      </c>
      <c r="W445" s="253" t="str">
        <f>IF(LEN(V445)=0,"",IF(_xlfn.BITAND(V445,'PDP8'!$E$17)='PDP8'!$D$17,'PDP8'!$F$17,CONCATENATE(IF(ISNA(MATCH(_xlfn.BITAND(V445,'PDP8'!$E$18),'PDP8'!$D$18:$D$20,0)),"",CONCATENATE(INDEX('PDP8'!$C$18:$C$20,MATCH(_xlfn.BITAND(V445,'PDP8'!$E$18),'PDP8'!$D$18:$D$20,0))," ")),IF(ISNA(MATCH(_xlfn.BITAND(V445,'PDP8'!$E$21),'PDP8'!$D$21:$D$52,0)),"",INDEX('PDP8'!$C$21:$C$52,MATCH(_xlfn.BITAND(V445,'PDP8'!$E$21),'PDP8'!$D$21:$D$52,0))))))</f>
        <v/>
      </c>
      <c r="X445" s="253" t="str">
        <f>IF(LEN(W445)=0,"",IF(B445='PDP8'!$B$17,'PDP8'!$F$17,CONCATENATE(IF(ISNA(MATCH(_xlfn.BITAND(V445,'PDP8'!$E$18),'PDP8'!$D$18:$D$20,0)),"",CONCATENATE(VLOOKUP(_xlfn.BITAND(V445,'PDP8'!$E$18),'PDP8'!$D$18:$F$20,3,0),IF(LEN(W445)&gt;4,", ",""))),IF(ISNA(MATCH(_xlfn.BITAND(V445,'PDP8'!$E$21),'PDP8'!$D$21:$D$52,0)),"",VLOOKUP(_xlfn.BITAND(V445,'PDP8'!$E$21),'PDP8'!$D$21:$F$52,3,0)))))</f>
        <v/>
      </c>
      <c r="Y445" s="253" t="str">
        <f t="shared" si="103"/>
        <v/>
      </c>
      <c r="Z445" s="253" t="str">
        <f t="shared" si="100"/>
        <v/>
      </c>
      <c r="AA445" s="253" t="str">
        <f>IF(LEN(Z445)=0,"",CONCATENATE(IF(ISNA(MATCH(_xlfn.BITAND(Z445,'PDP8'!$E$56),'PDP8'!$D$56:$D$70,0)),"",CONCATENATE(INDEX('PDP8'!$C$56:$C$70,MATCH(_xlfn.BITAND(Z445,'PDP8'!$E$56),'PDP8'!$D$56:$D$70,0))," ")),IF(ISNA(MATCH(_xlfn.BITAND(Z445,'PDP8'!$E$71),'PDP8'!$D$71:$D$73,0)),"",CONCATENATE(INDEX('PDP8'!$C$71:$C$73,MATCH(_xlfn.BITAND(Z445,'PDP8'!$E$71),'PDP8'!$D$71:$D$73,0))," ")),IF(_xlfn.BITAND(Z445,'PDP8'!$E$74),"",'PDP8'!$C$74),IF(_xlfn.BITAND(Z445,'PDP8'!$E$75),'PDP8'!$C$75,"")))</f>
        <v/>
      </c>
      <c r="AB445" s="253" t="str">
        <f>IF(LEN(AA445)=0,"",CONCATENATE(IF(ISNA(MATCH(_xlfn.BITAND(Z445,'PDP8'!$E$56),'PDP8'!$D$56:$D$70,0)),"",VLOOKUP(_xlfn.BITAND(Z445,'PDP8'!$E$56),'PDP8'!$D$56:$F$70,3,0)),IF(ISNA(MATCH(_xlfn.BITAND(Z445,'PDP8'!$E$71),'PDP8'!$D$71:$D$73,0)),"",CONCATENATE(IF(ISNA(MATCH(_xlfn.BITAND(Z445,'PDP8'!$E$56),'PDP8'!$D$56:$D$70,0)),"",", "),VLOOKUP(_xlfn.BITAND(Z445,'PDP8'!$E$71),'PDP8'!$D$71:$F$73,3,0))),IF(_xlfn.BITAND(Z445,'PDP8'!$E$75)='PDP8'!$D$75,CONCATENATE(IF(LEN(AA445)&gt;4,", ",""),'PDP8'!$F$75,""),IF(_xlfn.BITAND(Z445,'PDP8'!$E$74),"",'PDP8'!$F$74))))</f>
        <v/>
      </c>
      <c r="AC445" s="253" t="str">
        <f t="shared" si="104"/>
        <v/>
      </c>
      <c r="AD445" s="253" t="str">
        <f>IF(OR(LEFT(C445,1)="*",ISNA(MATCH(C445,'PDP8'!$B$90:$B$238,0))),"",VLOOKUP(C445,'PDP8'!$B$90:$C$238,2,0))</f>
        <v/>
      </c>
      <c r="AE445" s="253" t="str">
        <f>IF(LEN(AD445)=0,"",VLOOKUP(C445,'PDP8'!$B$79:$F$238,5,0))</f>
        <v/>
      </c>
      <c r="AF445" s="253" t="str">
        <f>IF(OR(LEFT(C445,1)="*",ISNA(MATCH(C445,'PDP8'!$J$5:$J$389,0))),"",INDEX('PDP8'!$I$5:$I$389,MATCH(C445,'PDP8'!$J$5:$J$389,0)))</f>
        <v/>
      </c>
      <c r="AG445" s="253" t="str">
        <f>IF(LEN(AF445)=0,"",CONCATENATE(VLOOKUP(C445,'PDP8'!$J$5:$M$389,2,0),": ",VLOOKUP(C445,'PDP8'!$J$5:$M$389,4,0)))</f>
        <v/>
      </c>
      <c r="AH445" s="126"/>
    </row>
    <row r="446" spans="1:34" x14ac:dyDescent="0.2">
      <c r="A446" s="126"/>
      <c r="B446" s="246" t="str">
        <f t="shared" si="90"/>
        <v/>
      </c>
      <c r="C446" s="247"/>
      <c r="D446" s="248"/>
      <c r="E446" s="177"/>
      <c r="F446" s="249"/>
      <c r="G446" s="250" t="str">
        <f>IF(LEN(C446)=0,"",IF(LEFT(C446,1)="*",B446,IF(D446="Y",C446,IF(O446&lt;6,INDEX('PDP8'!$C$6:$C$13,MATCH(P446,'PDP8'!$B$6:$B$13)),CONCATENATE(W446,AA446,AD446,AF446)))))</f>
        <v/>
      </c>
      <c r="H446" s="251" t="str">
        <f t="shared" si="91"/>
        <v/>
      </c>
      <c r="I446" s="250" t="str">
        <f t="shared" si="101"/>
        <v/>
      </c>
      <c r="J446" s="179"/>
      <c r="K446" s="188" t="str">
        <f>IF(LEFT(C446,1)="*",CONCATENATE("/Address = ",RIGHT(B446,LEN(B446)-1)),IF(LEN(O446)=0,"",IF(D446="Y",CONCATENATE("/Data initialized to ",C446),IF(O446&lt;6,CONCATENATE("/",VLOOKUP(P446,'PDP8'!$B$6:$F$13,5),IF(_xlfn.BITAND(OCT2DEC(C446),376)=264," [Auto pre-increment]","")),CONCATENATE("/",Y446,AC446,AE446,AG446)))))</f>
        <v/>
      </c>
      <c r="L446" s="252"/>
      <c r="M446" s="126"/>
      <c r="N446" s="253" t="str">
        <f t="shared" si="92"/>
        <v/>
      </c>
      <c r="O446" s="253" t="str">
        <f t="shared" si="93"/>
        <v/>
      </c>
      <c r="P446" s="253" t="str">
        <f t="shared" si="94"/>
        <v/>
      </c>
      <c r="Q446" s="253" t="str">
        <f t="shared" si="95"/>
        <v/>
      </c>
      <c r="R446" s="253" t="str">
        <f t="shared" si="96"/>
        <v>NO</v>
      </c>
      <c r="S446" s="254" t="str">
        <f t="shared" si="102"/>
        <v>7610</v>
      </c>
      <c r="T446" s="253" t="str">
        <f t="shared" si="97"/>
        <v/>
      </c>
      <c r="U446" s="253">
        <f t="shared" si="98"/>
        <v>0</v>
      </c>
      <c r="V446" s="253" t="str">
        <f t="shared" si="99"/>
        <v/>
      </c>
      <c r="W446" s="253" t="str">
        <f>IF(LEN(V446)=0,"",IF(_xlfn.BITAND(V446,'PDP8'!$E$17)='PDP8'!$D$17,'PDP8'!$F$17,CONCATENATE(IF(ISNA(MATCH(_xlfn.BITAND(V446,'PDP8'!$E$18),'PDP8'!$D$18:$D$20,0)),"",CONCATENATE(INDEX('PDP8'!$C$18:$C$20,MATCH(_xlfn.BITAND(V446,'PDP8'!$E$18),'PDP8'!$D$18:$D$20,0))," ")),IF(ISNA(MATCH(_xlfn.BITAND(V446,'PDP8'!$E$21),'PDP8'!$D$21:$D$52,0)),"",INDEX('PDP8'!$C$21:$C$52,MATCH(_xlfn.BITAND(V446,'PDP8'!$E$21),'PDP8'!$D$21:$D$52,0))))))</f>
        <v/>
      </c>
      <c r="X446" s="253" t="str">
        <f>IF(LEN(W446)=0,"",IF(B446='PDP8'!$B$17,'PDP8'!$F$17,CONCATENATE(IF(ISNA(MATCH(_xlfn.BITAND(V446,'PDP8'!$E$18),'PDP8'!$D$18:$D$20,0)),"",CONCATENATE(VLOOKUP(_xlfn.BITAND(V446,'PDP8'!$E$18),'PDP8'!$D$18:$F$20,3,0),IF(LEN(W446)&gt;4,", ",""))),IF(ISNA(MATCH(_xlfn.BITAND(V446,'PDP8'!$E$21),'PDP8'!$D$21:$D$52,0)),"",VLOOKUP(_xlfn.BITAND(V446,'PDP8'!$E$21),'PDP8'!$D$21:$F$52,3,0)))))</f>
        <v/>
      </c>
      <c r="Y446" s="253" t="str">
        <f t="shared" si="103"/>
        <v/>
      </c>
      <c r="Z446" s="253" t="str">
        <f t="shared" si="100"/>
        <v/>
      </c>
      <c r="AA446" s="253" t="str">
        <f>IF(LEN(Z446)=0,"",CONCATENATE(IF(ISNA(MATCH(_xlfn.BITAND(Z446,'PDP8'!$E$56),'PDP8'!$D$56:$D$70,0)),"",CONCATENATE(INDEX('PDP8'!$C$56:$C$70,MATCH(_xlfn.BITAND(Z446,'PDP8'!$E$56),'PDP8'!$D$56:$D$70,0))," ")),IF(ISNA(MATCH(_xlfn.BITAND(Z446,'PDP8'!$E$71),'PDP8'!$D$71:$D$73,0)),"",CONCATENATE(INDEX('PDP8'!$C$71:$C$73,MATCH(_xlfn.BITAND(Z446,'PDP8'!$E$71),'PDP8'!$D$71:$D$73,0))," ")),IF(_xlfn.BITAND(Z446,'PDP8'!$E$74),"",'PDP8'!$C$74),IF(_xlfn.BITAND(Z446,'PDP8'!$E$75),'PDP8'!$C$75,"")))</f>
        <v/>
      </c>
      <c r="AB446" s="253" t="str">
        <f>IF(LEN(AA446)=0,"",CONCATENATE(IF(ISNA(MATCH(_xlfn.BITAND(Z446,'PDP8'!$E$56),'PDP8'!$D$56:$D$70,0)),"",VLOOKUP(_xlfn.BITAND(Z446,'PDP8'!$E$56),'PDP8'!$D$56:$F$70,3,0)),IF(ISNA(MATCH(_xlfn.BITAND(Z446,'PDP8'!$E$71),'PDP8'!$D$71:$D$73,0)),"",CONCATENATE(IF(ISNA(MATCH(_xlfn.BITAND(Z446,'PDP8'!$E$56),'PDP8'!$D$56:$D$70,0)),"",", "),VLOOKUP(_xlfn.BITAND(Z446,'PDP8'!$E$71),'PDP8'!$D$71:$F$73,3,0))),IF(_xlfn.BITAND(Z446,'PDP8'!$E$75)='PDP8'!$D$75,CONCATENATE(IF(LEN(AA446)&gt;4,", ",""),'PDP8'!$F$75,""),IF(_xlfn.BITAND(Z446,'PDP8'!$E$74),"",'PDP8'!$F$74))))</f>
        <v/>
      </c>
      <c r="AC446" s="253" t="str">
        <f t="shared" si="104"/>
        <v/>
      </c>
      <c r="AD446" s="253" t="str">
        <f>IF(OR(LEFT(C446,1)="*",ISNA(MATCH(C446,'PDP8'!$B$90:$B$238,0))),"",VLOOKUP(C446,'PDP8'!$B$90:$C$238,2,0))</f>
        <v/>
      </c>
      <c r="AE446" s="253" t="str">
        <f>IF(LEN(AD446)=0,"",VLOOKUP(C446,'PDP8'!$B$79:$F$238,5,0))</f>
        <v/>
      </c>
      <c r="AF446" s="253" t="str">
        <f>IF(OR(LEFT(C446,1)="*",ISNA(MATCH(C446,'PDP8'!$J$5:$J$389,0))),"",INDEX('PDP8'!$I$5:$I$389,MATCH(C446,'PDP8'!$J$5:$J$389,0)))</f>
        <v/>
      </c>
      <c r="AG446" s="253" t="str">
        <f>IF(LEN(AF446)=0,"",CONCATENATE(VLOOKUP(C446,'PDP8'!$J$5:$M$389,2,0),": ",VLOOKUP(C446,'PDP8'!$J$5:$M$389,4,0)))</f>
        <v/>
      </c>
      <c r="AH446" s="126"/>
    </row>
    <row r="447" spans="1:34" x14ac:dyDescent="0.2">
      <c r="A447" s="126"/>
      <c r="B447" s="246" t="str">
        <f t="shared" si="90"/>
        <v/>
      </c>
      <c r="C447" s="247"/>
      <c r="D447" s="248"/>
      <c r="E447" s="177"/>
      <c r="F447" s="249"/>
      <c r="G447" s="250" t="str">
        <f>IF(LEN(C447)=0,"",IF(LEFT(C447,1)="*",B447,IF(D447="Y",C447,IF(O447&lt;6,INDEX('PDP8'!$C$6:$C$13,MATCH(P447,'PDP8'!$B$6:$B$13)),CONCATENATE(W447,AA447,AD447,AF447)))))</f>
        <v/>
      </c>
      <c r="H447" s="251" t="str">
        <f t="shared" si="91"/>
        <v/>
      </c>
      <c r="I447" s="250" t="str">
        <f t="shared" si="101"/>
        <v/>
      </c>
      <c r="J447" s="179"/>
      <c r="K447" s="188" t="str">
        <f>IF(LEFT(C447,1)="*",CONCATENATE("/Address = ",RIGHT(B447,LEN(B447)-1)),IF(LEN(O447)=0,"",IF(D447="Y",CONCATENATE("/Data initialized to ",C447),IF(O447&lt;6,CONCATENATE("/",VLOOKUP(P447,'PDP8'!$B$6:$F$13,5),IF(_xlfn.BITAND(OCT2DEC(C447),376)=264," [Auto pre-increment]","")),CONCATENATE("/",Y447,AC447,AE447,AG447)))))</f>
        <v/>
      </c>
      <c r="L447" s="252"/>
      <c r="M447" s="126"/>
      <c r="N447" s="253" t="str">
        <f t="shared" si="92"/>
        <v/>
      </c>
      <c r="O447" s="253" t="str">
        <f t="shared" si="93"/>
        <v/>
      </c>
      <c r="P447" s="253" t="str">
        <f t="shared" si="94"/>
        <v/>
      </c>
      <c r="Q447" s="253" t="str">
        <f t="shared" si="95"/>
        <v/>
      </c>
      <c r="R447" s="253" t="str">
        <f t="shared" si="96"/>
        <v>NO</v>
      </c>
      <c r="S447" s="254" t="str">
        <f t="shared" si="102"/>
        <v>7610</v>
      </c>
      <c r="T447" s="253" t="str">
        <f t="shared" si="97"/>
        <v/>
      </c>
      <c r="U447" s="253">
        <f t="shared" si="98"/>
        <v>0</v>
      </c>
      <c r="V447" s="253" t="str">
        <f t="shared" si="99"/>
        <v/>
      </c>
      <c r="W447" s="253" t="str">
        <f>IF(LEN(V447)=0,"",IF(_xlfn.BITAND(V447,'PDP8'!$E$17)='PDP8'!$D$17,'PDP8'!$F$17,CONCATENATE(IF(ISNA(MATCH(_xlfn.BITAND(V447,'PDP8'!$E$18),'PDP8'!$D$18:$D$20,0)),"",CONCATENATE(INDEX('PDP8'!$C$18:$C$20,MATCH(_xlfn.BITAND(V447,'PDP8'!$E$18),'PDP8'!$D$18:$D$20,0))," ")),IF(ISNA(MATCH(_xlfn.BITAND(V447,'PDP8'!$E$21),'PDP8'!$D$21:$D$52,0)),"",INDEX('PDP8'!$C$21:$C$52,MATCH(_xlfn.BITAND(V447,'PDP8'!$E$21),'PDP8'!$D$21:$D$52,0))))))</f>
        <v/>
      </c>
      <c r="X447" s="253" t="str">
        <f>IF(LEN(W447)=0,"",IF(B447='PDP8'!$B$17,'PDP8'!$F$17,CONCATENATE(IF(ISNA(MATCH(_xlfn.BITAND(V447,'PDP8'!$E$18),'PDP8'!$D$18:$D$20,0)),"",CONCATENATE(VLOOKUP(_xlfn.BITAND(V447,'PDP8'!$E$18),'PDP8'!$D$18:$F$20,3,0),IF(LEN(W447)&gt;4,", ",""))),IF(ISNA(MATCH(_xlfn.BITAND(V447,'PDP8'!$E$21),'PDP8'!$D$21:$D$52,0)),"",VLOOKUP(_xlfn.BITAND(V447,'PDP8'!$E$21),'PDP8'!$D$21:$F$52,3,0)))))</f>
        <v/>
      </c>
      <c r="Y447" s="253" t="str">
        <f t="shared" si="103"/>
        <v/>
      </c>
      <c r="Z447" s="253" t="str">
        <f t="shared" si="100"/>
        <v/>
      </c>
      <c r="AA447" s="253" t="str">
        <f>IF(LEN(Z447)=0,"",CONCATENATE(IF(ISNA(MATCH(_xlfn.BITAND(Z447,'PDP8'!$E$56),'PDP8'!$D$56:$D$70,0)),"",CONCATENATE(INDEX('PDP8'!$C$56:$C$70,MATCH(_xlfn.BITAND(Z447,'PDP8'!$E$56),'PDP8'!$D$56:$D$70,0))," ")),IF(ISNA(MATCH(_xlfn.BITAND(Z447,'PDP8'!$E$71),'PDP8'!$D$71:$D$73,0)),"",CONCATENATE(INDEX('PDP8'!$C$71:$C$73,MATCH(_xlfn.BITAND(Z447,'PDP8'!$E$71),'PDP8'!$D$71:$D$73,0))," ")),IF(_xlfn.BITAND(Z447,'PDP8'!$E$74),"",'PDP8'!$C$74),IF(_xlfn.BITAND(Z447,'PDP8'!$E$75),'PDP8'!$C$75,"")))</f>
        <v/>
      </c>
      <c r="AB447" s="253" t="str">
        <f>IF(LEN(AA447)=0,"",CONCATENATE(IF(ISNA(MATCH(_xlfn.BITAND(Z447,'PDP8'!$E$56),'PDP8'!$D$56:$D$70,0)),"",VLOOKUP(_xlfn.BITAND(Z447,'PDP8'!$E$56),'PDP8'!$D$56:$F$70,3,0)),IF(ISNA(MATCH(_xlfn.BITAND(Z447,'PDP8'!$E$71),'PDP8'!$D$71:$D$73,0)),"",CONCATENATE(IF(ISNA(MATCH(_xlfn.BITAND(Z447,'PDP8'!$E$56),'PDP8'!$D$56:$D$70,0)),"",", "),VLOOKUP(_xlfn.BITAND(Z447,'PDP8'!$E$71),'PDP8'!$D$71:$F$73,3,0))),IF(_xlfn.BITAND(Z447,'PDP8'!$E$75)='PDP8'!$D$75,CONCATENATE(IF(LEN(AA447)&gt;4,", ",""),'PDP8'!$F$75,""),IF(_xlfn.BITAND(Z447,'PDP8'!$E$74),"",'PDP8'!$F$74))))</f>
        <v/>
      </c>
      <c r="AC447" s="253" t="str">
        <f t="shared" si="104"/>
        <v/>
      </c>
      <c r="AD447" s="253" t="str">
        <f>IF(OR(LEFT(C447,1)="*",ISNA(MATCH(C447,'PDP8'!$B$90:$B$238,0))),"",VLOOKUP(C447,'PDP8'!$B$90:$C$238,2,0))</f>
        <v/>
      </c>
      <c r="AE447" s="253" t="str">
        <f>IF(LEN(AD447)=0,"",VLOOKUP(C447,'PDP8'!$B$79:$F$238,5,0))</f>
        <v/>
      </c>
      <c r="AF447" s="253" t="str">
        <f>IF(OR(LEFT(C447,1)="*",ISNA(MATCH(C447,'PDP8'!$J$5:$J$389,0))),"",INDEX('PDP8'!$I$5:$I$389,MATCH(C447,'PDP8'!$J$5:$J$389,0)))</f>
        <v/>
      </c>
      <c r="AG447" s="253" t="str">
        <f>IF(LEN(AF447)=0,"",CONCATENATE(VLOOKUP(C447,'PDP8'!$J$5:$M$389,2,0),": ",VLOOKUP(C447,'PDP8'!$J$5:$M$389,4,0)))</f>
        <v/>
      </c>
      <c r="AH447" s="126"/>
    </row>
    <row r="448" spans="1:34" x14ac:dyDescent="0.2">
      <c r="A448" s="126"/>
      <c r="B448" s="246" t="str">
        <f t="shared" si="90"/>
        <v/>
      </c>
      <c r="C448" s="247"/>
      <c r="D448" s="248"/>
      <c r="E448" s="177"/>
      <c r="F448" s="249"/>
      <c r="G448" s="250" t="str">
        <f>IF(LEN(C448)=0,"",IF(LEFT(C448,1)="*",B448,IF(D448="Y",C448,IF(O448&lt;6,INDEX('PDP8'!$C$6:$C$13,MATCH(P448,'PDP8'!$B$6:$B$13)),CONCATENATE(W448,AA448,AD448,AF448)))))</f>
        <v/>
      </c>
      <c r="H448" s="251" t="str">
        <f t="shared" si="91"/>
        <v/>
      </c>
      <c r="I448" s="250" t="str">
        <f t="shared" si="101"/>
        <v/>
      </c>
      <c r="J448" s="179"/>
      <c r="K448" s="188" t="str">
        <f>IF(LEFT(C448,1)="*",CONCATENATE("/Address = ",RIGHT(B448,LEN(B448)-1)),IF(LEN(O448)=0,"",IF(D448="Y",CONCATENATE("/Data initialized to ",C448),IF(O448&lt;6,CONCATENATE("/",VLOOKUP(P448,'PDP8'!$B$6:$F$13,5),IF(_xlfn.BITAND(OCT2DEC(C448),376)=264," [Auto pre-increment]","")),CONCATENATE("/",Y448,AC448,AE448,AG448)))))</f>
        <v/>
      </c>
      <c r="L448" s="252"/>
      <c r="M448" s="126"/>
      <c r="N448" s="253" t="str">
        <f t="shared" si="92"/>
        <v/>
      </c>
      <c r="O448" s="253" t="str">
        <f t="shared" si="93"/>
        <v/>
      </c>
      <c r="P448" s="253" t="str">
        <f t="shared" si="94"/>
        <v/>
      </c>
      <c r="Q448" s="253" t="str">
        <f t="shared" si="95"/>
        <v/>
      </c>
      <c r="R448" s="253" t="str">
        <f t="shared" si="96"/>
        <v>NO</v>
      </c>
      <c r="S448" s="254" t="str">
        <f t="shared" si="102"/>
        <v>7610</v>
      </c>
      <c r="T448" s="253" t="str">
        <f t="shared" si="97"/>
        <v/>
      </c>
      <c r="U448" s="253">
        <f t="shared" si="98"/>
        <v>0</v>
      </c>
      <c r="V448" s="253" t="str">
        <f t="shared" si="99"/>
        <v/>
      </c>
      <c r="W448" s="253" t="str">
        <f>IF(LEN(V448)=0,"",IF(_xlfn.BITAND(V448,'PDP8'!$E$17)='PDP8'!$D$17,'PDP8'!$F$17,CONCATENATE(IF(ISNA(MATCH(_xlfn.BITAND(V448,'PDP8'!$E$18),'PDP8'!$D$18:$D$20,0)),"",CONCATENATE(INDEX('PDP8'!$C$18:$C$20,MATCH(_xlfn.BITAND(V448,'PDP8'!$E$18),'PDP8'!$D$18:$D$20,0))," ")),IF(ISNA(MATCH(_xlfn.BITAND(V448,'PDP8'!$E$21),'PDP8'!$D$21:$D$52,0)),"",INDEX('PDP8'!$C$21:$C$52,MATCH(_xlfn.BITAND(V448,'PDP8'!$E$21),'PDP8'!$D$21:$D$52,0))))))</f>
        <v/>
      </c>
      <c r="X448" s="253" t="str">
        <f>IF(LEN(W448)=0,"",IF(B448='PDP8'!$B$17,'PDP8'!$F$17,CONCATENATE(IF(ISNA(MATCH(_xlfn.BITAND(V448,'PDP8'!$E$18),'PDP8'!$D$18:$D$20,0)),"",CONCATENATE(VLOOKUP(_xlfn.BITAND(V448,'PDP8'!$E$18),'PDP8'!$D$18:$F$20,3,0),IF(LEN(W448)&gt;4,", ",""))),IF(ISNA(MATCH(_xlfn.BITAND(V448,'PDP8'!$E$21),'PDP8'!$D$21:$D$52,0)),"",VLOOKUP(_xlfn.BITAND(V448,'PDP8'!$E$21),'PDP8'!$D$21:$F$52,3,0)))))</f>
        <v/>
      </c>
      <c r="Y448" s="253" t="str">
        <f t="shared" si="103"/>
        <v/>
      </c>
      <c r="Z448" s="253" t="str">
        <f t="shared" si="100"/>
        <v/>
      </c>
      <c r="AA448" s="253" t="str">
        <f>IF(LEN(Z448)=0,"",CONCATENATE(IF(ISNA(MATCH(_xlfn.BITAND(Z448,'PDP8'!$E$56),'PDP8'!$D$56:$D$70,0)),"",CONCATENATE(INDEX('PDP8'!$C$56:$C$70,MATCH(_xlfn.BITAND(Z448,'PDP8'!$E$56),'PDP8'!$D$56:$D$70,0))," ")),IF(ISNA(MATCH(_xlfn.BITAND(Z448,'PDP8'!$E$71),'PDP8'!$D$71:$D$73,0)),"",CONCATENATE(INDEX('PDP8'!$C$71:$C$73,MATCH(_xlfn.BITAND(Z448,'PDP8'!$E$71),'PDP8'!$D$71:$D$73,0))," ")),IF(_xlfn.BITAND(Z448,'PDP8'!$E$74),"",'PDP8'!$C$74),IF(_xlfn.BITAND(Z448,'PDP8'!$E$75),'PDP8'!$C$75,"")))</f>
        <v/>
      </c>
      <c r="AB448" s="253" t="str">
        <f>IF(LEN(AA448)=0,"",CONCATENATE(IF(ISNA(MATCH(_xlfn.BITAND(Z448,'PDP8'!$E$56),'PDP8'!$D$56:$D$70,0)),"",VLOOKUP(_xlfn.BITAND(Z448,'PDP8'!$E$56),'PDP8'!$D$56:$F$70,3,0)),IF(ISNA(MATCH(_xlfn.BITAND(Z448,'PDP8'!$E$71),'PDP8'!$D$71:$D$73,0)),"",CONCATENATE(IF(ISNA(MATCH(_xlfn.BITAND(Z448,'PDP8'!$E$56),'PDP8'!$D$56:$D$70,0)),"",", "),VLOOKUP(_xlfn.BITAND(Z448,'PDP8'!$E$71),'PDP8'!$D$71:$F$73,3,0))),IF(_xlfn.BITAND(Z448,'PDP8'!$E$75)='PDP8'!$D$75,CONCATENATE(IF(LEN(AA448)&gt;4,", ",""),'PDP8'!$F$75,""),IF(_xlfn.BITAND(Z448,'PDP8'!$E$74),"",'PDP8'!$F$74))))</f>
        <v/>
      </c>
      <c r="AC448" s="253" t="str">
        <f t="shared" si="104"/>
        <v/>
      </c>
      <c r="AD448" s="253" t="str">
        <f>IF(OR(LEFT(C448,1)="*",ISNA(MATCH(C448,'PDP8'!$B$90:$B$238,0))),"",VLOOKUP(C448,'PDP8'!$B$90:$C$238,2,0))</f>
        <v/>
      </c>
      <c r="AE448" s="253" t="str">
        <f>IF(LEN(AD448)=0,"",VLOOKUP(C448,'PDP8'!$B$79:$F$238,5,0))</f>
        <v/>
      </c>
      <c r="AF448" s="253" t="str">
        <f>IF(OR(LEFT(C448,1)="*",ISNA(MATCH(C448,'PDP8'!$J$5:$J$389,0))),"",INDEX('PDP8'!$I$5:$I$389,MATCH(C448,'PDP8'!$J$5:$J$389,0)))</f>
        <v/>
      </c>
      <c r="AG448" s="253" t="str">
        <f>IF(LEN(AF448)=0,"",CONCATENATE(VLOOKUP(C448,'PDP8'!$J$5:$M$389,2,0),": ",VLOOKUP(C448,'PDP8'!$J$5:$M$389,4,0)))</f>
        <v/>
      </c>
      <c r="AH448" s="126"/>
    </row>
    <row r="449" spans="1:34" x14ac:dyDescent="0.2">
      <c r="A449" s="126"/>
      <c r="B449" s="246" t="str">
        <f t="shared" si="90"/>
        <v/>
      </c>
      <c r="C449" s="247"/>
      <c r="D449" s="248"/>
      <c r="E449" s="177"/>
      <c r="F449" s="249"/>
      <c r="G449" s="250" t="str">
        <f>IF(LEN(C449)=0,"",IF(LEFT(C449,1)="*",B449,IF(D449="Y",C449,IF(O449&lt;6,INDEX('PDP8'!$C$6:$C$13,MATCH(P449,'PDP8'!$B$6:$B$13)),CONCATENATE(W449,AA449,AD449,AF449)))))</f>
        <v/>
      </c>
      <c r="H449" s="251" t="str">
        <f t="shared" si="91"/>
        <v/>
      </c>
      <c r="I449" s="250" t="str">
        <f t="shared" si="101"/>
        <v/>
      </c>
      <c r="J449" s="179"/>
      <c r="K449" s="188" t="str">
        <f>IF(LEFT(C449,1)="*",CONCATENATE("/Address = ",RIGHT(B449,LEN(B449)-1)),IF(LEN(O449)=0,"",IF(D449="Y",CONCATENATE("/Data initialized to ",C449),IF(O449&lt;6,CONCATENATE("/",VLOOKUP(P449,'PDP8'!$B$6:$F$13,5),IF(_xlfn.BITAND(OCT2DEC(C449),376)=264," [Auto pre-increment]","")),CONCATENATE("/",Y449,AC449,AE449,AG449)))))</f>
        <v/>
      </c>
      <c r="L449" s="252"/>
      <c r="M449" s="126"/>
      <c r="N449" s="253" t="str">
        <f t="shared" si="92"/>
        <v/>
      </c>
      <c r="O449" s="253" t="str">
        <f t="shared" si="93"/>
        <v/>
      </c>
      <c r="P449" s="253" t="str">
        <f t="shared" si="94"/>
        <v/>
      </c>
      <c r="Q449" s="253" t="str">
        <f t="shared" si="95"/>
        <v/>
      </c>
      <c r="R449" s="253" t="str">
        <f t="shared" si="96"/>
        <v>NO</v>
      </c>
      <c r="S449" s="254" t="str">
        <f t="shared" si="102"/>
        <v>7610</v>
      </c>
      <c r="T449" s="253" t="str">
        <f t="shared" si="97"/>
        <v/>
      </c>
      <c r="U449" s="253">
        <f t="shared" si="98"/>
        <v>0</v>
      </c>
      <c r="V449" s="253" t="str">
        <f t="shared" si="99"/>
        <v/>
      </c>
      <c r="W449" s="253" t="str">
        <f>IF(LEN(V449)=0,"",IF(_xlfn.BITAND(V449,'PDP8'!$E$17)='PDP8'!$D$17,'PDP8'!$F$17,CONCATENATE(IF(ISNA(MATCH(_xlfn.BITAND(V449,'PDP8'!$E$18),'PDP8'!$D$18:$D$20,0)),"",CONCATENATE(INDEX('PDP8'!$C$18:$C$20,MATCH(_xlfn.BITAND(V449,'PDP8'!$E$18),'PDP8'!$D$18:$D$20,0))," ")),IF(ISNA(MATCH(_xlfn.BITAND(V449,'PDP8'!$E$21),'PDP8'!$D$21:$D$52,0)),"",INDEX('PDP8'!$C$21:$C$52,MATCH(_xlfn.BITAND(V449,'PDP8'!$E$21),'PDP8'!$D$21:$D$52,0))))))</f>
        <v/>
      </c>
      <c r="X449" s="253" t="str">
        <f>IF(LEN(W449)=0,"",IF(B449='PDP8'!$B$17,'PDP8'!$F$17,CONCATENATE(IF(ISNA(MATCH(_xlfn.BITAND(V449,'PDP8'!$E$18),'PDP8'!$D$18:$D$20,0)),"",CONCATENATE(VLOOKUP(_xlfn.BITAND(V449,'PDP8'!$E$18),'PDP8'!$D$18:$F$20,3,0),IF(LEN(W449)&gt;4,", ",""))),IF(ISNA(MATCH(_xlfn.BITAND(V449,'PDP8'!$E$21),'PDP8'!$D$21:$D$52,0)),"",VLOOKUP(_xlfn.BITAND(V449,'PDP8'!$E$21),'PDP8'!$D$21:$F$52,3,0)))))</f>
        <v/>
      </c>
      <c r="Y449" s="253" t="str">
        <f t="shared" si="103"/>
        <v/>
      </c>
      <c r="Z449" s="253" t="str">
        <f t="shared" si="100"/>
        <v/>
      </c>
      <c r="AA449" s="253" t="str">
        <f>IF(LEN(Z449)=0,"",CONCATENATE(IF(ISNA(MATCH(_xlfn.BITAND(Z449,'PDP8'!$E$56),'PDP8'!$D$56:$D$70,0)),"",CONCATENATE(INDEX('PDP8'!$C$56:$C$70,MATCH(_xlfn.BITAND(Z449,'PDP8'!$E$56),'PDP8'!$D$56:$D$70,0))," ")),IF(ISNA(MATCH(_xlfn.BITAND(Z449,'PDP8'!$E$71),'PDP8'!$D$71:$D$73,0)),"",CONCATENATE(INDEX('PDP8'!$C$71:$C$73,MATCH(_xlfn.BITAND(Z449,'PDP8'!$E$71),'PDP8'!$D$71:$D$73,0))," ")),IF(_xlfn.BITAND(Z449,'PDP8'!$E$74),"",'PDP8'!$C$74),IF(_xlfn.BITAND(Z449,'PDP8'!$E$75),'PDP8'!$C$75,"")))</f>
        <v/>
      </c>
      <c r="AB449" s="253" t="str">
        <f>IF(LEN(AA449)=0,"",CONCATENATE(IF(ISNA(MATCH(_xlfn.BITAND(Z449,'PDP8'!$E$56),'PDP8'!$D$56:$D$70,0)),"",VLOOKUP(_xlfn.BITAND(Z449,'PDP8'!$E$56),'PDP8'!$D$56:$F$70,3,0)),IF(ISNA(MATCH(_xlfn.BITAND(Z449,'PDP8'!$E$71),'PDP8'!$D$71:$D$73,0)),"",CONCATENATE(IF(ISNA(MATCH(_xlfn.BITAND(Z449,'PDP8'!$E$56),'PDP8'!$D$56:$D$70,0)),"",", "),VLOOKUP(_xlfn.BITAND(Z449,'PDP8'!$E$71),'PDP8'!$D$71:$F$73,3,0))),IF(_xlfn.BITAND(Z449,'PDP8'!$E$75)='PDP8'!$D$75,CONCATENATE(IF(LEN(AA449)&gt;4,", ",""),'PDP8'!$F$75,""),IF(_xlfn.BITAND(Z449,'PDP8'!$E$74),"",'PDP8'!$F$74))))</f>
        <v/>
      </c>
      <c r="AC449" s="253" t="str">
        <f t="shared" si="104"/>
        <v/>
      </c>
      <c r="AD449" s="253" t="str">
        <f>IF(OR(LEFT(C449,1)="*",ISNA(MATCH(C449,'PDP8'!$B$90:$B$238,0))),"",VLOOKUP(C449,'PDP8'!$B$90:$C$238,2,0))</f>
        <v/>
      </c>
      <c r="AE449" s="253" t="str">
        <f>IF(LEN(AD449)=0,"",VLOOKUP(C449,'PDP8'!$B$79:$F$238,5,0))</f>
        <v/>
      </c>
      <c r="AF449" s="253" t="str">
        <f>IF(OR(LEFT(C449,1)="*",ISNA(MATCH(C449,'PDP8'!$J$5:$J$389,0))),"",INDEX('PDP8'!$I$5:$I$389,MATCH(C449,'PDP8'!$J$5:$J$389,0)))</f>
        <v/>
      </c>
      <c r="AG449" s="253" t="str">
        <f>IF(LEN(AF449)=0,"",CONCATENATE(VLOOKUP(C449,'PDP8'!$J$5:$M$389,2,0),": ",VLOOKUP(C449,'PDP8'!$J$5:$M$389,4,0)))</f>
        <v/>
      </c>
      <c r="AH449" s="126"/>
    </row>
    <row r="450" spans="1:34" x14ac:dyDescent="0.2">
      <c r="A450" s="126"/>
      <c r="B450" s="246" t="str">
        <f t="shared" si="90"/>
        <v/>
      </c>
      <c r="C450" s="247"/>
      <c r="D450" s="248"/>
      <c r="E450" s="177"/>
      <c r="F450" s="249"/>
      <c r="G450" s="250" t="str">
        <f>IF(LEN(C450)=0,"",IF(LEFT(C450,1)="*",B450,IF(D450="Y",C450,IF(O450&lt;6,INDEX('PDP8'!$C$6:$C$13,MATCH(P450,'PDP8'!$B$6:$B$13)),CONCATENATE(W450,AA450,AD450,AF450)))))</f>
        <v/>
      </c>
      <c r="H450" s="251" t="str">
        <f t="shared" si="91"/>
        <v/>
      </c>
      <c r="I450" s="250" t="str">
        <f t="shared" si="101"/>
        <v/>
      </c>
      <c r="J450" s="179"/>
      <c r="K450" s="188" t="str">
        <f>IF(LEFT(C450,1)="*",CONCATENATE("/Address = ",RIGHT(B450,LEN(B450)-1)),IF(LEN(O450)=0,"",IF(D450="Y",CONCATENATE("/Data initialized to ",C450),IF(O450&lt;6,CONCATENATE("/",VLOOKUP(P450,'PDP8'!$B$6:$F$13,5),IF(_xlfn.BITAND(OCT2DEC(C450),376)=264," [Auto pre-increment]","")),CONCATENATE("/",Y450,AC450,AE450,AG450)))))</f>
        <v/>
      </c>
      <c r="L450" s="252"/>
      <c r="M450" s="126"/>
      <c r="N450" s="253" t="str">
        <f t="shared" si="92"/>
        <v/>
      </c>
      <c r="O450" s="253" t="str">
        <f t="shared" si="93"/>
        <v/>
      </c>
      <c r="P450" s="253" t="str">
        <f t="shared" si="94"/>
        <v/>
      </c>
      <c r="Q450" s="253" t="str">
        <f t="shared" si="95"/>
        <v/>
      </c>
      <c r="R450" s="253" t="str">
        <f t="shared" si="96"/>
        <v>NO</v>
      </c>
      <c r="S450" s="254" t="str">
        <f t="shared" si="102"/>
        <v>7610</v>
      </c>
      <c r="T450" s="253" t="str">
        <f t="shared" si="97"/>
        <v/>
      </c>
      <c r="U450" s="253">
        <f t="shared" si="98"/>
        <v>0</v>
      </c>
      <c r="V450" s="253" t="str">
        <f t="shared" si="99"/>
        <v/>
      </c>
      <c r="W450" s="253" t="str">
        <f>IF(LEN(V450)=0,"",IF(_xlfn.BITAND(V450,'PDP8'!$E$17)='PDP8'!$D$17,'PDP8'!$F$17,CONCATENATE(IF(ISNA(MATCH(_xlfn.BITAND(V450,'PDP8'!$E$18),'PDP8'!$D$18:$D$20,0)),"",CONCATENATE(INDEX('PDP8'!$C$18:$C$20,MATCH(_xlfn.BITAND(V450,'PDP8'!$E$18),'PDP8'!$D$18:$D$20,0))," ")),IF(ISNA(MATCH(_xlfn.BITAND(V450,'PDP8'!$E$21),'PDP8'!$D$21:$D$52,0)),"",INDEX('PDP8'!$C$21:$C$52,MATCH(_xlfn.BITAND(V450,'PDP8'!$E$21),'PDP8'!$D$21:$D$52,0))))))</f>
        <v/>
      </c>
      <c r="X450" s="253" t="str">
        <f>IF(LEN(W450)=0,"",IF(B450='PDP8'!$B$17,'PDP8'!$F$17,CONCATENATE(IF(ISNA(MATCH(_xlfn.BITAND(V450,'PDP8'!$E$18),'PDP8'!$D$18:$D$20,0)),"",CONCATENATE(VLOOKUP(_xlfn.BITAND(V450,'PDP8'!$E$18),'PDP8'!$D$18:$F$20,3,0),IF(LEN(W450)&gt;4,", ",""))),IF(ISNA(MATCH(_xlfn.BITAND(V450,'PDP8'!$E$21),'PDP8'!$D$21:$D$52,0)),"",VLOOKUP(_xlfn.BITAND(V450,'PDP8'!$E$21),'PDP8'!$D$21:$F$52,3,0)))))</f>
        <v/>
      </c>
      <c r="Y450" s="253" t="str">
        <f t="shared" si="103"/>
        <v/>
      </c>
      <c r="Z450" s="253" t="str">
        <f t="shared" si="100"/>
        <v/>
      </c>
      <c r="AA450" s="253" t="str">
        <f>IF(LEN(Z450)=0,"",CONCATENATE(IF(ISNA(MATCH(_xlfn.BITAND(Z450,'PDP8'!$E$56),'PDP8'!$D$56:$D$70,0)),"",CONCATENATE(INDEX('PDP8'!$C$56:$C$70,MATCH(_xlfn.BITAND(Z450,'PDP8'!$E$56),'PDP8'!$D$56:$D$70,0))," ")),IF(ISNA(MATCH(_xlfn.BITAND(Z450,'PDP8'!$E$71),'PDP8'!$D$71:$D$73,0)),"",CONCATENATE(INDEX('PDP8'!$C$71:$C$73,MATCH(_xlfn.BITAND(Z450,'PDP8'!$E$71),'PDP8'!$D$71:$D$73,0))," ")),IF(_xlfn.BITAND(Z450,'PDP8'!$E$74),"",'PDP8'!$C$74),IF(_xlfn.BITAND(Z450,'PDP8'!$E$75),'PDP8'!$C$75,"")))</f>
        <v/>
      </c>
      <c r="AB450" s="253" t="str">
        <f>IF(LEN(AA450)=0,"",CONCATENATE(IF(ISNA(MATCH(_xlfn.BITAND(Z450,'PDP8'!$E$56),'PDP8'!$D$56:$D$70,0)),"",VLOOKUP(_xlfn.BITAND(Z450,'PDP8'!$E$56),'PDP8'!$D$56:$F$70,3,0)),IF(ISNA(MATCH(_xlfn.BITAND(Z450,'PDP8'!$E$71),'PDP8'!$D$71:$D$73,0)),"",CONCATENATE(IF(ISNA(MATCH(_xlfn.BITAND(Z450,'PDP8'!$E$56),'PDP8'!$D$56:$D$70,0)),"",", "),VLOOKUP(_xlfn.BITAND(Z450,'PDP8'!$E$71),'PDP8'!$D$71:$F$73,3,0))),IF(_xlfn.BITAND(Z450,'PDP8'!$E$75)='PDP8'!$D$75,CONCATENATE(IF(LEN(AA450)&gt;4,", ",""),'PDP8'!$F$75,""),IF(_xlfn.BITAND(Z450,'PDP8'!$E$74),"",'PDP8'!$F$74))))</f>
        <v/>
      </c>
      <c r="AC450" s="253" t="str">
        <f t="shared" si="104"/>
        <v/>
      </c>
      <c r="AD450" s="253" t="str">
        <f>IF(OR(LEFT(C450,1)="*",ISNA(MATCH(C450,'PDP8'!$B$90:$B$238,0))),"",VLOOKUP(C450,'PDP8'!$B$90:$C$238,2,0))</f>
        <v/>
      </c>
      <c r="AE450" s="253" t="str">
        <f>IF(LEN(AD450)=0,"",VLOOKUP(C450,'PDP8'!$B$79:$F$238,5,0))</f>
        <v/>
      </c>
      <c r="AF450" s="253" t="str">
        <f>IF(OR(LEFT(C450,1)="*",ISNA(MATCH(C450,'PDP8'!$J$5:$J$389,0))),"",INDEX('PDP8'!$I$5:$I$389,MATCH(C450,'PDP8'!$J$5:$J$389,0)))</f>
        <v/>
      </c>
      <c r="AG450" s="253" t="str">
        <f>IF(LEN(AF450)=0,"",CONCATENATE(VLOOKUP(C450,'PDP8'!$J$5:$M$389,2,0),": ",VLOOKUP(C450,'PDP8'!$J$5:$M$389,4,0)))</f>
        <v/>
      </c>
      <c r="AH450" s="126"/>
    </row>
    <row r="451" spans="1:34" x14ac:dyDescent="0.2">
      <c r="A451" s="126"/>
      <c r="B451" s="246" t="str">
        <f t="shared" si="90"/>
        <v/>
      </c>
      <c r="C451" s="247"/>
      <c r="D451" s="248"/>
      <c r="E451" s="177"/>
      <c r="F451" s="249"/>
      <c r="G451" s="250" t="str">
        <f>IF(LEN(C451)=0,"",IF(LEFT(C451,1)="*",B451,IF(D451="Y",C451,IF(O451&lt;6,INDEX('PDP8'!$C$6:$C$13,MATCH(P451,'PDP8'!$B$6:$B$13)),CONCATENATE(W451,AA451,AD451,AF451)))))</f>
        <v/>
      </c>
      <c r="H451" s="251" t="str">
        <f t="shared" si="91"/>
        <v/>
      </c>
      <c r="I451" s="250" t="str">
        <f t="shared" si="101"/>
        <v/>
      </c>
      <c r="J451" s="179"/>
      <c r="K451" s="188" t="str">
        <f>IF(LEFT(C451,1)="*",CONCATENATE("/Address = ",RIGHT(B451,LEN(B451)-1)),IF(LEN(O451)=0,"",IF(D451="Y",CONCATENATE("/Data initialized to ",C451),IF(O451&lt;6,CONCATENATE("/",VLOOKUP(P451,'PDP8'!$B$6:$F$13,5),IF(_xlfn.BITAND(OCT2DEC(C451),376)=264," [Auto pre-increment]","")),CONCATENATE("/",Y451,AC451,AE451,AG451)))))</f>
        <v/>
      </c>
      <c r="L451" s="252"/>
      <c r="M451" s="126"/>
      <c r="N451" s="253" t="str">
        <f t="shared" si="92"/>
        <v/>
      </c>
      <c r="O451" s="253" t="str">
        <f t="shared" si="93"/>
        <v/>
      </c>
      <c r="P451" s="253" t="str">
        <f t="shared" si="94"/>
        <v/>
      </c>
      <c r="Q451" s="253" t="str">
        <f t="shared" si="95"/>
        <v/>
      </c>
      <c r="R451" s="253" t="str">
        <f t="shared" si="96"/>
        <v>NO</v>
      </c>
      <c r="S451" s="254" t="str">
        <f t="shared" si="102"/>
        <v>7610</v>
      </c>
      <c r="T451" s="253" t="str">
        <f t="shared" si="97"/>
        <v/>
      </c>
      <c r="U451" s="253">
        <f t="shared" si="98"/>
        <v>0</v>
      </c>
      <c r="V451" s="253" t="str">
        <f t="shared" si="99"/>
        <v/>
      </c>
      <c r="W451" s="253" t="str">
        <f>IF(LEN(V451)=0,"",IF(_xlfn.BITAND(V451,'PDP8'!$E$17)='PDP8'!$D$17,'PDP8'!$F$17,CONCATENATE(IF(ISNA(MATCH(_xlfn.BITAND(V451,'PDP8'!$E$18),'PDP8'!$D$18:$D$20,0)),"",CONCATENATE(INDEX('PDP8'!$C$18:$C$20,MATCH(_xlfn.BITAND(V451,'PDP8'!$E$18),'PDP8'!$D$18:$D$20,0))," ")),IF(ISNA(MATCH(_xlfn.BITAND(V451,'PDP8'!$E$21),'PDP8'!$D$21:$D$52,0)),"",INDEX('PDP8'!$C$21:$C$52,MATCH(_xlfn.BITAND(V451,'PDP8'!$E$21),'PDP8'!$D$21:$D$52,0))))))</f>
        <v/>
      </c>
      <c r="X451" s="253" t="str">
        <f>IF(LEN(W451)=0,"",IF(B451='PDP8'!$B$17,'PDP8'!$F$17,CONCATENATE(IF(ISNA(MATCH(_xlfn.BITAND(V451,'PDP8'!$E$18),'PDP8'!$D$18:$D$20,0)),"",CONCATENATE(VLOOKUP(_xlfn.BITAND(V451,'PDP8'!$E$18),'PDP8'!$D$18:$F$20,3,0),IF(LEN(W451)&gt;4,", ",""))),IF(ISNA(MATCH(_xlfn.BITAND(V451,'PDP8'!$E$21),'PDP8'!$D$21:$D$52,0)),"",VLOOKUP(_xlfn.BITAND(V451,'PDP8'!$E$21),'PDP8'!$D$21:$F$52,3,0)))))</f>
        <v/>
      </c>
      <c r="Y451" s="253" t="str">
        <f t="shared" si="103"/>
        <v/>
      </c>
      <c r="Z451" s="253" t="str">
        <f t="shared" si="100"/>
        <v/>
      </c>
      <c r="AA451" s="253" t="str">
        <f>IF(LEN(Z451)=0,"",CONCATENATE(IF(ISNA(MATCH(_xlfn.BITAND(Z451,'PDP8'!$E$56),'PDP8'!$D$56:$D$70,0)),"",CONCATENATE(INDEX('PDP8'!$C$56:$C$70,MATCH(_xlfn.BITAND(Z451,'PDP8'!$E$56),'PDP8'!$D$56:$D$70,0))," ")),IF(ISNA(MATCH(_xlfn.BITAND(Z451,'PDP8'!$E$71),'PDP8'!$D$71:$D$73,0)),"",CONCATENATE(INDEX('PDP8'!$C$71:$C$73,MATCH(_xlfn.BITAND(Z451,'PDP8'!$E$71),'PDP8'!$D$71:$D$73,0))," ")),IF(_xlfn.BITAND(Z451,'PDP8'!$E$74),"",'PDP8'!$C$74),IF(_xlfn.BITAND(Z451,'PDP8'!$E$75),'PDP8'!$C$75,"")))</f>
        <v/>
      </c>
      <c r="AB451" s="253" t="str">
        <f>IF(LEN(AA451)=0,"",CONCATENATE(IF(ISNA(MATCH(_xlfn.BITAND(Z451,'PDP8'!$E$56),'PDP8'!$D$56:$D$70,0)),"",VLOOKUP(_xlfn.BITAND(Z451,'PDP8'!$E$56),'PDP8'!$D$56:$F$70,3,0)),IF(ISNA(MATCH(_xlfn.BITAND(Z451,'PDP8'!$E$71),'PDP8'!$D$71:$D$73,0)),"",CONCATENATE(IF(ISNA(MATCH(_xlfn.BITAND(Z451,'PDP8'!$E$56),'PDP8'!$D$56:$D$70,0)),"",", "),VLOOKUP(_xlfn.BITAND(Z451,'PDP8'!$E$71),'PDP8'!$D$71:$F$73,3,0))),IF(_xlfn.BITAND(Z451,'PDP8'!$E$75)='PDP8'!$D$75,CONCATENATE(IF(LEN(AA451)&gt;4,", ",""),'PDP8'!$F$75,""),IF(_xlfn.BITAND(Z451,'PDP8'!$E$74),"",'PDP8'!$F$74))))</f>
        <v/>
      </c>
      <c r="AC451" s="253" t="str">
        <f t="shared" si="104"/>
        <v/>
      </c>
      <c r="AD451" s="253" t="str">
        <f>IF(OR(LEFT(C451,1)="*",ISNA(MATCH(C451,'PDP8'!$B$90:$B$238,0))),"",VLOOKUP(C451,'PDP8'!$B$90:$C$238,2,0))</f>
        <v/>
      </c>
      <c r="AE451" s="253" t="str">
        <f>IF(LEN(AD451)=0,"",VLOOKUP(C451,'PDP8'!$B$79:$F$238,5,0))</f>
        <v/>
      </c>
      <c r="AF451" s="253" t="str">
        <f>IF(OR(LEFT(C451,1)="*",ISNA(MATCH(C451,'PDP8'!$J$5:$J$389,0))),"",INDEX('PDP8'!$I$5:$I$389,MATCH(C451,'PDP8'!$J$5:$J$389,0)))</f>
        <v/>
      </c>
      <c r="AG451" s="253" t="str">
        <f>IF(LEN(AF451)=0,"",CONCATENATE(VLOOKUP(C451,'PDP8'!$J$5:$M$389,2,0),": ",VLOOKUP(C451,'PDP8'!$J$5:$M$389,4,0)))</f>
        <v/>
      </c>
      <c r="AH451" s="126"/>
    </row>
    <row r="452" spans="1:34" x14ac:dyDescent="0.2">
      <c r="A452" s="126"/>
      <c r="B452" s="246" t="str">
        <f t="shared" si="90"/>
        <v/>
      </c>
      <c r="C452" s="247"/>
      <c r="D452" s="248"/>
      <c r="E452" s="177"/>
      <c r="F452" s="249"/>
      <c r="G452" s="250" t="str">
        <f>IF(LEN(C452)=0,"",IF(LEFT(C452,1)="*",B452,IF(D452="Y",C452,IF(O452&lt;6,INDEX('PDP8'!$C$6:$C$13,MATCH(P452,'PDP8'!$B$6:$B$13)),CONCATENATE(W452,AA452,AD452,AF452)))))</f>
        <v/>
      </c>
      <c r="H452" s="251" t="str">
        <f t="shared" si="91"/>
        <v/>
      </c>
      <c r="I452" s="250" t="str">
        <f t="shared" si="101"/>
        <v/>
      </c>
      <c r="J452" s="179"/>
      <c r="K452" s="188" t="str">
        <f>IF(LEFT(C452,1)="*",CONCATENATE("/Address = ",RIGHT(B452,LEN(B452)-1)),IF(LEN(O452)=0,"",IF(D452="Y",CONCATENATE("/Data initialized to ",C452),IF(O452&lt;6,CONCATENATE("/",VLOOKUP(P452,'PDP8'!$B$6:$F$13,5),IF(_xlfn.BITAND(OCT2DEC(C452),376)=264," [Auto pre-increment]","")),CONCATENATE("/",Y452,AC452,AE452,AG452)))))</f>
        <v/>
      </c>
      <c r="L452" s="252"/>
      <c r="M452" s="126"/>
      <c r="N452" s="253" t="str">
        <f t="shared" si="92"/>
        <v/>
      </c>
      <c r="O452" s="253" t="str">
        <f t="shared" si="93"/>
        <v/>
      </c>
      <c r="P452" s="253" t="str">
        <f t="shared" si="94"/>
        <v/>
      </c>
      <c r="Q452" s="253" t="str">
        <f t="shared" si="95"/>
        <v/>
      </c>
      <c r="R452" s="253" t="str">
        <f t="shared" si="96"/>
        <v>NO</v>
      </c>
      <c r="S452" s="254" t="str">
        <f t="shared" si="102"/>
        <v>7610</v>
      </c>
      <c r="T452" s="253" t="str">
        <f t="shared" si="97"/>
        <v/>
      </c>
      <c r="U452" s="253">
        <f t="shared" si="98"/>
        <v>0</v>
      </c>
      <c r="V452" s="253" t="str">
        <f t="shared" si="99"/>
        <v/>
      </c>
      <c r="W452" s="253" t="str">
        <f>IF(LEN(V452)=0,"",IF(_xlfn.BITAND(V452,'PDP8'!$E$17)='PDP8'!$D$17,'PDP8'!$F$17,CONCATENATE(IF(ISNA(MATCH(_xlfn.BITAND(V452,'PDP8'!$E$18),'PDP8'!$D$18:$D$20,0)),"",CONCATENATE(INDEX('PDP8'!$C$18:$C$20,MATCH(_xlfn.BITAND(V452,'PDP8'!$E$18),'PDP8'!$D$18:$D$20,0))," ")),IF(ISNA(MATCH(_xlfn.BITAND(V452,'PDP8'!$E$21),'PDP8'!$D$21:$D$52,0)),"",INDEX('PDP8'!$C$21:$C$52,MATCH(_xlfn.BITAND(V452,'PDP8'!$E$21),'PDP8'!$D$21:$D$52,0))))))</f>
        <v/>
      </c>
      <c r="X452" s="253" t="str">
        <f>IF(LEN(W452)=0,"",IF(B452='PDP8'!$B$17,'PDP8'!$F$17,CONCATENATE(IF(ISNA(MATCH(_xlfn.BITAND(V452,'PDP8'!$E$18),'PDP8'!$D$18:$D$20,0)),"",CONCATENATE(VLOOKUP(_xlfn.BITAND(V452,'PDP8'!$E$18),'PDP8'!$D$18:$F$20,3,0),IF(LEN(W452)&gt;4,", ",""))),IF(ISNA(MATCH(_xlfn.BITAND(V452,'PDP8'!$E$21),'PDP8'!$D$21:$D$52,0)),"",VLOOKUP(_xlfn.BITAND(V452,'PDP8'!$E$21),'PDP8'!$D$21:$F$52,3,0)))))</f>
        <v/>
      </c>
      <c r="Y452" s="253" t="str">
        <f t="shared" si="103"/>
        <v/>
      </c>
      <c r="Z452" s="253" t="str">
        <f t="shared" si="100"/>
        <v/>
      </c>
      <c r="AA452" s="253" t="str">
        <f>IF(LEN(Z452)=0,"",CONCATENATE(IF(ISNA(MATCH(_xlfn.BITAND(Z452,'PDP8'!$E$56),'PDP8'!$D$56:$D$70,0)),"",CONCATENATE(INDEX('PDP8'!$C$56:$C$70,MATCH(_xlfn.BITAND(Z452,'PDP8'!$E$56),'PDP8'!$D$56:$D$70,0))," ")),IF(ISNA(MATCH(_xlfn.BITAND(Z452,'PDP8'!$E$71),'PDP8'!$D$71:$D$73,0)),"",CONCATENATE(INDEX('PDP8'!$C$71:$C$73,MATCH(_xlfn.BITAND(Z452,'PDP8'!$E$71),'PDP8'!$D$71:$D$73,0))," ")),IF(_xlfn.BITAND(Z452,'PDP8'!$E$74),"",'PDP8'!$C$74),IF(_xlfn.BITAND(Z452,'PDP8'!$E$75),'PDP8'!$C$75,"")))</f>
        <v/>
      </c>
      <c r="AB452" s="253" t="str">
        <f>IF(LEN(AA452)=0,"",CONCATENATE(IF(ISNA(MATCH(_xlfn.BITAND(Z452,'PDP8'!$E$56),'PDP8'!$D$56:$D$70,0)),"",VLOOKUP(_xlfn.BITAND(Z452,'PDP8'!$E$56),'PDP8'!$D$56:$F$70,3,0)),IF(ISNA(MATCH(_xlfn.BITAND(Z452,'PDP8'!$E$71),'PDP8'!$D$71:$D$73,0)),"",CONCATENATE(IF(ISNA(MATCH(_xlfn.BITAND(Z452,'PDP8'!$E$56),'PDP8'!$D$56:$D$70,0)),"",", "),VLOOKUP(_xlfn.BITAND(Z452,'PDP8'!$E$71),'PDP8'!$D$71:$F$73,3,0))),IF(_xlfn.BITAND(Z452,'PDP8'!$E$75)='PDP8'!$D$75,CONCATENATE(IF(LEN(AA452)&gt;4,", ",""),'PDP8'!$F$75,""),IF(_xlfn.BITAND(Z452,'PDP8'!$E$74),"",'PDP8'!$F$74))))</f>
        <v/>
      </c>
      <c r="AC452" s="253" t="str">
        <f t="shared" si="104"/>
        <v/>
      </c>
      <c r="AD452" s="253" t="str">
        <f>IF(OR(LEFT(C452,1)="*",ISNA(MATCH(C452,'PDP8'!$B$90:$B$238,0))),"",VLOOKUP(C452,'PDP8'!$B$90:$C$238,2,0))</f>
        <v/>
      </c>
      <c r="AE452" s="253" t="str">
        <f>IF(LEN(AD452)=0,"",VLOOKUP(C452,'PDP8'!$B$79:$F$238,5,0))</f>
        <v/>
      </c>
      <c r="AF452" s="253" t="str">
        <f>IF(OR(LEFT(C452,1)="*",ISNA(MATCH(C452,'PDP8'!$J$5:$J$389,0))),"",INDEX('PDP8'!$I$5:$I$389,MATCH(C452,'PDP8'!$J$5:$J$389,0)))</f>
        <v/>
      </c>
      <c r="AG452" s="253" t="str">
        <f>IF(LEN(AF452)=0,"",CONCATENATE(VLOOKUP(C452,'PDP8'!$J$5:$M$389,2,0),": ",VLOOKUP(C452,'PDP8'!$J$5:$M$389,4,0)))</f>
        <v/>
      </c>
      <c r="AH452" s="126"/>
    </row>
    <row r="453" spans="1:34" x14ac:dyDescent="0.2">
      <c r="A453" s="126"/>
      <c r="B453" s="246" t="str">
        <f t="shared" si="90"/>
        <v/>
      </c>
      <c r="C453" s="247"/>
      <c r="D453" s="248"/>
      <c r="E453" s="177"/>
      <c r="F453" s="249"/>
      <c r="G453" s="250" t="str">
        <f>IF(LEN(C453)=0,"",IF(LEFT(C453,1)="*",B453,IF(D453="Y",C453,IF(O453&lt;6,INDEX('PDP8'!$C$6:$C$13,MATCH(P453,'PDP8'!$B$6:$B$13)),CONCATENATE(W453,AA453,AD453,AF453)))))</f>
        <v/>
      </c>
      <c r="H453" s="251" t="str">
        <f t="shared" si="91"/>
        <v/>
      </c>
      <c r="I453" s="250" t="str">
        <f t="shared" si="101"/>
        <v/>
      </c>
      <c r="J453" s="179"/>
      <c r="K453" s="188" t="str">
        <f>IF(LEFT(C453,1)="*",CONCATENATE("/Address = ",RIGHT(B453,LEN(B453)-1)),IF(LEN(O453)=0,"",IF(D453="Y",CONCATENATE("/Data initialized to ",C453),IF(O453&lt;6,CONCATENATE("/",VLOOKUP(P453,'PDP8'!$B$6:$F$13,5),IF(_xlfn.BITAND(OCT2DEC(C453),376)=264," [Auto pre-increment]","")),CONCATENATE("/",Y453,AC453,AE453,AG453)))))</f>
        <v/>
      </c>
      <c r="L453" s="252"/>
      <c r="M453" s="126"/>
      <c r="N453" s="253" t="str">
        <f t="shared" si="92"/>
        <v/>
      </c>
      <c r="O453" s="253" t="str">
        <f t="shared" si="93"/>
        <v/>
      </c>
      <c r="P453" s="253" t="str">
        <f t="shared" si="94"/>
        <v/>
      </c>
      <c r="Q453" s="253" t="str">
        <f t="shared" si="95"/>
        <v/>
      </c>
      <c r="R453" s="253" t="str">
        <f t="shared" si="96"/>
        <v>NO</v>
      </c>
      <c r="S453" s="254" t="str">
        <f t="shared" si="102"/>
        <v>7610</v>
      </c>
      <c r="T453" s="253" t="str">
        <f t="shared" si="97"/>
        <v/>
      </c>
      <c r="U453" s="253">
        <f t="shared" si="98"/>
        <v>0</v>
      </c>
      <c r="V453" s="253" t="str">
        <f t="shared" si="99"/>
        <v/>
      </c>
      <c r="W453" s="253" t="str">
        <f>IF(LEN(V453)=0,"",IF(_xlfn.BITAND(V453,'PDP8'!$E$17)='PDP8'!$D$17,'PDP8'!$F$17,CONCATENATE(IF(ISNA(MATCH(_xlfn.BITAND(V453,'PDP8'!$E$18),'PDP8'!$D$18:$D$20,0)),"",CONCATENATE(INDEX('PDP8'!$C$18:$C$20,MATCH(_xlfn.BITAND(V453,'PDP8'!$E$18),'PDP8'!$D$18:$D$20,0))," ")),IF(ISNA(MATCH(_xlfn.BITAND(V453,'PDP8'!$E$21),'PDP8'!$D$21:$D$52,0)),"",INDEX('PDP8'!$C$21:$C$52,MATCH(_xlfn.BITAND(V453,'PDP8'!$E$21),'PDP8'!$D$21:$D$52,0))))))</f>
        <v/>
      </c>
      <c r="X453" s="253" t="str">
        <f>IF(LEN(W453)=0,"",IF(B453='PDP8'!$B$17,'PDP8'!$F$17,CONCATENATE(IF(ISNA(MATCH(_xlfn.BITAND(V453,'PDP8'!$E$18),'PDP8'!$D$18:$D$20,0)),"",CONCATENATE(VLOOKUP(_xlfn.BITAND(V453,'PDP8'!$E$18),'PDP8'!$D$18:$F$20,3,0),IF(LEN(W453)&gt;4,", ",""))),IF(ISNA(MATCH(_xlfn.BITAND(V453,'PDP8'!$E$21),'PDP8'!$D$21:$D$52,0)),"",VLOOKUP(_xlfn.BITAND(V453,'PDP8'!$E$21),'PDP8'!$D$21:$F$52,3,0)))))</f>
        <v/>
      </c>
      <c r="Y453" s="253" t="str">
        <f t="shared" si="103"/>
        <v/>
      </c>
      <c r="Z453" s="253" t="str">
        <f t="shared" si="100"/>
        <v/>
      </c>
      <c r="AA453" s="253" t="str">
        <f>IF(LEN(Z453)=0,"",CONCATENATE(IF(ISNA(MATCH(_xlfn.BITAND(Z453,'PDP8'!$E$56),'PDP8'!$D$56:$D$70,0)),"",CONCATENATE(INDEX('PDP8'!$C$56:$C$70,MATCH(_xlfn.BITAND(Z453,'PDP8'!$E$56),'PDP8'!$D$56:$D$70,0))," ")),IF(ISNA(MATCH(_xlfn.BITAND(Z453,'PDP8'!$E$71),'PDP8'!$D$71:$D$73,0)),"",CONCATENATE(INDEX('PDP8'!$C$71:$C$73,MATCH(_xlfn.BITAND(Z453,'PDP8'!$E$71),'PDP8'!$D$71:$D$73,0))," ")),IF(_xlfn.BITAND(Z453,'PDP8'!$E$74),"",'PDP8'!$C$74),IF(_xlfn.BITAND(Z453,'PDP8'!$E$75),'PDP8'!$C$75,"")))</f>
        <v/>
      </c>
      <c r="AB453" s="253" t="str">
        <f>IF(LEN(AA453)=0,"",CONCATENATE(IF(ISNA(MATCH(_xlfn.BITAND(Z453,'PDP8'!$E$56),'PDP8'!$D$56:$D$70,0)),"",VLOOKUP(_xlfn.BITAND(Z453,'PDP8'!$E$56),'PDP8'!$D$56:$F$70,3,0)),IF(ISNA(MATCH(_xlfn.BITAND(Z453,'PDP8'!$E$71),'PDP8'!$D$71:$D$73,0)),"",CONCATENATE(IF(ISNA(MATCH(_xlfn.BITAND(Z453,'PDP8'!$E$56),'PDP8'!$D$56:$D$70,0)),"",", "),VLOOKUP(_xlfn.BITAND(Z453,'PDP8'!$E$71),'PDP8'!$D$71:$F$73,3,0))),IF(_xlfn.BITAND(Z453,'PDP8'!$E$75)='PDP8'!$D$75,CONCATENATE(IF(LEN(AA453)&gt;4,", ",""),'PDP8'!$F$75,""),IF(_xlfn.BITAND(Z453,'PDP8'!$E$74),"",'PDP8'!$F$74))))</f>
        <v/>
      </c>
      <c r="AC453" s="253" t="str">
        <f t="shared" si="104"/>
        <v/>
      </c>
      <c r="AD453" s="253" t="str">
        <f>IF(OR(LEFT(C453,1)="*",ISNA(MATCH(C453,'PDP8'!$B$90:$B$238,0))),"",VLOOKUP(C453,'PDP8'!$B$90:$C$238,2,0))</f>
        <v/>
      </c>
      <c r="AE453" s="253" t="str">
        <f>IF(LEN(AD453)=0,"",VLOOKUP(C453,'PDP8'!$B$79:$F$238,5,0))</f>
        <v/>
      </c>
      <c r="AF453" s="253" t="str">
        <f>IF(OR(LEFT(C453,1)="*",ISNA(MATCH(C453,'PDP8'!$J$5:$J$389,0))),"",INDEX('PDP8'!$I$5:$I$389,MATCH(C453,'PDP8'!$J$5:$J$389,0)))</f>
        <v/>
      </c>
      <c r="AG453" s="253" t="str">
        <f>IF(LEN(AF453)=0,"",CONCATENATE(VLOOKUP(C453,'PDP8'!$J$5:$M$389,2,0),": ",VLOOKUP(C453,'PDP8'!$J$5:$M$389,4,0)))</f>
        <v/>
      </c>
      <c r="AH453" s="126"/>
    </row>
    <row r="454" spans="1:34" x14ac:dyDescent="0.2">
      <c r="A454" s="126"/>
      <c r="B454" s="246" t="str">
        <f t="shared" si="90"/>
        <v/>
      </c>
      <c r="C454" s="247"/>
      <c r="D454" s="248"/>
      <c r="E454" s="177"/>
      <c r="F454" s="249"/>
      <c r="G454" s="250" t="str">
        <f>IF(LEN(C454)=0,"",IF(LEFT(C454,1)="*",B454,IF(D454="Y",C454,IF(O454&lt;6,INDEX('PDP8'!$C$6:$C$13,MATCH(P454,'PDP8'!$B$6:$B$13)),CONCATENATE(W454,AA454,AD454,AF454)))))</f>
        <v/>
      </c>
      <c r="H454" s="251" t="str">
        <f t="shared" si="91"/>
        <v/>
      </c>
      <c r="I454" s="250" t="str">
        <f t="shared" si="101"/>
        <v/>
      </c>
      <c r="J454" s="179"/>
      <c r="K454" s="188" t="str">
        <f>IF(LEFT(C454,1)="*",CONCATENATE("/Address = ",RIGHT(B454,LEN(B454)-1)),IF(LEN(O454)=0,"",IF(D454="Y",CONCATENATE("/Data initialized to ",C454),IF(O454&lt;6,CONCATENATE("/",VLOOKUP(P454,'PDP8'!$B$6:$F$13,5),IF(_xlfn.BITAND(OCT2DEC(C454),376)=264," [Auto pre-increment]","")),CONCATENATE("/",Y454,AC454,AE454,AG454)))))</f>
        <v/>
      </c>
      <c r="L454" s="252"/>
      <c r="M454" s="126"/>
      <c r="N454" s="253" t="str">
        <f t="shared" si="92"/>
        <v/>
      </c>
      <c r="O454" s="253" t="str">
        <f t="shared" si="93"/>
        <v/>
      </c>
      <c r="P454" s="253" t="str">
        <f t="shared" si="94"/>
        <v/>
      </c>
      <c r="Q454" s="253" t="str">
        <f t="shared" si="95"/>
        <v/>
      </c>
      <c r="R454" s="253" t="str">
        <f t="shared" si="96"/>
        <v>NO</v>
      </c>
      <c r="S454" s="254" t="str">
        <f t="shared" si="102"/>
        <v>7610</v>
      </c>
      <c r="T454" s="253" t="str">
        <f t="shared" si="97"/>
        <v/>
      </c>
      <c r="U454" s="253">
        <f t="shared" si="98"/>
        <v>0</v>
      </c>
      <c r="V454" s="253" t="str">
        <f t="shared" si="99"/>
        <v/>
      </c>
      <c r="W454" s="253" t="str">
        <f>IF(LEN(V454)=0,"",IF(_xlfn.BITAND(V454,'PDP8'!$E$17)='PDP8'!$D$17,'PDP8'!$F$17,CONCATENATE(IF(ISNA(MATCH(_xlfn.BITAND(V454,'PDP8'!$E$18),'PDP8'!$D$18:$D$20,0)),"",CONCATENATE(INDEX('PDP8'!$C$18:$C$20,MATCH(_xlfn.BITAND(V454,'PDP8'!$E$18),'PDP8'!$D$18:$D$20,0))," ")),IF(ISNA(MATCH(_xlfn.BITAND(V454,'PDP8'!$E$21),'PDP8'!$D$21:$D$52,0)),"",INDEX('PDP8'!$C$21:$C$52,MATCH(_xlfn.BITAND(V454,'PDP8'!$E$21),'PDP8'!$D$21:$D$52,0))))))</f>
        <v/>
      </c>
      <c r="X454" s="253" t="str">
        <f>IF(LEN(W454)=0,"",IF(B454='PDP8'!$B$17,'PDP8'!$F$17,CONCATENATE(IF(ISNA(MATCH(_xlfn.BITAND(V454,'PDP8'!$E$18),'PDP8'!$D$18:$D$20,0)),"",CONCATENATE(VLOOKUP(_xlfn.BITAND(V454,'PDP8'!$E$18),'PDP8'!$D$18:$F$20,3,0),IF(LEN(W454)&gt;4,", ",""))),IF(ISNA(MATCH(_xlfn.BITAND(V454,'PDP8'!$E$21),'PDP8'!$D$21:$D$52,0)),"",VLOOKUP(_xlfn.BITAND(V454,'PDP8'!$E$21),'PDP8'!$D$21:$F$52,3,0)))))</f>
        <v/>
      </c>
      <c r="Y454" s="253" t="str">
        <f t="shared" si="103"/>
        <v/>
      </c>
      <c r="Z454" s="253" t="str">
        <f t="shared" si="100"/>
        <v/>
      </c>
      <c r="AA454" s="253" t="str">
        <f>IF(LEN(Z454)=0,"",CONCATENATE(IF(ISNA(MATCH(_xlfn.BITAND(Z454,'PDP8'!$E$56),'PDP8'!$D$56:$D$70,0)),"",CONCATENATE(INDEX('PDP8'!$C$56:$C$70,MATCH(_xlfn.BITAND(Z454,'PDP8'!$E$56),'PDP8'!$D$56:$D$70,0))," ")),IF(ISNA(MATCH(_xlfn.BITAND(Z454,'PDP8'!$E$71),'PDP8'!$D$71:$D$73,0)),"",CONCATENATE(INDEX('PDP8'!$C$71:$C$73,MATCH(_xlfn.BITAND(Z454,'PDP8'!$E$71),'PDP8'!$D$71:$D$73,0))," ")),IF(_xlfn.BITAND(Z454,'PDP8'!$E$74),"",'PDP8'!$C$74),IF(_xlfn.BITAND(Z454,'PDP8'!$E$75),'PDP8'!$C$75,"")))</f>
        <v/>
      </c>
      <c r="AB454" s="253" t="str">
        <f>IF(LEN(AA454)=0,"",CONCATENATE(IF(ISNA(MATCH(_xlfn.BITAND(Z454,'PDP8'!$E$56),'PDP8'!$D$56:$D$70,0)),"",VLOOKUP(_xlfn.BITAND(Z454,'PDP8'!$E$56),'PDP8'!$D$56:$F$70,3,0)),IF(ISNA(MATCH(_xlfn.BITAND(Z454,'PDP8'!$E$71),'PDP8'!$D$71:$D$73,0)),"",CONCATENATE(IF(ISNA(MATCH(_xlfn.BITAND(Z454,'PDP8'!$E$56),'PDP8'!$D$56:$D$70,0)),"",", "),VLOOKUP(_xlfn.BITAND(Z454,'PDP8'!$E$71),'PDP8'!$D$71:$F$73,3,0))),IF(_xlfn.BITAND(Z454,'PDP8'!$E$75)='PDP8'!$D$75,CONCATENATE(IF(LEN(AA454)&gt;4,", ",""),'PDP8'!$F$75,""),IF(_xlfn.BITAND(Z454,'PDP8'!$E$74),"",'PDP8'!$F$74))))</f>
        <v/>
      </c>
      <c r="AC454" s="253" t="str">
        <f t="shared" si="104"/>
        <v/>
      </c>
      <c r="AD454" s="253" t="str">
        <f>IF(OR(LEFT(C454,1)="*",ISNA(MATCH(C454,'PDP8'!$B$90:$B$238,0))),"",VLOOKUP(C454,'PDP8'!$B$90:$C$238,2,0))</f>
        <v/>
      </c>
      <c r="AE454" s="253" t="str">
        <f>IF(LEN(AD454)=0,"",VLOOKUP(C454,'PDP8'!$B$79:$F$238,5,0))</f>
        <v/>
      </c>
      <c r="AF454" s="253" t="str">
        <f>IF(OR(LEFT(C454,1)="*",ISNA(MATCH(C454,'PDP8'!$J$5:$J$389,0))),"",INDEX('PDP8'!$I$5:$I$389,MATCH(C454,'PDP8'!$J$5:$J$389,0)))</f>
        <v/>
      </c>
      <c r="AG454" s="253" t="str">
        <f>IF(LEN(AF454)=0,"",CONCATENATE(VLOOKUP(C454,'PDP8'!$J$5:$M$389,2,0),": ",VLOOKUP(C454,'PDP8'!$J$5:$M$389,4,0)))</f>
        <v/>
      </c>
      <c r="AH454" s="126"/>
    </row>
    <row r="455" spans="1:34" x14ac:dyDescent="0.2">
      <c r="A455" s="126"/>
      <c r="B455" s="246" t="str">
        <f t="shared" si="90"/>
        <v/>
      </c>
      <c r="C455" s="247"/>
      <c r="D455" s="248"/>
      <c r="E455" s="177"/>
      <c r="F455" s="249"/>
      <c r="G455" s="250" t="str">
        <f>IF(LEN(C455)=0,"",IF(LEFT(C455,1)="*",B455,IF(D455="Y",C455,IF(O455&lt;6,INDEX('PDP8'!$C$6:$C$13,MATCH(P455,'PDP8'!$B$6:$B$13)),CONCATENATE(W455,AA455,AD455,AF455)))))</f>
        <v/>
      </c>
      <c r="H455" s="251" t="str">
        <f t="shared" si="91"/>
        <v/>
      </c>
      <c r="I455" s="250" t="str">
        <f t="shared" si="101"/>
        <v/>
      </c>
      <c r="J455" s="179"/>
      <c r="K455" s="188" t="str">
        <f>IF(LEFT(C455,1)="*",CONCATENATE("/Address = ",RIGHT(B455,LEN(B455)-1)),IF(LEN(O455)=0,"",IF(D455="Y",CONCATENATE("/Data initialized to ",C455),IF(O455&lt;6,CONCATENATE("/",VLOOKUP(P455,'PDP8'!$B$6:$F$13,5),IF(_xlfn.BITAND(OCT2DEC(C455),376)=264," [Auto pre-increment]","")),CONCATENATE("/",Y455,AC455,AE455,AG455)))))</f>
        <v/>
      </c>
      <c r="L455" s="252"/>
      <c r="M455" s="126"/>
      <c r="N455" s="253" t="str">
        <f t="shared" si="92"/>
        <v/>
      </c>
      <c r="O455" s="253" t="str">
        <f t="shared" si="93"/>
        <v/>
      </c>
      <c r="P455" s="253" t="str">
        <f t="shared" si="94"/>
        <v/>
      </c>
      <c r="Q455" s="253" t="str">
        <f t="shared" si="95"/>
        <v/>
      </c>
      <c r="R455" s="253" t="str">
        <f t="shared" si="96"/>
        <v>NO</v>
      </c>
      <c r="S455" s="254" t="str">
        <f t="shared" si="102"/>
        <v>7610</v>
      </c>
      <c r="T455" s="253" t="str">
        <f t="shared" si="97"/>
        <v/>
      </c>
      <c r="U455" s="253">
        <f t="shared" si="98"/>
        <v>0</v>
      </c>
      <c r="V455" s="253" t="str">
        <f t="shared" si="99"/>
        <v/>
      </c>
      <c r="W455" s="253" t="str">
        <f>IF(LEN(V455)=0,"",IF(_xlfn.BITAND(V455,'PDP8'!$E$17)='PDP8'!$D$17,'PDP8'!$F$17,CONCATENATE(IF(ISNA(MATCH(_xlfn.BITAND(V455,'PDP8'!$E$18),'PDP8'!$D$18:$D$20,0)),"",CONCATENATE(INDEX('PDP8'!$C$18:$C$20,MATCH(_xlfn.BITAND(V455,'PDP8'!$E$18),'PDP8'!$D$18:$D$20,0))," ")),IF(ISNA(MATCH(_xlfn.BITAND(V455,'PDP8'!$E$21),'PDP8'!$D$21:$D$52,0)),"",INDEX('PDP8'!$C$21:$C$52,MATCH(_xlfn.BITAND(V455,'PDP8'!$E$21),'PDP8'!$D$21:$D$52,0))))))</f>
        <v/>
      </c>
      <c r="X455" s="253" t="str">
        <f>IF(LEN(W455)=0,"",IF(B455='PDP8'!$B$17,'PDP8'!$F$17,CONCATENATE(IF(ISNA(MATCH(_xlfn.BITAND(V455,'PDP8'!$E$18),'PDP8'!$D$18:$D$20,0)),"",CONCATENATE(VLOOKUP(_xlfn.BITAND(V455,'PDP8'!$E$18),'PDP8'!$D$18:$F$20,3,0),IF(LEN(W455)&gt;4,", ",""))),IF(ISNA(MATCH(_xlfn.BITAND(V455,'PDP8'!$E$21),'PDP8'!$D$21:$D$52,0)),"",VLOOKUP(_xlfn.BITAND(V455,'PDP8'!$E$21),'PDP8'!$D$21:$F$52,3,0)))))</f>
        <v/>
      </c>
      <c r="Y455" s="253" t="str">
        <f t="shared" si="103"/>
        <v/>
      </c>
      <c r="Z455" s="253" t="str">
        <f t="shared" si="100"/>
        <v/>
      </c>
      <c r="AA455" s="253" t="str">
        <f>IF(LEN(Z455)=0,"",CONCATENATE(IF(ISNA(MATCH(_xlfn.BITAND(Z455,'PDP8'!$E$56),'PDP8'!$D$56:$D$70,0)),"",CONCATENATE(INDEX('PDP8'!$C$56:$C$70,MATCH(_xlfn.BITAND(Z455,'PDP8'!$E$56),'PDP8'!$D$56:$D$70,0))," ")),IF(ISNA(MATCH(_xlfn.BITAND(Z455,'PDP8'!$E$71),'PDP8'!$D$71:$D$73,0)),"",CONCATENATE(INDEX('PDP8'!$C$71:$C$73,MATCH(_xlfn.BITAND(Z455,'PDP8'!$E$71),'PDP8'!$D$71:$D$73,0))," ")),IF(_xlfn.BITAND(Z455,'PDP8'!$E$74),"",'PDP8'!$C$74),IF(_xlfn.BITAND(Z455,'PDP8'!$E$75),'PDP8'!$C$75,"")))</f>
        <v/>
      </c>
      <c r="AB455" s="253" t="str">
        <f>IF(LEN(AA455)=0,"",CONCATENATE(IF(ISNA(MATCH(_xlfn.BITAND(Z455,'PDP8'!$E$56),'PDP8'!$D$56:$D$70,0)),"",VLOOKUP(_xlfn.BITAND(Z455,'PDP8'!$E$56),'PDP8'!$D$56:$F$70,3,0)),IF(ISNA(MATCH(_xlfn.BITAND(Z455,'PDP8'!$E$71),'PDP8'!$D$71:$D$73,0)),"",CONCATENATE(IF(ISNA(MATCH(_xlfn.BITAND(Z455,'PDP8'!$E$56),'PDP8'!$D$56:$D$70,0)),"",", "),VLOOKUP(_xlfn.BITAND(Z455,'PDP8'!$E$71),'PDP8'!$D$71:$F$73,3,0))),IF(_xlfn.BITAND(Z455,'PDP8'!$E$75)='PDP8'!$D$75,CONCATENATE(IF(LEN(AA455)&gt;4,", ",""),'PDP8'!$F$75,""),IF(_xlfn.BITAND(Z455,'PDP8'!$E$74),"",'PDP8'!$F$74))))</f>
        <v/>
      </c>
      <c r="AC455" s="253" t="str">
        <f t="shared" si="104"/>
        <v/>
      </c>
      <c r="AD455" s="253" t="str">
        <f>IF(OR(LEFT(C455,1)="*",ISNA(MATCH(C455,'PDP8'!$B$90:$B$238,0))),"",VLOOKUP(C455,'PDP8'!$B$90:$C$238,2,0))</f>
        <v/>
      </c>
      <c r="AE455" s="253" t="str">
        <f>IF(LEN(AD455)=0,"",VLOOKUP(C455,'PDP8'!$B$79:$F$238,5,0))</f>
        <v/>
      </c>
      <c r="AF455" s="253" t="str">
        <f>IF(OR(LEFT(C455,1)="*",ISNA(MATCH(C455,'PDP8'!$J$5:$J$389,0))),"",INDEX('PDP8'!$I$5:$I$389,MATCH(C455,'PDP8'!$J$5:$J$389,0)))</f>
        <v/>
      </c>
      <c r="AG455" s="253" t="str">
        <f>IF(LEN(AF455)=0,"",CONCATENATE(VLOOKUP(C455,'PDP8'!$J$5:$M$389,2,0),": ",VLOOKUP(C455,'PDP8'!$J$5:$M$389,4,0)))</f>
        <v/>
      </c>
      <c r="AH455" s="126"/>
    </row>
    <row r="456" spans="1:34" x14ac:dyDescent="0.2">
      <c r="A456" s="126"/>
      <c r="B456" s="246" t="str">
        <f t="shared" si="90"/>
        <v/>
      </c>
      <c r="C456" s="247"/>
      <c r="D456" s="248"/>
      <c r="E456" s="177"/>
      <c r="F456" s="249"/>
      <c r="G456" s="250" t="str">
        <f>IF(LEN(C456)=0,"",IF(LEFT(C456,1)="*",B456,IF(D456="Y",C456,IF(O456&lt;6,INDEX('PDP8'!$C$6:$C$13,MATCH(P456,'PDP8'!$B$6:$B$13)),CONCATENATE(W456,AA456,AD456,AF456)))))</f>
        <v/>
      </c>
      <c r="H456" s="251" t="str">
        <f t="shared" si="91"/>
        <v/>
      </c>
      <c r="I456" s="250" t="str">
        <f t="shared" si="101"/>
        <v/>
      </c>
      <c r="J456" s="179"/>
      <c r="K456" s="188" t="str">
        <f>IF(LEFT(C456,1)="*",CONCATENATE("/Address = ",RIGHT(B456,LEN(B456)-1)),IF(LEN(O456)=0,"",IF(D456="Y",CONCATENATE("/Data initialized to ",C456),IF(O456&lt;6,CONCATENATE("/",VLOOKUP(P456,'PDP8'!$B$6:$F$13,5),IF(_xlfn.BITAND(OCT2DEC(C456),376)=264," [Auto pre-increment]","")),CONCATENATE("/",Y456,AC456,AE456,AG456)))))</f>
        <v/>
      </c>
      <c r="L456" s="252"/>
      <c r="M456" s="126"/>
      <c r="N456" s="253" t="str">
        <f t="shared" si="92"/>
        <v/>
      </c>
      <c r="O456" s="253" t="str">
        <f t="shared" si="93"/>
        <v/>
      </c>
      <c r="P456" s="253" t="str">
        <f t="shared" si="94"/>
        <v/>
      </c>
      <c r="Q456" s="253" t="str">
        <f t="shared" si="95"/>
        <v/>
      </c>
      <c r="R456" s="253" t="str">
        <f t="shared" si="96"/>
        <v>NO</v>
      </c>
      <c r="S456" s="254" t="str">
        <f t="shared" si="102"/>
        <v>7610</v>
      </c>
      <c r="T456" s="253" t="str">
        <f t="shared" si="97"/>
        <v/>
      </c>
      <c r="U456" s="253">
        <f t="shared" si="98"/>
        <v>0</v>
      </c>
      <c r="V456" s="253" t="str">
        <f t="shared" si="99"/>
        <v/>
      </c>
      <c r="W456" s="253" t="str">
        <f>IF(LEN(V456)=0,"",IF(_xlfn.BITAND(V456,'PDP8'!$E$17)='PDP8'!$D$17,'PDP8'!$F$17,CONCATENATE(IF(ISNA(MATCH(_xlfn.BITAND(V456,'PDP8'!$E$18),'PDP8'!$D$18:$D$20,0)),"",CONCATENATE(INDEX('PDP8'!$C$18:$C$20,MATCH(_xlfn.BITAND(V456,'PDP8'!$E$18),'PDP8'!$D$18:$D$20,0))," ")),IF(ISNA(MATCH(_xlfn.BITAND(V456,'PDP8'!$E$21),'PDP8'!$D$21:$D$52,0)),"",INDEX('PDP8'!$C$21:$C$52,MATCH(_xlfn.BITAND(V456,'PDP8'!$E$21),'PDP8'!$D$21:$D$52,0))))))</f>
        <v/>
      </c>
      <c r="X456" s="253" t="str">
        <f>IF(LEN(W456)=0,"",IF(B456='PDP8'!$B$17,'PDP8'!$F$17,CONCATENATE(IF(ISNA(MATCH(_xlfn.BITAND(V456,'PDP8'!$E$18),'PDP8'!$D$18:$D$20,0)),"",CONCATENATE(VLOOKUP(_xlfn.BITAND(V456,'PDP8'!$E$18),'PDP8'!$D$18:$F$20,3,0),IF(LEN(W456)&gt;4,", ",""))),IF(ISNA(MATCH(_xlfn.BITAND(V456,'PDP8'!$E$21),'PDP8'!$D$21:$D$52,0)),"",VLOOKUP(_xlfn.BITAND(V456,'PDP8'!$E$21),'PDP8'!$D$21:$F$52,3,0)))))</f>
        <v/>
      </c>
      <c r="Y456" s="253" t="str">
        <f t="shared" si="103"/>
        <v/>
      </c>
      <c r="Z456" s="253" t="str">
        <f t="shared" si="100"/>
        <v/>
      </c>
      <c r="AA456" s="253" t="str">
        <f>IF(LEN(Z456)=0,"",CONCATENATE(IF(ISNA(MATCH(_xlfn.BITAND(Z456,'PDP8'!$E$56),'PDP8'!$D$56:$D$70,0)),"",CONCATENATE(INDEX('PDP8'!$C$56:$C$70,MATCH(_xlfn.BITAND(Z456,'PDP8'!$E$56),'PDP8'!$D$56:$D$70,0))," ")),IF(ISNA(MATCH(_xlfn.BITAND(Z456,'PDP8'!$E$71),'PDP8'!$D$71:$D$73,0)),"",CONCATENATE(INDEX('PDP8'!$C$71:$C$73,MATCH(_xlfn.BITAND(Z456,'PDP8'!$E$71),'PDP8'!$D$71:$D$73,0))," ")),IF(_xlfn.BITAND(Z456,'PDP8'!$E$74),"",'PDP8'!$C$74),IF(_xlfn.BITAND(Z456,'PDP8'!$E$75),'PDP8'!$C$75,"")))</f>
        <v/>
      </c>
      <c r="AB456" s="253" t="str">
        <f>IF(LEN(AA456)=0,"",CONCATENATE(IF(ISNA(MATCH(_xlfn.BITAND(Z456,'PDP8'!$E$56),'PDP8'!$D$56:$D$70,0)),"",VLOOKUP(_xlfn.BITAND(Z456,'PDP8'!$E$56),'PDP8'!$D$56:$F$70,3,0)),IF(ISNA(MATCH(_xlfn.BITAND(Z456,'PDP8'!$E$71),'PDP8'!$D$71:$D$73,0)),"",CONCATENATE(IF(ISNA(MATCH(_xlfn.BITAND(Z456,'PDP8'!$E$56),'PDP8'!$D$56:$D$70,0)),"",", "),VLOOKUP(_xlfn.BITAND(Z456,'PDP8'!$E$71),'PDP8'!$D$71:$F$73,3,0))),IF(_xlfn.BITAND(Z456,'PDP8'!$E$75)='PDP8'!$D$75,CONCATENATE(IF(LEN(AA456)&gt;4,", ",""),'PDP8'!$F$75,""),IF(_xlfn.BITAND(Z456,'PDP8'!$E$74),"",'PDP8'!$F$74))))</f>
        <v/>
      </c>
      <c r="AC456" s="253" t="str">
        <f t="shared" si="104"/>
        <v/>
      </c>
      <c r="AD456" s="253" t="str">
        <f>IF(OR(LEFT(C456,1)="*",ISNA(MATCH(C456,'PDP8'!$B$90:$B$238,0))),"",VLOOKUP(C456,'PDP8'!$B$90:$C$238,2,0))</f>
        <v/>
      </c>
      <c r="AE456" s="253" t="str">
        <f>IF(LEN(AD456)=0,"",VLOOKUP(C456,'PDP8'!$B$79:$F$238,5,0))</f>
        <v/>
      </c>
      <c r="AF456" s="253" t="str">
        <f>IF(OR(LEFT(C456,1)="*",ISNA(MATCH(C456,'PDP8'!$J$5:$J$389,0))),"",INDEX('PDP8'!$I$5:$I$389,MATCH(C456,'PDP8'!$J$5:$J$389,0)))</f>
        <v/>
      </c>
      <c r="AG456" s="253" t="str">
        <f>IF(LEN(AF456)=0,"",CONCATENATE(VLOOKUP(C456,'PDP8'!$J$5:$M$389,2,0),": ",VLOOKUP(C456,'PDP8'!$J$5:$M$389,4,0)))</f>
        <v/>
      </c>
      <c r="AH456" s="126"/>
    </row>
    <row r="457" spans="1:34" x14ac:dyDescent="0.2">
      <c r="A457" s="126"/>
      <c r="B457" s="246" t="str">
        <f t="shared" si="90"/>
        <v/>
      </c>
      <c r="C457" s="247"/>
      <c r="D457" s="248"/>
      <c r="E457" s="177"/>
      <c r="F457" s="249"/>
      <c r="G457" s="250" t="str">
        <f>IF(LEN(C457)=0,"",IF(LEFT(C457,1)="*",B457,IF(D457="Y",C457,IF(O457&lt;6,INDEX('PDP8'!$C$6:$C$13,MATCH(P457,'PDP8'!$B$6:$B$13)),CONCATENATE(W457,AA457,AD457,AF457)))))</f>
        <v/>
      </c>
      <c r="H457" s="251" t="str">
        <f t="shared" si="91"/>
        <v/>
      </c>
      <c r="I457" s="250" t="str">
        <f t="shared" si="101"/>
        <v/>
      </c>
      <c r="J457" s="179"/>
      <c r="K457" s="188" t="str">
        <f>IF(LEFT(C457,1)="*",CONCATENATE("/Address = ",RIGHT(B457,LEN(B457)-1)),IF(LEN(O457)=0,"",IF(D457="Y",CONCATENATE("/Data initialized to ",C457),IF(O457&lt;6,CONCATENATE("/",VLOOKUP(P457,'PDP8'!$B$6:$F$13,5),IF(_xlfn.BITAND(OCT2DEC(C457),376)=264," [Auto pre-increment]","")),CONCATENATE("/",Y457,AC457,AE457,AG457)))))</f>
        <v/>
      </c>
      <c r="L457" s="252"/>
      <c r="M457" s="126"/>
      <c r="N457" s="253" t="str">
        <f t="shared" si="92"/>
        <v/>
      </c>
      <c r="O457" s="253" t="str">
        <f t="shared" si="93"/>
        <v/>
      </c>
      <c r="P457" s="253" t="str">
        <f t="shared" si="94"/>
        <v/>
      </c>
      <c r="Q457" s="253" t="str">
        <f t="shared" si="95"/>
        <v/>
      </c>
      <c r="R457" s="253" t="str">
        <f t="shared" si="96"/>
        <v>NO</v>
      </c>
      <c r="S457" s="254" t="str">
        <f t="shared" si="102"/>
        <v>7610</v>
      </c>
      <c r="T457" s="253" t="str">
        <f t="shared" si="97"/>
        <v/>
      </c>
      <c r="U457" s="253">
        <f t="shared" si="98"/>
        <v>0</v>
      </c>
      <c r="V457" s="253" t="str">
        <f t="shared" si="99"/>
        <v/>
      </c>
      <c r="W457" s="253" t="str">
        <f>IF(LEN(V457)=0,"",IF(_xlfn.BITAND(V457,'PDP8'!$E$17)='PDP8'!$D$17,'PDP8'!$F$17,CONCATENATE(IF(ISNA(MATCH(_xlfn.BITAND(V457,'PDP8'!$E$18),'PDP8'!$D$18:$D$20,0)),"",CONCATENATE(INDEX('PDP8'!$C$18:$C$20,MATCH(_xlfn.BITAND(V457,'PDP8'!$E$18),'PDP8'!$D$18:$D$20,0))," ")),IF(ISNA(MATCH(_xlfn.BITAND(V457,'PDP8'!$E$21),'PDP8'!$D$21:$D$52,0)),"",INDEX('PDP8'!$C$21:$C$52,MATCH(_xlfn.BITAND(V457,'PDP8'!$E$21),'PDP8'!$D$21:$D$52,0))))))</f>
        <v/>
      </c>
      <c r="X457" s="253" t="str">
        <f>IF(LEN(W457)=0,"",IF(B457='PDP8'!$B$17,'PDP8'!$F$17,CONCATENATE(IF(ISNA(MATCH(_xlfn.BITAND(V457,'PDP8'!$E$18),'PDP8'!$D$18:$D$20,0)),"",CONCATENATE(VLOOKUP(_xlfn.BITAND(V457,'PDP8'!$E$18),'PDP8'!$D$18:$F$20,3,0),IF(LEN(W457)&gt;4,", ",""))),IF(ISNA(MATCH(_xlfn.BITAND(V457,'PDP8'!$E$21),'PDP8'!$D$21:$D$52,0)),"",VLOOKUP(_xlfn.BITAND(V457,'PDP8'!$E$21),'PDP8'!$D$21:$F$52,3,0)))))</f>
        <v/>
      </c>
      <c r="Y457" s="253" t="str">
        <f t="shared" si="103"/>
        <v/>
      </c>
      <c r="Z457" s="253" t="str">
        <f t="shared" si="100"/>
        <v/>
      </c>
      <c r="AA457" s="253" t="str">
        <f>IF(LEN(Z457)=0,"",CONCATENATE(IF(ISNA(MATCH(_xlfn.BITAND(Z457,'PDP8'!$E$56),'PDP8'!$D$56:$D$70,0)),"",CONCATENATE(INDEX('PDP8'!$C$56:$C$70,MATCH(_xlfn.BITAND(Z457,'PDP8'!$E$56),'PDP8'!$D$56:$D$70,0))," ")),IF(ISNA(MATCH(_xlfn.BITAND(Z457,'PDP8'!$E$71),'PDP8'!$D$71:$D$73,0)),"",CONCATENATE(INDEX('PDP8'!$C$71:$C$73,MATCH(_xlfn.BITAND(Z457,'PDP8'!$E$71),'PDP8'!$D$71:$D$73,0))," ")),IF(_xlfn.BITAND(Z457,'PDP8'!$E$74),"",'PDP8'!$C$74),IF(_xlfn.BITAND(Z457,'PDP8'!$E$75),'PDP8'!$C$75,"")))</f>
        <v/>
      </c>
      <c r="AB457" s="253" t="str">
        <f>IF(LEN(AA457)=0,"",CONCATENATE(IF(ISNA(MATCH(_xlfn.BITAND(Z457,'PDP8'!$E$56),'PDP8'!$D$56:$D$70,0)),"",VLOOKUP(_xlfn.BITAND(Z457,'PDP8'!$E$56),'PDP8'!$D$56:$F$70,3,0)),IF(ISNA(MATCH(_xlfn.BITAND(Z457,'PDP8'!$E$71),'PDP8'!$D$71:$D$73,0)),"",CONCATENATE(IF(ISNA(MATCH(_xlfn.BITAND(Z457,'PDP8'!$E$56),'PDP8'!$D$56:$D$70,0)),"",", "),VLOOKUP(_xlfn.BITAND(Z457,'PDP8'!$E$71),'PDP8'!$D$71:$F$73,3,0))),IF(_xlfn.BITAND(Z457,'PDP8'!$E$75)='PDP8'!$D$75,CONCATENATE(IF(LEN(AA457)&gt;4,", ",""),'PDP8'!$F$75,""),IF(_xlfn.BITAND(Z457,'PDP8'!$E$74),"",'PDP8'!$F$74))))</f>
        <v/>
      </c>
      <c r="AC457" s="253" t="str">
        <f t="shared" si="104"/>
        <v/>
      </c>
      <c r="AD457" s="253" t="str">
        <f>IF(OR(LEFT(C457,1)="*",ISNA(MATCH(C457,'PDP8'!$B$90:$B$238,0))),"",VLOOKUP(C457,'PDP8'!$B$90:$C$238,2,0))</f>
        <v/>
      </c>
      <c r="AE457" s="253" t="str">
        <f>IF(LEN(AD457)=0,"",VLOOKUP(C457,'PDP8'!$B$79:$F$238,5,0))</f>
        <v/>
      </c>
      <c r="AF457" s="253" t="str">
        <f>IF(OR(LEFT(C457,1)="*",ISNA(MATCH(C457,'PDP8'!$J$5:$J$389,0))),"",INDEX('PDP8'!$I$5:$I$389,MATCH(C457,'PDP8'!$J$5:$J$389,0)))</f>
        <v/>
      </c>
      <c r="AG457" s="253" t="str">
        <f>IF(LEN(AF457)=0,"",CONCATENATE(VLOOKUP(C457,'PDP8'!$J$5:$M$389,2,0),": ",VLOOKUP(C457,'PDP8'!$J$5:$M$389,4,0)))</f>
        <v/>
      </c>
      <c r="AH457" s="126"/>
    </row>
    <row r="458" spans="1:34" x14ac:dyDescent="0.2">
      <c r="A458" s="126"/>
      <c r="B458" s="246" t="str">
        <f t="shared" ref="B458:B521" si="105">IF(LEN(C458)=0,"",IF(LEFT(C458,1)="*",C458,S458))</f>
        <v/>
      </c>
      <c r="C458" s="247"/>
      <c r="D458" s="248"/>
      <c r="E458" s="177"/>
      <c r="F458" s="249"/>
      <c r="G458" s="250" t="str">
        <f>IF(LEN(C458)=0,"",IF(LEFT(C458,1)="*",B458,IF(D458="Y",C458,IF(O458&lt;6,INDEX('PDP8'!$C$6:$C$13,MATCH(P458,'PDP8'!$B$6:$B$13)),CONCATENATE(W458,AA458,AD458,AF458)))))</f>
        <v/>
      </c>
      <c r="H458" s="251" t="str">
        <f t="shared" ref="H458:H522" si="106">IF(OR(LEN(O458)=0,O458&gt;5,D458="Y"),"",IF(_xlfn.BITAND(OCT2DEC(C458),256),"I",""))</f>
        <v/>
      </c>
      <c r="I458" s="250" t="str">
        <f t="shared" si="101"/>
        <v/>
      </c>
      <c r="J458" s="179"/>
      <c r="K458" s="188" t="str">
        <f>IF(LEFT(C458,1)="*",CONCATENATE("/Address = ",RIGHT(B458,LEN(B458)-1)),IF(LEN(O458)=0,"",IF(D458="Y",CONCATENATE("/Data initialized to ",C458),IF(O458&lt;6,CONCATENATE("/",VLOOKUP(P458,'PDP8'!$B$6:$F$13,5),IF(_xlfn.BITAND(OCT2DEC(C458),376)=264," [Auto pre-increment]","")),CONCATENATE("/",Y458,AC458,AE458,AG458)))))</f>
        <v/>
      </c>
      <c r="L458" s="252"/>
      <c r="M458" s="126"/>
      <c r="N458" s="253" t="str">
        <f t="shared" ref="N458:N521" si="107">IF(OR(LEN(O458)=0,O458&gt;5,D458="Y"),"",_xlfn.BITAND(OCT2DEC(C458),128)/128)</f>
        <v/>
      </c>
      <c r="O458" s="253" t="str">
        <f t="shared" ref="O458:O522" si="108">IF(LEN(C458)=0,"",IF(LEFT(C458,1)="*","",VALUE(LEFT(C458,1))))</f>
        <v/>
      </c>
      <c r="P458" s="253" t="str">
        <f t="shared" ref="P458:P521" si="109">IF(LEN(C458)=0,"",IF(LEFT(C458,1)="*","",CONCATENATE(O458,"000")))</f>
        <v/>
      </c>
      <c r="Q458" s="253" t="str">
        <f t="shared" ref="Q458:Q522" si="110">IF(LEN(F458)=0,"",IF(RIGHT(F458,1)=",",LEFT(F458,LEN(F458)-1),F458))</f>
        <v/>
      </c>
      <c r="R458" s="253" t="str">
        <f t="shared" ref="R458:R521" si="111">IF(OR(LEN(C458)=0,LEFT(C458,1)="*",ISNA(MATCH(S458,$T$10:$T$522,0))),"NO","YES")</f>
        <v>NO</v>
      </c>
      <c r="S458" s="254" t="str">
        <f t="shared" si="102"/>
        <v>7610</v>
      </c>
      <c r="T458" s="253" t="str">
        <f t="shared" ref="T458:T522" si="112">IF(OR(LEN(O458)=0,O458&gt;5),"",DEC2OCT(_xlfn.BITAND(OCT2DEC(C458),127)+IF(N458=1,_xlfn.BITAND(OCT2DEC(B458),3968),0),4))</f>
        <v/>
      </c>
      <c r="U458" s="253">
        <f t="shared" ref="U458:U522" si="113">IF(LEN(O458)=0,0,IF(O458=7,INT((LEN(G458)+1)/4),0))</f>
        <v>0</v>
      </c>
      <c r="V458" s="253" t="str">
        <f t="shared" ref="V458:V522" si="114">IF(O458=7,IF(_xlfn.BITAND(OCT2DEC(C458),256)=0,_xlfn.BITAND(OCT2DEC(C458),255),""),"")</f>
        <v/>
      </c>
      <c r="W458" s="253" t="str">
        <f>IF(LEN(V458)=0,"",IF(_xlfn.BITAND(V458,'PDP8'!$E$17)='PDP8'!$D$17,'PDP8'!$F$17,CONCATENATE(IF(ISNA(MATCH(_xlfn.BITAND(V458,'PDP8'!$E$18),'PDP8'!$D$18:$D$20,0)),"",CONCATENATE(INDEX('PDP8'!$C$18:$C$20,MATCH(_xlfn.BITAND(V458,'PDP8'!$E$18),'PDP8'!$D$18:$D$20,0))," ")),IF(ISNA(MATCH(_xlfn.BITAND(V458,'PDP8'!$E$21),'PDP8'!$D$21:$D$52,0)),"",INDEX('PDP8'!$C$21:$C$52,MATCH(_xlfn.BITAND(V458,'PDP8'!$E$21),'PDP8'!$D$21:$D$52,0))))))</f>
        <v/>
      </c>
      <c r="X458" s="253" t="str">
        <f>IF(LEN(W458)=0,"",IF(B458='PDP8'!$B$17,'PDP8'!$F$17,CONCATENATE(IF(ISNA(MATCH(_xlfn.BITAND(V458,'PDP8'!$E$18),'PDP8'!$D$18:$D$20,0)),"",CONCATENATE(VLOOKUP(_xlfn.BITAND(V458,'PDP8'!$E$18),'PDP8'!$D$18:$F$20,3,0),IF(LEN(W458)&gt;4,", ",""))),IF(ISNA(MATCH(_xlfn.BITAND(V458,'PDP8'!$E$21),'PDP8'!$D$21:$D$52,0)),"",VLOOKUP(_xlfn.BITAND(V458,'PDP8'!$E$21),'PDP8'!$D$21:$F$52,3,0)))))</f>
        <v/>
      </c>
      <c r="Y458" s="253" t="str">
        <f t="shared" si="103"/>
        <v/>
      </c>
      <c r="Z458" s="253" t="str">
        <f t="shared" ref="Z458:Z522" si="115">IF(O458=7,IF(_xlfn.BITAND(OCT2DEC(C458),257)=256,_xlfn.BITAND(OCT2DEC(C458),254),""),"")</f>
        <v/>
      </c>
      <c r="AA458" s="253" t="str">
        <f>IF(LEN(Z458)=0,"",CONCATENATE(IF(ISNA(MATCH(_xlfn.BITAND(Z458,'PDP8'!$E$56),'PDP8'!$D$56:$D$70,0)),"",CONCATENATE(INDEX('PDP8'!$C$56:$C$70,MATCH(_xlfn.BITAND(Z458,'PDP8'!$E$56),'PDP8'!$D$56:$D$70,0))," ")),IF(ISNA(MATCH(_xlfn.BITAND(Z458,'PDP8'!$E$71),'PDP8'!$D$71:$D$73,0)),"",CONCATENATE(INDEX('PDP8'!$C$71:$C$73,MATCH(_xlfn.BITAND(Z458,'PDP8'!$E$71),'PDP8'!$D$71:$D$73,0))," ")),IF(_xlfn.BITAND(Z458,'PDP8'!$E$74),"",'PDP8'!$C$74),IF(_xlfn.BITAND(Z458,'PDP8'!$E$75),'PDP8'!$C$75,"")))</f>
        <v/>
      </c>
      <c r="AB458" s="253" t="str">
        <f>IF(LEN(AA458)=0,"",CONCATENATE(IF(ISNA(MATCH(_xlfn.BITAND(Z458,'PDP8'!$E$56),'PDP8'!$D$56:$D$70,0)),"",VLOOKUP(_xlfn.BITAND(Z458,'PDP8'!$E$56),'PDP8'!$D$56:$F$70,3,0)),IF(ISNA(MATCH(_xlfn.BITAND(Z458,'PDP8'!$E$71),'PDP8'!$D$71:$D$73,0)),"",CONCATENATE(IF(ISNA(MATCH(_xlfn.BITAND(Z458,'PDP8'!$E$56),'PDP8'!$D$56:$D$70,0)),"",", "),VLOOKUP(_xlfn.BITAND(Z458,'PDP8'!$E$71),'PDP8'!$D$71:$F$73,3,0))),IF(_xlfn.BITAND(Z458,'PDP8'!$E$75)='PDP8'!$D$75,CONCATENATE(IF(LEN(AA458)&gt;4,", ",""),'PDP8'!$F$75,""),IF(_xlfn.BITAND(Z458,'PDP8'!$E$74),"",'PDP8'!$F$74))))</f>
        <v/>
      </c>
      <c r="AC458" s="253" t="str">
        <f t="shared" si="104"/>
        <v/>
      </c>
      <c r="AD458" s="253" t="str">
        <f>IF(OR(LEFT(C458,1)="*",ISNA(MATCH(C458,'PDP8'!$B$90:$B$238,0))),"",VLOOKUP(C458,'PDP8'!$B$90:$C$238,2,0))</f>
        <v/>
      </c>
      <c r="AE458" s="253" t="str">
        <f>IF(LEN(AD458)=0,"",VLOOKUP(C458,'PDP8'!$B$79:$F$238,5,0))</f>
        <v/>
      </c>
      <c r="AF458" s="253" t="str">
        <f>IF(OR(LEFT(C458,1)="*",ISNA(MATCH(C458,'PDP8'!$J$5:$J$389,0))),"",INDEX('PDP8'!$I$5:$I$389,MATCH(C458,'PDP8'!$J$5:$J$389,0)))</f>
        <v/>
      </c>
      <c r="AG458" s="253" t="str">
        <f>IF(LEN(AF458)=0,"",CONCATENATE(VLOOKUP(C458,'PDP8'!$J$5:$M$389,2,0),": ",VLOOKUP(C458,'PDP8'!$J$5:$M$389,4,0)))</f>
        <v/>
      </c>
      <c r="AH458" s="126"/>
    </row>
    <row r="459" spans="1:34" x14ac:dyDescent="0.2">
      <c r="A459" s="126"/>
      <c r="B459" s="246" t="str">
        <f t="shared" si="105"/>
        <v/>
      </c>
      <c r="C459" s="247"/>
      <c r="D459" s="248"/>
      <c r="E459" s="177"/>
      <c r="F459" s="249"/>
      <c r="G459" s="250" t="str">
        <f>IF(LEN(C459)=0,"",IF(LEFT(C459,1)="*",B459,IF(D459="Y",C459,IF(O459&lt;6,INDEX('PDP8'!$C$6:$C$13,MATCH(P459,'PDP8'!$B$6:$B$13)),CONCATENATE(W459,AA459,AD459,AF459)))))</f>
        <v/>
      </c>
      <c r="H459" s="251" t="str">
        <f t="shared" si="106"/>
        <v/>
      </c>
      <c r="I459" s="250" t="str">
        <f t="shared" ref="I459:I522" si="116">IF(OR(LEN(T459)=0,D459="Y"),"",IF(ISNA(MATCH(T459,$B$10:$B$522,0)),T459,IF(LEN(VLOOKUP(T459,$B$10:$Q$522,16,0))=0,T459,VLOOKUP(T459,$B$10:$Q$522,16,0))))</f>
        <v/>
      </c>
      <c r="J459" s="179"/>
      <c r="K459" s="188" t="str">
        <f>IF(LEFT(C459,1)="*",CONCATENATE("/Address = ",RIGHT(B459,LEN(B459)-1)),IF(LEN(O459)=0,"",IF(D459="Y",CONCATENATE("/Data initialized to ",C459),IF(O459&lt;6,CONCATENATE("/",VLOOKUP(P459,'PDP8'!$B$6:$F$13,5),IF(_xlfn.BITAND(OCT2DEC(C459),376)=264," [Auto pre-increment]","")),CONCATENATE("/",Y459,AC459,AE459,AG459)))))</f>
        <v/>
      </c>
      <c r="L459" s="252"/>
      <c r="M459" s="126"/>
      <c r="N459" s="253" t="str">
        <f t="shared" si="107"/>
        <v/>
      </c>
      <c r="O459" s="253" t="str">
        <f t="shared" si="108"/>
        <v/>
      </c>
      <c r="P459" s="253" t="str">
        <f t="shared" si="109"/>
        <v/>
      </c>
      <c r="Q459" s="253" t="str">
        <f t="shared" si="110"/>
        <v/>
      </c>
      <c r="R459" s="253" t="str">
        <f t="shared" si="111"/>
        <v>NO</v>
      </c>
      <c r="S459" s="254" t="str">
        <f t="shared" ref="S459:S522" si="117">IF(LEN(C459)=0,S458,IF(LEFT(C459,1)="*",DEC2OCT(OCT2DEC(RIGHT(C459,LEN(C459)-1))-1,4),DEC2OCT(IF(S458="7777",0,OCT2DEC(S458)+1),4)))</f>
        <v>7610</v>
      </c>
      <c r="T459" s="253" t="str">
        <f t="shared" si="112"/>
        <v/>
      </c>
      <c r="U459" s="253">
        <f t="shared" si="113"/>
        <v>0</v>
      </c>
      <c r="V459" s="253" t="str">
        <f t="shared" si="114"/>
        <v/>
      </c>
      <c r="W459" s="253" t="str">
        <f>IF(LEN(V459)=0,"",IF(_xlfn.BITAND(V459,'PDP8'!$E$17)='PDP8'!$D$17,'PDP8'!$F$17,CONCATENATE(IF(ISNA(MATCH(_xlfn.BITAND(V459,'PDP8'!$E$18),'PDP8'!$D$18:$D$20,0)),"",CONCATENATE(INDEX('PDP8'!$C$18:$C$20,MATCH(_xlfn.BITAND(V459,'PDP8'!$E$18),'PDP8'!$D$18:$D$20,0))," ")),IF(ISNA(MATCH(_xlfn.BITAND(V459,'PDP8'!$E$21),'PDP8'!$D$21:$D$52,0)),"",INDEX('PDP8'!$C$21:$C$52,MATCH(_xlfn.BITAND(V459,'PDP8'!$E$21),'PDP8'!$D$21:$D$52,0))))))</f>
        <v/>
      </c>
      <c r="X459" s="253" t="str">
        <f>IF(LEN(W459)=0,"",IF(B459='PDP8'!$B$17,'PDP8'!$F$17,CONCATENATE(IF(ISNA(MATCH(_xlfn.BITAND(V459,'PDP8'!$E$18),'PDP8'!$D$18:$D$20,0)),"",CONCATENATE(VLOOKUP(_xlfn.BITAND(V459,'PDP8'!$E$18),'PDP8'!$D$18:$F$20,3,0),IF(LEN(W459)&gt;4,", ",""))),IF(ISNA(MATCH(_xlfn.BITAND(V459,'PDP8'!$E$21),'PDP8'!$D$21:$D$52,0)),"",VLOOKUP(_xlfn.BITAND(V459,'PDP8'!$E$21),'PDP8'!$D$21:$F$52,3,0)))))</f>
        <v/>
      </c>
      <c r="Y459" s="253" t="str">
        <f t="shared" ref="Y459:Y522" si="118">IF(RIGHT(X459)=" ",LEFT(X459,LEN(X459)-1),X459)</f>
        <v/>
      </c>
      <c r="Z459" s="253" t="str">
        <f t="shared" si="115"/>
        <v/>
      </c>
      <c r="AA459" s="253" t="str">
        <f>IF(LEN(Z459)=0,"",CONCATENATE(IF(ISNA(MATCH(_xlfn.BITAND(Z459,'PDP8'!$E$56),'PDP8'!$D$56:$D$70,0)),"",CONCATENATE(INDEX('PDP8'!$C$56:$C$70,MATCH(_xlfn.BITAND(Z459,'PDP8'!$E$56),'PDP8'!$D$56:$D$70,0))," ")),IF(ISNA(MATCH(_xlfn.BITAND(Z459,'PDP8'!$E$71),'PDP8'!$D$71:$D$73,0)),"",CONCATENATE(INDEX('PDP8'!$C$71:$C$73,MATCH(_xlfn.BITAND(Z459,'PDP8'!$E$71),'PDP8'!$D$71:$D$73,0))," ")),IF(_xlfn.BITAND(Z459,'PDP8'!$E$74),"",'PDP8'!$C$74),IF(_xlfn.BITAND(Z459,'PDP8'!$E$75),'PDP8'!$C$75,"")))</f>
        <v/>
      </c>
      <c r="AB459" s="253" t="str">
        <f>IF(LEN(AA459)=0,"",CONCATENATE(IF(ISNA(MATCH(_xlfn.BITAND(Z459,'PDP8'!$E$56),'PDP8'!$D$56:$D$70,0)),"",VLOOKUP(_xlfn.BITAND(Z459,'PDP8'!$E$56),'PDP8'!$D$56:$F$70,3,0)),IF(ISNA(MATCH(_xlfn.BITAND(Z459,'PDP8'!$E$71),'PDP8'!$D$71:$D$73,0)),"",CONCATENATE(IF(ISNA(MATCH(_xlfn.BITAND(Z459,'PDP8'!$E$56),'PDP8'!$D$56:$D$70,0)),"",", "),VLOOKUP(_xlfn.BITAND(Z459,'PDP8'!$E$71),'PDP8'!$D$71:$F$73,3,0))),IF(_xlfn.BITAND(Z459,'PDP8'!$E$75)='PDP8'!$D$75,CONCATENATE(IF(LEN(AA459)&gt;4,", ",""),'PDP8'!$F$75,""),IF(_xlfn.BITAND(Z459,'PDP8'!$E$74),"",'PDP8'!$F$74))))</f>
        <v/>
      </c>
      <c r="AC459" s="253" t="str">
        <f t="shared" ref="AC459:AC522" si="119">IF(RIGHT(AB459)=" ",LEFT(AB459,LEN(AB459)-1),AB459)</f>
        <v/>
      </c>
      <c r="AD459" s="253" t="str">
        <f>IF(OR(LEFT(C459,1)="*",ISNA(MATCH(C459,'PDP8'!$B$90:$B$238,0))),"",VLOOKUP(C459,'PDP8'!$B$90:$C$238,2,0))</f>
        <v/>
      </c>
      <c r="AE459" s="253" t="str">
        <f>IF(LEN(AD459)=0,"",VLOOKUP(C459,'PDP8'!$B$79:$F$238,5,0))</f>
        <v/>
      </c>
      <c r="AF459" s="253" t="str">
        <f>IF(OR(LEFT(C459,1)="*",ISNA(MATCH(C459,'PDP8'!$J$5:$J$389,0))),"",INDEX('PDP8'!$I$5:$I$389,MATCH(C459,'PDP8'!$J$5:$J$389,0)))</f>
        <v/>
      </c>
      <c r="AG459" s="253" t="str">
        <f>IF(LEN(AF459)=0,"",CONCATENATE(VLOOKUP(C459,'PDP8'!$J$5:$M$389,2,0),": ",VLOOKUP(C459,'PDP8'!$J$5:$M$389,4,0)))</f>
        <v/>
      </c>
      <c r="AH459" s="126"/>
    </row>
    <row r="460" spans="1:34" x14ac:dyDescent="0.2">
      <c r="A460" s="126"/>
      <c r="B460" s="246" t="str">
        <f t="shared" si="105"/>
        <v/>
      </c>
      <c r="C460" s="247"/>
      <c r="D460" s="248"/>
      <c r="E460" s="177"/>
      <c r="F460" s="249"/>
      <c r="G460" s="250" t="str">
        <f>IF(LEN(C460)=0,"",IF(LEFT(C460,1)="*",B460,IF(D460="Y",C460,IF(O460&lt;6,INDEX('PDP8'!$C$6:$C$13,MATCH(P460,'PDP8'!$B$6:$B$13)),CONCATENATE(W460,AA460,AD460,AF460)))))</f>
        <v/>
      </c>
      <c r="H460" s="251" t="str">
        <f t="shared" si="106"/>
        <v/>
      </c>
      <c r="I460" s="250" t="str">
        <f t="shared" si="116"/>
        <v/>
      </c>
      <c r="J460" s="179"/>
      <c r="K460" s="188" t="str">
        <f>IF(LEFT(C460,1)="*",CONCATENATE("/Address = ",RIGHT(B460,LEN(B460)-1)),IF(LEN(O460)=0,"",IF(D460="Y",CONCATENATE("/Data initialized to ",C460),IF(O460&lt;6,CONCATENATE("/",VLOOKUP(P460,'PDP8'!$B$6:$F$13,5),IF(_xlfn.BITAND(OCT2DEC(C460),376)=264," [Auto pre-increment]","")),CONCATENATE("/",Y460,AC460,AE460,AG460)))))</f>
        <v/>
      </c>
      <c r="L460" s="252"/>
      <c r="M460" s="126"/>
      <c r="N460" s="253" t="str">
        <f t="shared" si="107"/>
        <v/>
      </c>
      <c r="O460" s="253" t="str">
        <f t="shared" si="108"/>
        <v/>
      </c>
      <c r="P460" s="253" t="str">
        <f t="shared" si="109"/>
        <v/>
      </c>
      <c r="Q460" s="253" t="str">
        <f t="shared" si="110"/>
        <v/>
      </c>
      <c r="R460" s="253" t="str">
        <f t="shared" si="111"/>
        <v>NO</v>
      </c>
      <c r="S460" s="254" t="str">
        <f t="shared" si="117"/>
        <v>7610</v>
      </c>
      <c r="T460" s="253" t="str">
        <f t="shared" si="112"/>
        <v/>
      </c>
      <c r="U460" s="253">
        <f t="shared" si="113"/>
        <v>0</v>
      </c>
      <c r="V460" s="253" t="str">
        <f t="shared" si="114"/>
        <v/>
      </c>
      <c r="W460" s="253" t="str">
        <f>IF(LEN(V460)=0,"",IF(_xlfn.BITAND(V460,'PDP8'!$E$17)='PDP8'!$D$17,'PDP8'!$F$17,CONCATENATE(IF(ISNA(MATCH(_xlfn.BITAND(V460,'PDP8'!$E$18),'PDP8'!$D$18:$D$20,0)),"",CONCATENATE(INDEX('PDP8'!$C$18:$C$20,MATCH(_xlfn.BITAND(V460,'PDP8'!$E$18),'PDP8'!$D$18:$D$20,0))," ")),IF(ISNA(MATCH(_xlfn.BITAND(V460,'PDP8'!$E$21),'PDP8'!$D$21:$D$52,0)),"",INDEX('PDP8'!$C$21:$C$52,MATCH(_xlfn.BITAND(V460,'PDP8'!$E$21),'PDP8'!$D$21:$D$52,0))))))</f>
        <v/>
      </c>
      <c r="X460" s="253" t="str">
        <f>IF(LEN(W460)=0,"",IF(B460='PDP8'!$B$17,'PDP8'!$F$17,CONCATENATE(IF(ISNA(MATCH(_xlfn.BITAND(V460,'PDP8'!$E$18),'PDP8'!$D$18:$D$20,0)),"",CONCATENATE(VLOOKUP(_xlfn.BITAND(V460,'PDP8'!$E$18),'PDP8'!$D$18:$F$20,3,0),IF(LEN(W460)&gt;4,", ",""))),IF(ISNA(MATCH(_xlfn.BITAND(V460,'PDP8'!$E$21),'PDP8'!$D$21:$D$52,0)),"",VLOOKUP(_xlfn.BITAND(V460,'PDP8'!$E$21),'PDP8'!$D$21:$F$52,3,0)))))</f>
        <v/>
      </c>
      <c r="Y460" s="253" t="str">
        <f t="shared" si="118"/>
        <v/>
      </c>
      <c r="Z460" s="253" t="str">
        <f t="shared" si="115"/>
        <v/>
      </c>
      <c r="AA460" s="253" t="str">
        <f>IF(LEN(Z460)=0,"",CONCATENATE(IF(ISNA(MATCH(_xlfn.BITAND(Z460,'PDP8'!$E$56),'PDP8'!$D$56:$D$70,0)),"",CONCATENATE(INDEX('PDP8'!$C$56:$C$70,MATCH(_xlfn.BITAND(Z460,'PDP8'!$E$56),'PDP8'!$D$56:$D$70,0))," ")),IF(ISNA(MATCH(_xlfn.BITAND(Z460,'PDP8'!$E$71),'PDP8'!$D$71:$D$73,0)),"",CONCATENATE(INDEX('PDP8'!$C$71:$C$73,MATCH(_xlfn.BITAND(Z460,'PDP8'!$E$71),'PDP8'!$D$71:$D$73,0))," ")),IF(_xlfn.BITAND(Z460,'PDP8'!$E$74),"",'PDP8'!$C$74),IF(_xlfn.BITAND(Z460,'PDP8'!$E$75),'PDP8'!$C$75,"")))</f>
        <v/>
      </c>
      <c r="AB460" s="253" t="str">
        <f>IF(LEN(AA460)=0,"",CONCATENATE(IF(ISNA(MATCH(_xlfn.BITAND(Z460,'PDP8'!$E$56),'PDP8'!$D$56:$D$70,0)),"",VLOOKUP(_xlfn.BITAND(Z460,'PDP8'!$E$56),'PDP8'!$D$56:$F$70,3,0)),IF(ISNA(MATCH(_xlfn.BITAND(Z460,'PDP8'!$E$71),'PDP8'!$D$71:$D$73,0)),"",CONCATENATE(IF(ISNA(MATCH(_xlfn.BITAND(Z460,'PDP8'!$E$56),'PDP8'!$D$56:$D$70,0)),"",", "),VLOOKUP(_xlfn.BITAND(Z460,'PDP8'!$E$71),'PDP8'!$D$71:$F$73,3,0))),IF(_xlfn.BITAND(Z460,'PDP8'!$E$75)='PDP8'!$D$75,CONCATENATE(IF(LEN(AA460)&gt;4,", ",""),'PDP8'!$F$75,""),IF(_xlfn.BITAND(Z460,'PDP8'!$E$74),"",'PDP8'!$F$74))))</f>
        <v/>
      </c>
      <c r="AC460" s="253" t="str">
        <f t="shared" si="119"/>
        <v/>
      </c>
      <c r="AD460" s="253" t="str">
        <f>IF(OR(LEFT(C460,1)="*",ISNA(MATCH(C460,'PDP8'!$B$90:$B$238,0))),"",VLOOKUP(C460,'PDP8'!$B$90:$C$238,2,0))</f>
        <v/>
      </c>
      <c r="AE460" s="253" t="str">
        <f>IF(LEN(AD460)=0,"",VLOOKUP(C460,'PDP8'!$B$79:$F$238,5,0))</f>
        <v/>
      </c>
      <c r="AF460" s="253" t="str">
        <f>IF(OR(LEFT(C460,1)="*",ISNA(MATCH(C460,'PDP8'!$J$5:$J$389,0))),"",INDEX('PDP8'!$I$5:$I$389,MATCH(C460,'PDP8'!$J$5:$J$389,0)))</f>
        <v/>
      </c>
      <c r="AG460" s="253" t="str">
        <f>IF(LEN(AF460)=0,"",CONCATENATE(VLOOKUP(C460,'PDP8'!$J$5:$M$389,2,0),": ",VLOOKUP(C460,'PDP8'!$J$5:$M$389,4,0)))</f>
        <v/>
      </c>
      <c r="AH460" s="126"/>
    </row>
    <row r="461" spans="1:34" x14ac:dyDescent="0.2">
      <c r="A461" s="126"/>
      <c r="B461" s="246" t="str">
        <f t="shared" si="105"/>
        <v/>
      </c>
      <c r="C461" s="247"/>
      <c r="D461" s="248"/>
      <c r="E461" s="177"/>
      <c r="F461" s="249"/>
      <c r="G461" s="250" t="str">
        <f>IF(LEN(C461)=0,"",IF(LEFT(C461,1)="*",B461,IF(D461="Y",C461,IF(O461&lt;6,INDEX('PDP8'!$C$6:$C$13,MATCH(P461,'PDP8'!$B$6:$B$13)),CONCATENATE(W461,AA461,AD461,AF461)))))</f>
        <v/>
      </c>
      <c r="H461" s="251" t="str">
        <f t="shared" si="106"/>
        <v/>
      </c>
      <c r="I461" s="250" t="str">
        <f t="shared" si="116"/>
        <v/>
      </c>
      <c r="J461" s="179"/>
      <c r="K461" s="188" t="str">
        <f>IF(LEFT(C461,1)="*",CONCATENATE("/Address = ",RIGHT(B461,LEN(B461)-1)),IF(LEN(O461)=0,"",IF(D461="Y",CONCATENATE("/Data initialized to ",C461),IF(O461&lt;6,CONCATENATE("/",VLOOKUP(P461,'PDP8'!$B$6:$F$13,5),IF(_xlfn.BITAND(OCT2DEC(C461),376)=264," [Auto pre-increment]","")),CONCATENATE("/",Y461,AC461,AE461,AG461)))))</f>
        <v/>
      </c>
      <c r="L461" s="252"/>
      <c r="M461" s="126"/>
      <c r="N461" s="253" t="str">
        <f t="shared" si="107"/>
        <v/>
      </c>
      <c r="O461" s="253" t="str">
        <f t="shared" si="108"/>
        <v/>
      </c>
      <c r="P461" s="253" t="str">
        <f t="shared" si="109"/>
        <v/>
      </c>
      <c r="Q461" s="253" t="str">
        <f t="shared" si="110"/>
        <v/>
      </c>
      <c r="R461" s="253" t="str">
        <f t="shared" si="111"/>
        <v>NO</v>
      </c>
      <c r="S461" s="254" t="str">
        <f t="shared" si="117"/>
        <v>7610</v>
      </c>
      <c r="T461" s="253" t="str">
        <f t="shared" si="112"/>
        <v/>
      </c>
      <c r="U461" s="253">
        <f t="shared" si="113"/>
        <v>0</v>
      </c>
      <c r="V461" s="253" t="str">
        <f t="shared" si="114"/>
        <v/>
      </c>
      <c r="W461" s="253" t="str">
        <f>IF(LEN(V461)=0,"",IF(_xlfn.BITAND(V461,'PDP8'!$E$17)='PDP8'!$D$17,'PDP8'!$F$17,CONCATENATE(IF(ISNA(MATCH(_xlfn.BITAND(V461,'PDP8'!$E$18),'PDP8'!$D$18:$D$20,0)),"",CONCATENATE(INDEX('PDP8'!$C$18:$C$20,MATCH(_xlfn.BITAND(V461,'PDP8'!$E$18),'PDP8'!$D$18:$D$20,0))," ")),IF(ISNA(MATCH(_xlfn.BITAND(V461,'PDP8'!$E$21),'PDP8'!$D$21:$D$52,0)),"",INDEX('PDP8'!$C$21:$C$52,MATCH(_xlfn.BITAND(V461,'PDP8'!$E$21),'PDP8'!$D$21:$D$52,0))))))</f>
        <v/>
      </c>
      <c r="X461" s="253" t="str">
        <f>IF(LEN(W461)=0,"",IF(B461='PDP8'!$B$17,'PDP8'!$F$17,CONCATENATE(IF(ISNA(MATCH(_xlfn.BITAND(V461,'PDP8'!$E$18),'PDP8'!$D$18:$D$20,0)),"",CONCATENATE(VLOOKUP(_xlfn.BITAND(V461,'PDP8'!$E$18),'PDP8'!$D$18:$F$20,3,0),IF(LEN(W461)&gt;4,", ",""))),IF(ISNA(MATCH(_xlfn.BITAND(V461,'PDP8'!$E$21),'PDP8'!$D$21:$D$52,0)),"",VLOOKUP(_xlfn.BITAND(V461,'PDP8'!$E$21),'PDP8'!$D$21:$F$52,3,0)))))</f>
        <v/>
      </c>
      <c r="Y461" s="253" t="str">
        <f t="shared" si="118"/>
        <v/>
      </c>
      <c r="Z461" s="253" t="str">
        <f t="shared" si="115"/>
        <v/>
      </c>
      <c r="AA461" s="253" t="str">
        <f>IF(LEN(Z461)=0,"",CONCATENATE(IF(ISNA(MATCH(_xlfn.BITAND(Z461,'PDP8'!$E$56),'PDP8'!$D$56:$D$70,0)),"",CONCATENATE(INDEX('PDP8'!$C$56:$C$70,MATCH(_xlfn.BITAND(Z461,'PDP8'!$E$56),'PDP8'!$D$56:$D$70,0))," ")),IF(ISNA(MATCH(_xlfn.BITAND(Z461,'PDP8'!$E$71),'PDP8'!$D$71:$D$73,0)),"",CONCATENATE(INDEX('PDP8'!$C$71:$C$73,MATCH(_xlfn.BITAND(Z461,'PDP8'!$E$71),'PDP8'!$D$71:$D$73,0))," ")),IF(_xlfn.BITAND(Z461,'PDP8'!$E$74),"",'PDP8'!$C$74),IF(_xlfn.BITAND(Z461,'PDP8'!$E$75),'PDP8'!$C$75,"")))</f>
        <v/>
      </c>
      <c r="AB461" s="253" t="str">
        <f>IF(LEN(AA461)=0,"",CONCATENATE(IF(ISNA(MATCH(_xlfn.BITAND(Z461,'PDP8'!$E$56),'PDP8'!$D$56:$D$70,0)),"",VLOOKUP(_xlfn.BITAND(Z461,'PDP8'!$E$56),'PDP8'!$D$56:$F$70,3,0)),IF(ISNA(MATCH(_xlfn.BITAND(Z461,'PDP8'!$E$71),'PDP8'!$D$71:$D$73,0)),"",CONCATENATE(IF(ISNA(MATCH(_xlfn.BITAND(Z461,'PDP8'!$E$56),'PDP8'!$D$56:$D$70,0)),"",", "),VLOOKUP(_xlfn.BITAND(Z461,'PDP8'!$E$71),'PDP8'!$D$71:$F$73,3,0))),IF(_xlfn.BITAND(Z461,'PDP8'!$E$75)='PDP8'!$D$75,CONCATENATE(IF(LEN(AA461)&gt;4,", ",""),'PDP8'!$F$75,""),IF(_xlfn.BITAND(Z461,'PDP8'!$E$74),"",'PDP8'!$F$74))))</f>
        <v/>
      </c>
      <c r="AC461" s="253" t="str">
        <f t="shared" si="119"/>
        <v/>
      </c>
      <c r="AD461" s="253" t="str">
        <f>IF(OR(LEFT(C461,1)="*",ISNA(MATCH(C461,'PDP8'!$B$90:$B$238,0))),"",VLOOKUP(C461,'PDP8'!$B$90:$C$238,2,0))</f>
        <v/>
      </c>
      <c r="AE461" s="253" t="str">
        <f>IF(LEN(AD461)=0,"",VLOOKUP(C461,'PDP8'!$B$79:$F$238,5,0))</f>
        <v/>
      </c>
      <c r="AF461" s="253" t="str">
        <f>IF(OR(LEFT(C461,1)="*",ISNA(MATCH(C461,'PDP8'!$J$5:$J$389,0))),"",INDEX('PDP8'!$I$5:$I$389,MATCH(C461,'PDP8'!$J$5:$J$389,0)))</f>
        <v/>
      </c>
      <c r="AG461" s="253" t="str">
        <f>IF(LEN(AF461)=0,"",CONCATENATE(VLOOKUP(C461,'PDP8'!$J$5:$M$389,2,0),": ",VLOOKUP(C461,'PDP8'!$J$5:$M$389,4,0)))</f>
        <v/>
      </c>
      <c r="AH461" s="126"/>
    </row>
    <row r="462" spans="1:34" x14ac:dyDescent="0.2">
      <c r="A462" s="126"/>
      <c r="B462" s="246" t="str">
        <f t="shared" si="105"/>
        <v/>
      </c>
      <c r="C462" s="247"/>
      <c r="D462" s="248"/>
      <c r="E462" s="177"/>
      <c r="F462" s="249"/>
      <c r="G462" s="250" t="str">
        <f>IF(LEN(C462)=0,"",IF(LEFT(C462,1)="*",B462,IF(D462="Y",C462,IF(O462&lt;6,INDEX('PDP8'!$C$6:$C$13,MATCH(P462,'PDP8'!$B$6:$B$13)),CONCATENATE(W462,AA462,AD462,AF462)))))</f>
        <v/>
      </c>
      <c r="H462" s="251" t="str">
        <f t="shared" si="106"/>
        <v/>
      </c>
      <c r="I462" s="250" t="str">
        <f t="shared" si="116"/>
        <v/>
      </c>
      <c r="J462" s="179"/>
      <c r="K462" s="188" t="str">
        <f>IF(LEFT(C462,1)="*",CONCATENATE("/Address = ",RIGHT(B462,LEN(B462)-1)),IF(LEN(O462)=0,"",IF(D462="Y",CONCATENATE("/Data initialized to ",C462),IF(O462&lt;6,CONCATENATE("/",VLOOKUP(P462,'PDP8'!$B$6:$F$13,5),IF(_xlfn.BITAND(OCT2DEC(C462),376)=264," [Auto pre-increment]","")),CONCATENATE("/",Y462,AC462,AE462,AG462)))))</f>
        <v/>
      </c>
      <c r="L462" s="252"/>
      <c r="M462" s="126"/>
      <c r="N462" s="253" t="str">
        <f t="shared" si="107"/>
        <v/>
      </c>
      <c r="O462" s="253" t="str">
        <f t="shared" si="108"/>
        <v/>
      </c>
      <c r="P462" s="253" t="str">
        <f t="shared" si="109"/>
        <v/>
      </c>
      <c r="Q462" s="253" t="str">
        <f t="shared" si="110"/>
        <v/>
      </c>
      <c r="R462" s="253" t="str">
        <f t="shared" si="111"/>
        <v>NO</v>
      </c>
      <c r="S462" s="254" t="str">
        <f t="shared" si="117"/>
        <v>7610</v>
      </c>
      <c r="T462" s="253" t="str">
        <f t="shared" si="112"/>
        <v/>
      </c>
      <c r="U462" s="253">
        <f t="shared" si="113"/>
        <v>0</v>
      </c>
      <c r="V462" s="253" t="str">
        <f t="shared" si="114"/>
        <v/>
      </c>
      <c r="W462" s="253" t="str">
        <f>IF(LEN(V462)=0,"",IF(_xlfn.BITAND(V462,'PDP8'!$E$17)='PDP8'!$D$17,'PDP8'!$F$17,CONCATENATE(IF(ISNA(MATCH(_xlfn.BITAND(V462,'PDP8'!$E$18),'PDP8'!$D$18:$D$20,0)),"",CONCATENATE(INDEX('PDP8'!$C$18:$C$20,MATCH(_xlfn.BITAND(V462,'PDP8'!$E$18),'PDP8'!$D$18:$D$20,0))," ")),IF(ISNA(MATCH(_xlfn.BITAND(V462,'PDP8'!$E$21),'PDP8'!$D$21:$D$52,0)),"",INDEX('PDP8'!$C$21:$C$52,MATCH(_xlfn.BITAND(V462,'PDP8'!$E$21),'PDP8'!$D$21:$D$52,0))))))</f>
        <v/>
      </c>
      <c r="X462" s="253" t="str">
        <f>IF(LEN(W462)=0,"",IF(B462='PDP8'!$B$17,'PDP8'!$F$17,CONCATENATE(IF(ISNA(MATCH(_xlfn.BITAND(V462,'PDP8'!$E$18),'PDP8'!$D$18:$D$20,0)),"",CONCATENATE(VLOOKUP(_xlfn.BITAND(V462,'PDP8'!$E$18),'PDP8'!$D$18:$F$20,3,0),IF(LEN(W462)&gt;4,", ",""))),IF(ISNA(MATCH(_xlfn.BITAND(V462,'PDP8'!$E$21),'PDP8'!$D$21:$D$52,0)),"",VLOOKUP(_xlfn.BITAND(V462,'PDP8'!$E$21),'PDP8'!$D$21:$F$52,3,0)))))</f>
        <v/>
      </c>
      <c r="Y462" s="253" t="str">
        <f t="shared" si="118"/>
        <v/>
      </c>
      <c r="Z462" s="253" t="str">
        <f t="shared" si="115"/>
        <v/>
      </c>
      <c r="AA462" s="253" t="str">
        <f>IF(LEN(Z462)=0,"",CONCATENATE(IF(ISNA(MATCH(_xlfn.BITAND(Z462,'PDP8'!$E$56),'PDP8'!$D$56:$D$70,0)),"",CONCATENATE(INDEX('PDP8'!$C$56:$C$70,MATCH(_xlfn.BITAND(Z462,'PDP8'!$E$56),'PDP8'!$D$56:$D$70,0))," ")),IF(ISNA(MATCH(_xlfn.BITAND(Z462,'PDP8'!$E$71),'PDP8'!$D$71:$D$73,0)),"",CONCATENATE(INDEX('PDP8'!$C$71:$C$73,MATCH(_xlfn.BITAND(Z462,'PDP8'!$E$71),'PDP8'!$D$71:$D$73,0))," ")),IF(_xlfn.BITAND(Z462,'PDP8'!$E$74),"",'PDP8'!$C$74),IF(_xlfn.BITAND(Z462,'PDP8'!$E$75),'PDP8'!$C$75,"")))</f>
        <v/>
      </c>
      <c r="AB462" s="253" t="str">
        <f>IF(LEN(AA462)=0,"",CONCATENATE(IF(ISNA(MATCH(_xlfn.BITAND(Z462,'PDP8'!$E$56),'PDP8'!$D$56:$D$70,0)),"",VLOOKUP(_xlfn.BITAND(Z462,'PDP8'!$E$56),'PDP8'!$D$56:$F$70,3,0)),IF(ISNA(MATCH(_xlfn.BITAND(Z462,'PDP8'!$E$71),'PDP8'!$D$71:$D$73,0)),"",CONCATENATE(IF(ISNA(MATCH(_xlfn.BITAND(Z462,'PDP8'!$E$56),'PDP8'!$D$56:$D$70,0)),"",", "),VLOOKUP(_xlfn.BITAND(Z462,'PDP8'!$E$71),'PDP8'!$D$71:$F$73,3,0))),IF(_xlfn.BITAND(Z462,'PDP8'!$E$75)='PDP8'!$D$75,CONCATENATE(IF(LEN(AA462)&gt;4,", ",""),'PDP8'!$F$75,""),IF(_xlfn.BITAND(Z462,'PDP8'!$E$74),"",'PDP8'!$F$74))))</f>
        <v/>
      </c>
      <c r="AC462" s="253" t="str">
        <f t="shared" si="119"/>
        <v/>
      </c>
      <c r="AD462" s="253" t="str">
        <f>IF(OR(LEFT(C462,1)="*",ISNA(MATCH(C462,'PDP8'!$B$90:$B$238,0))),"",VLOOKUP(C462,'PDP8'!$B$90:$C$238,2,0))</f>
        <v/>
      </c>
      <c r="AE462" s="253" t="str">
        <f>IF(LEN(AD462)=0,"",VLOOKUP(C462,'PDP8'!$B$79:$F$238,5,0))</f>
        <v/>
      </c>
      <c r="AF462" s="253" t="str">
        <f>IF(OR(LEFT(C462,1)="*",ISNA(MATCH(C462,'PDP8'!$J$5:$J$389,0))),"",INDEX('PDP8'!$I$5:$I$389,MATCH(C462,'PDP8'!$J$5:$J$389,0)))</f>
        <v/>
      </c>
      <c r="AG462" s="253" t="str">
        <f>IF(LEN(AF462)=0,"",CONCATENATE(VLOOKUP(C462,'PDP8'!$J$5:$M$389,2,0),": ",VLOOKUP(C462,'PDP8'!$J$5:$M$389,4,0)))</f>
        <v/>
      </c>
      <c r="AH462" s="126"/>
    </row>
    <row r="463" spans="1:34" x14ac:dyDescent="0.2">
      <c r="A463" s="126"/>
      <c r="B463" s="246" t="str">
        <f t="shared" si="105"/>
        <v/>
      </c>
      <c r="C463" s="247"/>
      <c r="D463" s="248"/>
      <c r="E463" s="177"/>
      <c r="F463" s="249"/>
      <c r="G463" s="250" t="str">
        <f>IF(LEN(C463)=0,"",IF(LEFT(C463,1)="*",B463,IF(D463="Y",C463,IF(O463&lt;6,INDEX('PDP8'!$C$6:$C$13,MATCH(P463,'PDP8'!$B$6:$B$13)),CONCATENATE(W463,AA463,AD463,AF463)))))</f>
        <v/>
      </c>
      <c r="H463" s="251" t="str">
        <f t="shared" si="106"/>
        <v/>
      </c>
      <c r="I463" s="250" t="str">
        <f t="shared" si="116"/>
        <v/>
      </c>
      <c r="J463" s="179"/>
      <c r="K463" s="188" t="str">
        <f>IF(LEFT(C463,1)="*",CONCATENATE("/Address = ",RIGHT(B463,LEN(B463)-1)),IF(LEN(O463)=0,"",IF(D463="Y",CONCATENATE("/Data initialized to ",C463),IF(O463&lt;6,CONCATENATE("/",VLOOKUP(P463,'PDP8'!$B$6:$F$13,5),IF(_xlfn.BITAND(OCT2DEC(C463),376)=264," [Auto pre-increment]","")),CONCATENATE("/",Y463,AC463,AE463,AG463)))))</f>
        <v/>
      </c>
      <c r="L463" s="252"/>
      <c r="M463" s="126"/>
      <c r="N463" s="253" t="str">
        <f t="shared" si="107"/>
        <v/>
      </c>
      <c r="O463" s="253" t="str">
        <f t="shared" si="108"/>
        <v/>
      </c>
      <c r="P463" s="253" t="str">
        <f t="shared" si="109"/>
        <v/>
      </c>
      <c r="Q463" s="253" t="str">
        <f t="shared" si="110"/>
        <v/>
      </c>
      <c r="R463" s="253" t="str">
        <f t="shared" si="111"/>
        <v>NO</v>
      </c>
      <c r="S463" s="254" t="str">
        <f t="shared" si="117"/>
        <v>7610</v>
      </c>
      <c r="T463" s="253" t="str">
        <f t="shared" si="112"/>
        <v/>
      </c>
      <c r="U463" s="253">
        <f t="shared" si="113"/>
        <v>0</v>
      </c>
      <c r="V463" s="253" t="str">
        <f t="shared" si="114"/>
        <v/>
      </c>
      <c r="W463" s="253" t="str">
        <f>IF(LEN(V463)=0,"",IF(_xlfn.BITAND(V463,'PDP8'!$E$17)='PDP8'!$D$17,'PDP8'!$F$17,CONCATENATE(IF(ISNA(MATCH(_xlfn.BITAND(V463,'PDP8'!$E$18),'PDP8'!$D$18:$D$20,0)),"",CONCATENATE(INDEX('PDP8'!$C$18:$C$20,MATCH(_xlfn.BITAND(V463,'PDP8'!$E$18),'PDP8'!$D$18:$D$20,0))," ")),IF(ISNA(MATCH(_xlfn.BITAND(V463,'PDP8'!$E$21),'PDP8'!$D$21:$D$52,0)),"",INDEX('PDP8'!$C$21:$C$52,MATCH(_xlfn.BITAND(V463,'PDP8'!$E$21),'PDP8'!$D$21:$D$52,0))))))</f>
        <v/>
      </c>
      <c r="X463" s="253" t="str">
        <f>IF(LEN(W463)=0,"",IF(B463='PDP8'!$B$17,'PDP8'!$F$17,CONCATENATE(IF(ISNA(MATCH(_xlfn.BITAND(V463,'PDP8'!$E$18),'PDP8'!$D$18:$D$20,0)),"",CONCATENATE(VLOOKUP(_xlfn.BITAND(V463,'PDP8'!$E$18),'PDP8'!$D$18:$F$20,3,0),IF(LEN(W463)&gt;4,", ",""))),IF(ISNA(MATCH(_xlfn.BITAND(V463,'PDP8'!$E$21),'PDP8'!$D$21:$D$52,0)),"",VLOOKUP(_xlfn.BITAND(V463,'PDP8'!$E$21),'PDP8'!$D$21:$F$52,3,0)))))</f>
        <v/>
      </c>
      <c r="Y463" s="253" t="str">
        <f t="shared" si="118"/>
        <v/>
      </c>
      <c r="Z463" s="253" t="str">
        <f t="shared" si="115"/>
        <v/>
      </c>
      <c r="AA463" s="253" t="str">
        <f>IF(LEN(Z463)=0,"",CONCATENATE(IF(ISNA(MATCH(_xlfn.BITAND(Z463,'PDP8'!$E$56),'PDP8'!$D$56:$D$70,0)),"",CONCATENATE(INDEX('PDP8'!$C$56:$C$70,MATCH(_xlfn.BITAND(Z463,'PDP8'!$E$56),'PDP8'!$D$56:$D$70,0))," ")),IF(ISNA(MATCH(_xlfn.BITAND(Z463,'PDP8'!$E$71),'PDP8'!$D$71:$D$73,0)),"",CONCATENATE(INDEX('PDP8'!$C$71:$C$73,MATCH(_xlfn.BITAND(Z463,'PDP8'!$E$71),'PDP8'!$D$71:$D$73,0))," ")),IF(_xlfn.BITAND(Z463,'PDP8'!$E$74),"",'PDP8'!$C$74),IF(_xlfn.BITAND(Z463,'PDP8'!$E$75),'PDP8'!$C$75,"")))</f>
        <v/>
      </c>
      <c r="AB463" s="253" t="str">
        <f>IF(LEN(AA463)=0,"",CONCATENATE(IF(ISNA(MATCH(_xlfn.BITAND(Z463,'PDP8'!$E$56),'PDP8'!$D$56:$D$70,0)),"",VLOOKUP(_xlfn.BITAND(Z463,'PDP8'!$E$56),'PDP8'!$D$56:$F$70,3,0)),IF(ISNA(MATCH(_xlfn.BITAND(Z463,'PDP8'!$E$71),'PDP8'!$D$71:$D$73,0)),"",CONCATENATE(IF(ISNA(MATCH(_xlfn.BITAND(Z463,'PDP8'!$E$56),'PDP8'!$D$56:$D$70,0)),"",", "),VLOOKUP(_xlfn.BITAND(Z463,'PDP8'!$E$71),'PDP8'!$D$71:$F$73,3,0))),IF(_xlfn.BITAND(Z463,'PDP8'!$E$75)='PDP8'!$D$75,CONCATENATE(IF(LEN(AA463)&gt;4,", ",""),'PDP8'!$F$75,""),IF(_xlfn.BITAND(Z463,'PDP8'!$E$74),"",'PDP8'!$F$74))))</f>
        <v/>
      </c>
      <c r="AC463" s="253" t="str">
        <f t="shared" si="119"/>
        <v/>
      </c>
      <c r="AD463" s="253" t="str">
        <f>IF(OR(LEFT(C463,1)="*",ISNA(MATCH(C463,'PDP8'!$B$90:$B$238,0))),"",VLOOKUP(C463,'PDP8'!$B$90:$C$238,2,0))</f>
        <v/>
      </c>
      <c r="AE463" s="253" t="str">
        <f>IF(LEN(AD463)=0,"",VLOOKUP(C463,'PDP8'!$B$79:$F$238,5,0))</f>
        <v/>
      </c>
      <c r="AF463" s="253" t="str">
        <f>IF(OR(LEFT(C463,1)="*",ISNA(MATCH(C463,'PDP8'!$J$5:$J$389,0))),"",INDEX('PDP8'!$I$5:$I$389,MATCH(C463,'PDP8'!$J$5:$J$389,0)))</f>
        <v/>
      </c>
      <c r="AG463" s="253" t="str">
        <f>IF(LEN(AF463)=0,"",CONCATENATE(VLOOKUP(C463,'PDP8'!$J$5:$M$389,2,0),": ",VLOOKUP(C463,'PDP8'!$J$5:$M$389,4,0)))</f>
        <v/>
      </c>
      <c r="AH463" s="126"/>
    </row>
    <row r="464" spans="1:34" x14ac:dyDescent="0.2">
      <c r="A464" s="126"/>
      <c r="B464" s="246" t="str">
        <f t="shared" si="105"/>
        <v/>
      </c>
      <c r="C464" s="247"/>
      <c r="D464" s="248"/>
      <c r="E464" s="177"/>
      <c r="F464" s="249"/>
      <c r="G464" s="250" t="str">
        <f>IF(LEN(C464)=0,"",IF(LEFT(C464,1)="*",B464,IF(D464="Y",C464,IF(O464&lt;6,INDEX('PDP8'!$C$6:$C$13,MATCH(P464,'PDP8'!$B$6:$B$13)),CONCATENATE(W464,AA464,AD464,AF464)))))</f>
        <v/>
      </c>
      <c r="H464" s="251" t="str">
        <f t="shared" si="106"/>
        <v/>
      </c>
      <c r="I464" s="250" t="str">
        <f t="shared" si="116"/>
        <v/>
      </c>
      <c r="J464" s="179"/>
      <c r="K464" s="188" t="str">
        <f>IF(LEFT(C464,1)="*",CONCATENATE("/Address = ",RIGHT(B464,LEN(B464)-1)),IF(LEN(O464)=0,"",IF(D464="Y",CONCATENATE("/Data initialized to ",C464),IF(O464&lt;6,CONCATENATE("/",VLOOKUP(P464,'PDP8'!$B$6:$F$13,5),IF(_xlfn.BITAND(OCT2DEC(C464),376)=264," [Auto pre-increment]","")),CONCATENATE("/",Y464,AC464,AE464,AG464)))))</f>
        <v/>
      </c>
      <c r="L464" s="252"/>
      <c r="M464" s="126"/>
      <c r="N464" s="253" t="str">
        <f t="shared" si="107"/>
        <v/>
      </c>
      <c r="O464" s="253" t="str">
        <f t="shared" si="108"/>
        <v/>
      </c>
      <c r="P464" s="253" t="str">
        <f t="shared" si="109"/>
        <v/>
      </c>
      <c r="Q464" s="253" t="str">
        <f t="shared" si="110"/>
        <v/>
      </c>
      <c r="R464" s="253" t="str">
        <f t="shared" si="111"/>
        <v>NO</v>
      </c>
      <c r="S464" s="254" t="str">
        <f t="shared" si="117"/>
        <v>7610</v>
      </c>
      <c r="T464" s="253" t="str">
        <f t="shared" si="112"/>
        <v/>
      </c>
      <c r="U464" s="253">
        <f t="shared" si="113"/>
        <v>0</v>
      </c>
      <c r="V464" s="253" t="str">
        <f t="shared" si="114"/>
        <v/>
      </c>
      <c r="W464" s="253" t="str">
        <f>IF(LEN(V464)=0,"",IF(_xlfn.BITAND(V464,'PDP8'!$E$17)='PDP8'!$D$17,'PDP8'!$F$17,CONCATENATE(IF(ISNA(MATCH(_xlfn.BITAND(V464,'PDP8'!$E$18),'PDP8'!$D$18:$D$20,0)),"",CONCATENATE(INDEX('PDP8'!$C$18:$C$20,MATCH(_xlfn.BITAND(V464,'PDP8'!$E$18),'PDP8'!$D$18:$D$20,0))," ")),IF(ISNA(MATCH(_xlfn.BITAND(V464,'PDP8'!$E$21),'PDP8'!$D$21:$D$52,0)),"",INDEX('PDP8'!$C$21:$C$52,MATCH(_xlfn.BITAND(V464,'PDP8'!$E$21),'PDP8'!$D$21:$D$52,0))))))</f>
        <v/>
      </c>
      <c r="X464" s="253" t="str">
        <f>IF(LEN(W464)=0,"",IF(B464='PDP8'!$B$17,'PDP8'!$F$17,CONCATENATE(IF(ISNA(MATCH(_xlfn.BITAND(V464,'PDP8'!$E$18),'PDP8'!$D$18:$D$20,0)),"",CONCATENATE(VLOOKUP(_xlfn.BITAND(V464,'PDP8'!$E$18),'PDP8'!$D$18:$F$20,3,0),IF(LEN(W464)&gt;4,", ",""))),IF(ISNA(MATCH(_xlfn.BITAND(V464,'PDP8'!$E$21),'PDP8'!$D$21:$D$52,0)),"",VLOOKUP(_xlfn.BITAND(V464,'PDP8'!$E$21),'PDP8'!$D$21:$F$52,3,0)))))</f>
        <v/>
      </c>
      <c r="Y464" s="253" t="str">
        <f t="shared" si="118"/>
        <v/>
      </c>
      <c r="Z464" s="253" t="str">
        <f t="shared" si="115"/>
        <v/>
      </c>
      <c r="AA464" s="253" t="str">
        <f>IF(LEN(Z464)=0,"",CONCATENATE(IF(ISNA(MATCH(_xlfn.BITAND(Z464,'PDP8'!$E$56),'PDP8'!$D$56:$D$70,0)),"",CONCATENATE(INDEX('PDP8'!$C$56:$C$70,MATCH(_xlfn.BITAND(Z464,'PDP8'!$E$56),'PDP8'!$D$56:$D$70,0))," ")),IF(ISNA(MATCH(_xlfn.BITAND(Z464,'PDP8'!$E$71),'PDP8'!$D$71:$D$73,0)),"",CONCATENATE(INDEX('PDP8'!$C$71:$C$73,MATCH(_xlfn.BITAND(Z464,'PDP8'!$E$71),'PDP8'!$D$71:$D$73,0))," ")),IF(_xlfn.BITAND(Z464,'PDP8'!$E$74),"",'PDP8'!$C$74),IF(_xlfn.BITAND(Z464,'PDP8'!$E$75),'PDP8'!$C$75,"")))</f>
        <v/>
      </c>
      <c r="AB464" s="253" t="str">
        <f>IF(LEN(AA464)=0,"",CONCATENATE(IF(ISNA(MATCH(_xlfn.BITAND(Z464,'PDP8'!$E$56),'PDP8'!$D$56:$D$70,0)),"",VLOOKUP(_xlfn.BITAND(Z464,'PDP8'!$E$56),'PDP8'!$D$56:$F$70,3,0)),IF(ISNA(MATCH(_xlfn.BITAND(Z464,'PDP8'!$E$71),'PDP8'!$D$71:$D$73,0)),"",CONCATENATE(IF(ISNA(MATCH(_xlfn.BITAND(Z464,'PDP8'!$E$56),'PDP8'!$D$56:$D$70,0)),"",", "),VLOOKUP(_xlfn.BITAND(Z464,'PDP8'!$E$71),'PDP8'!$D$71:$F$73,3,0))),IF(_xlfn.BITAND(Z464,'PDP8'!$E$75)='PDP8'!$D$75,CONCATENATE(IF(LEN(AA464)&gt;4,", ",""),'PDP8'!$F$75,""),IF(_xlfn.BITAND(Z464,'PDP8'!$E$74),"",'PDP8'!$F$74))))</f>
        <v/>
      </c>
      <c r="AC464" s="253" t="str">
        <f t="shared" si="119"/>
        <v/>
      </c>
      <c r="AD464" s="253" t="str">
        <f>IF(OR(LEFT(C464,1)="*",ISNA(MATCH(C464,'PDP8'!$B$90:$B$238,0))),"",VLOOKUP(C464,'PDP8'!$B$90:$C$238,2,0))</f>
        <v/>
      </c>
      <c r="AE464" s="253" t="str">
        <f>IF(LEN(AD464)=0,"",VLOOKUP(C464,'PDP8'!$B$79:$F$238,5,0))</f>
        <v/>
      </c>
      <c r="AF464" s="253" t="str">
        <f>IF(OR(LEFT(C464,1)="*",ISNA(MATCH(C464,'PDP8'!$J$5:$J$389,0))),"",INDEX('PDP8'!$I$5:$I$389,MATCH(C464,'PDP8'!$J$5:$J$389,0)))</f>
        <v/>
      </c>
      <c r="AG464" s="253" t="str">
        <f>IF(LEN(AF464)=0,"",CONCATENATE(VLOOKUP(C464,'PDP8'!$J$5:$M$389,2,0),": ",VLOOKUP(C464,'PDP8'!$J$5:$M$389,4,0)))</f>
        <v/>
      </c>
      <c r="AH464" s="126"/>
    </row>
    <row r="465" spans="1:34" x14ac:dyDescent="0.2">
      <c r="A465" s="126"/>
      <c r="B465" s="246" t="str">
        <f t="shared" si="105"/>
        <v/>
      </c>
      <c r="C465" s="247"/>
      <c r="D465" s="248"/>
      <c r="E465" s="177"/>
      <c r="F465" s="249"/>
      <c r="G465" s="250" t="str">
        <f>IF(LEN(C465)=0,"",IF(LEFT(C465,1)="*",B465,IF(D465="Y",C465,IF(O465&lt;6,INDEX('PDP8'!$C$6:$C$13,MATCH(P465,'PDP8'!$B$6:$B$13)),CONCATENATE(W465,AA465,AD465,AF465)))))</f>
        <v/>
      </c>
      <c r="H465" s="251" t="str">
        <f t="shared" si="106"/>
        <v/>
      </c>
      <c r="I465" s="250" t="str">
        <f t="shared" si="116"/>
        <v/>
      </c>
      <c r="J465" s="179"/>
      <c r="K465" s="188" t="str">
        <f>IF(LEFT(C465,1)="*",CONCATENATE("/Address = ",RIGHT(B465,LEN(B465)-1)),IF(LEN(O465)=0,"",IF(D465="Y",CONCATENATE("/Data initialized to ",C465),IF(O465&lt;6,CONCATENATE("/",VLOOKUP(P465,'PDP8'!$B$6:$F$13,5),IF(_xlfn.BITAND(OCT2DEC(C465),376)=264," [Auto pre-increment]","")),CONCATENATE("/",Y465,AC465,AE465,AG465)))))</f>
        <v/>
      </c>
      <c r="L465" s="252"/>
      <c r="M465" s="126"/>
      <c r="N465" s="253" t="str">
        <f t="shared" si="107"/>
        <v/>
      </c>
      <c r="O465" s="253" t="str">
        <f t="shared" si="108"/>
        <v/>
      </c>
      <c r="P465" s="253" t="str">
        <f t="shared" si="109"/>
        <v/>
      </c>
      <c r="Q465" s="253" t="str">
        <f t="shared" si="110"/>
        <v/>
      </c>
      <c r="R465" s="253" t="str">
        <f t="shared" si="111"/>
        <v>NO</v>
      </c>
      <c r="S465" s="254" t="str">
        <f t="shared" si="117"/>
        <v>7610</v>
      </c>
      <c r="T465" s="253" t="str">
        <f t="shared" si="112"/>
        <v/>
      </c>
      <c r="U465" s="253">
        <f t="shared" si="113"/>
        <v>0</v>
      </c>
      <c r="V465" s="253" t="str">
        <f t="shared" si="114"/>
        <v/>
      </c>
      <c r="W465" s="253" t="str">
        <f>IF(LEN(V465)=0,"",IF(_xlfn.BITAND(V465,'PDP8'!$E$17)='PDP8'!$D$17,'PDP8'!$F$17,CONCATENATE(IF(ISNA(MATCH(_xlfn.BITAND(V465,'PDP8'!$E$18),'PDP8'!$D$18:$D$20,0)),"",CONCATENATE(INDEX('PDP8'!$C$18:$C$20,MATCH(_xlfn.BITAND(V465,'PDP8'!$E$18),'PDP8'!$D$18:$D$20,0))," ")),IF(ISNA(MATCH(_xlfn.BITAND(V465,'PDP8'!$E$21),'PDP8'!$D$21:$D$52,0)),"",INDEX('PDP8'!$C$21:$C$52,MATCH(_xlfn.BITAND(V465,'PDP8'!$E$21),'PDP8'!$D$21:$D$52,0))))))</f>
        <v/>
      </c>
      <c r="X465" s="253" t="str">
        <f>IF(LEN(W465)=0,"",IF(B465='PDP8'!$B$17,'PDP8'!$F$17,CONCATENATE(IF(ISNA(MATCH(_xlfn.BITAND(V465,'PDP8'!$E$18),'PDP8'!$D$18:$D$20,0)),"",CONCATENATE(VLOOKUP(_xlfn.BITAND(V465,'PDP8'!$E$18),'PDP8'!$D$18:$F$20,3,0),IF(LEN(W465)&gt;4,", ",""))),IF(ISNA(MATCH(_xlfn.BITAND(V465,'PDP8'!$E$21),'PDP8'!$D$21:$D$52,0)),"",VLOOKUP(_xlfn.BITAND(V465,'PDP8'!$E$21),'PDP8'!$D$21:$F$52,3,0)))))</f>
        <v/>
      </c>
      <c r="Y465" s="253" t="str">
        <f t="shared" si="118"/>
        <v/>
      </c>
      <c r="Z465" s="253" t="str">
        <f t="shared" si="115"/>
        <v/>
      </c>
      <c r="AA465" s="253" t="str">
        <f>IF(LEN(Z465)=0,"",CONCATENATE(IF(ISNA(MATCH(_xlfn.BITAND(Z465,'PDP8'!$E$56),'PDP8'!$D$56:$D$70,0)),"",CONCATENATE(INDEX('PDP8'!$C$56:$C$70,MATCH(_xlfn.BITAND(Z465,'PDP8'!$E$56),'PDP8'!$D$56:$D$70,0))," ")),IF(ISNA(MATCH(_xlfn.BITAND(Z465,'PDP8'!$E$71),'PDP8'!$D$71:$D$73,0)),"",CONCATENATE(INDEX('PDP8'!$C$71:$C$73,MATCH(_xlfn.BITAND(Z465,'PDP8'!$E$71),'PDP8'!$D$71:$D$73,0))," ")),IF(_xlfn.BITAND(Z465,'PDP8'!$E$74),"",'PDP8'!$C$74),IF(_xlfn.BITAND(Z465,'PDP8'!$E$75),'PDP8'!$C$75,"")))</f>
        <v/>
      </c>
      <c r="AB465" s="253" t="str">
        <f>IF(LEN(AA465)=0,"",CONCATENATE(IF(ISNA(MATCH(_xlfn.BITAND(Z465,'PDP8'!$E$56),'PDP8'!$D$56:$D$70,0)),"",VLOOKUP(_xlfn.BITAND(Z465,'PDP8'!$E$56),'PDP8'!$D$56:$F$70,3,0)),IF(ISNA(MATCH(_xlfn.BITAND(Z465,'PDP8'!$E$71),'PDP8'!$D$71:$D$73,0)),"",CONCATENATE(IF(ISNA(MATCH(_xlfn.BITAND(Z465,'PDP8'!$E$56),'PDP8'!$D$56:$D$70,0)),"",", "),VLOOKUP(_xlfn.BITAND(Z465,'PDP8'!$E$71),'PDP8'!$D$71:$F$73,3,0))),IF(_xlfn.BITAND(Z465,'PDP8'!$E$75)='PDP8'!$D$75,CONCATENATE(IF(LEN(AA465)&gt;4,", ",""),'PDP8'!$F$75,""),IF(_xlfn.BITAND(Z465,'PDP8'!$E$74),"",'PDP8'!$F$74))))</f>
        <v/>
      </c>
      <c r="AC465" s="253" t="str">
        <f t="shared" si="119"/>
        <v/>
      </c>
      <c r="AD465" s="253" t="str">
        <f>IF(OR(LEFT(C465,1)="*",ISNA(MATCH(C465,'PDP8'!$B$90:$B$238,0))),"",VLOOKUP(C465,'PDP8'!$B$90:$C$238,2,0))</f>
        <v/>
      </c>
      <c r="AE465" s="253" t="str">
        <f>IF(LEN(AD465)=0,"",VLOOKUP(C465,'PDP8'!$B$79:$F$238,5,0))</f>
        <v/>
      </c>
      <c r="AF465" s="253" t="str">
        <f>IF(OR(LEFT(C465,1)="*",ISNA(MATCH(C465,'PDP8'!$J$5:$J$389,0))),"",INDEX('PDP8'!$I$5:$I$389,MATCH(C465,'PDP8'!$J$5:$J$389,0)))</f>
        <v/>
      </c>
      <c r="AG465" s="253" t="str">
        <f>IF(LEN(AF465)=0,"",CONCATENATE(VLOOKUP(C465,'PDP8'!$J$5:$M$389,2,0),": ",VLOOKUP(C465,'PDP8'!$J$5:$M$389,4,0)))</f>
        <v/>
      </c>
      <c r="AH465" s="126"/>
    </row>
    <row r="466" spans="1:34" x14ac:dyDescent="0.2">
      <c r="A466" s="126"/>
      <c r="B466" s="246" t="str">
        <f t="shared" si="105"/>
        <v/>
      </c>
      <c r="C466" s="247"/>
      <c r="D466" s="248"/>
      <c r="E466" s="177"/>
      <c r="F466" s="249"/>
      <c r="G466" s="250" t="str">
        <f>IF(LEN(C466)=0,"",IF(LEFT(C466,1)="*",B466,IF(D466="Y",C466,IF(O466&lt;6,INDEX('PDP8'!$C$6:$C$13,MATCH(P466,'PDP8'!$B$6:$B$13)),CONCATENATE(W466,AA466,AD466,AF466)))))</f>
        <v/>
      </c>
      <c r="H466" s="251" t="str">
        <f t="shared" si="106"/>
        <v/>
      </c>
      <c r="I466" s="250" t="str">
        <f t="shared" si="116"/>
        <v/>
      </c>
      <c r="J466" s="179"/>
      <c r="K466" s="188" t="str">
        <f>IF(LEFT(C466,1)="*",CONCATENATE("/Address = ",RIGHT(B466,LEN(B466)-1)),IF(LEN(O466)=0,"",IF(D466="Y",CONCATENATE("/Data initialized to ",C466),IF(O466&lt;6,CONCATENATE("/",VLOOKUP(P466,'PDP8'!$B$6:$F$13,5),IF(_xlfn.BITAND(OCT2DEC(C466),376)=264," [Auto pre-increment]","")),CONCATENATE("/",Y466,AC466,AE466,AG466)))))</f>
        <v/>
      </c>
      <c r="L466" s="252"/>
      <c r="M466" s="126"/>
      <c r="N466" s="253" t="str">
        <f t="shared" si="107"/>
        <v/>
      </c>
      <c r="O466" s="253" t="str">
        <f t="shared" si="108"/>
        <v/>
      </c>
      <c r="P466" s="253" t="str">
        <f t="shared" si="109"/>
        <v/>
      </c>
      <c r="Q466" s="253" t="str">
        <f t="shared" si="110"/>
        <v/>
      </c>
      <c r="R466" s="253" t="str">
        <f t="shared" si="111"/>
        <v>NO</v>
      </c>
      <c r="S466" s="254" t="str">
        <f t="shared" si="117"/>
        <v>7610</v>
      </c>
      <c r="T466" s="253" t="str">
        <f t="shared" si="112"/>
        <v/>
      </c>
      <c r="U466" s="253">
        <f t="shared" si="113"/>
        <v>0</v>
      </c>
      <c r="V466" s="253" t="str">
        <f t="shared" si="114"/>
        <v/>
      </c>
      <c r="W466" s="253" t="str">
        <f>IF(LEN(V466)=0,"",IF(_xlfn.BITAND(V466,'PDP8'!$E$17)='PDP8'!$D$17,'PDP8'!$F$17,CONCATENATE(IF(ISNA(MATCH(_xlfn.BITAND(V466,'PDP8'!$E$18),'PDP8'!$D$18:$D$20,0)),"",CONCATENATE(INDEX('PDP8'!$C$18:$C$20,MATCH(_xlfn.BITAND(V466,'PDP8'!$E$18),'PDP8'!$D$18:$D$20,0))," ")),IF(ISNA(MATCH(_xlfn.BITAND(V466,'PDP8'!$E$21),'PDP8'!$D$21:$D$52,0)),"",INDEX('PDP8'!$C$21:$C$52,MATCH(_xlfn.BITAND(V466,'PDP8'!$E$21),'PDP8'!$D$21:$D$52,0))))))</f>
        <v/>
      </c>
      <c r="X466" s="253" t="str">
        <f>IF(LEN(W466)=0,"",IF(B466='PDP8'!$B$17,'PDP8'!$F$17,CONCATENATE(IF(ISNA(MATCH(_xlfn.BITAND(V466,'PDP8'!$E$18),'PDP8'!$D$18:$D$20,0)),"",CONCATENATE(VLOOKUP(_xlfn.BITAND(V466,'PDP8'!$E$18),'PDP8'!$D$18:$F$20,3,0),IF(LEN(W466)&gt;4,", ",""))),IF(ISNA(MATCH(_xlfn.BITAND(V466,'PDP8'!$E$21),'PDP8'!$D$21:$D$52,0)),"",VLOOKUP(_xlfn.BITAND(V466,'PDP8'!$E$21),'PDP8'!$D$21:$F$52,3,0)))))</f>
        <v/>
      </c>
      <c r="Y466" s="253" t="str">
        <f t="shared" si="118"/>
        <v/>
      </c>
      <c r="Z466" s="253" t="str">
        <f t="shared" si="115"/>
        <v/>
      </c>
      <c r="AA466" s="253" t="str">
        <f>IF(LEN(Z466)=0,"",CONCATENATE(IF(ISNA(MATCH(_xlfn.BITAND(Z466,'PDP8'!$E$56),'PDP8'!$D$56:$D$70,0)),"",CONCATENATE(INDEX('PDP8'!$C$56:$C$70,MATCH(_xlfn.BITAND(Z466,'PDP8'!$E$56),'PDP8'!$D$56:$D$70,0))," ")),IF(ISNA(MATCH(_xlfn.BITAND(Z466,'PDP8'!$E$71),'PDP8'!$D$71:$D$73,0)),"",CONCATENATE(INDEX('PDP8'!$C$71:$C$73,MATCH(_xlfn.BITAND(Z466,'PDP8'!$E$71),'PDP8'!$D$71:$D$73,0))," ")),IF(_xlfn.BITAND(Z466,'PDP8'!$E$74),"",'PDP8'!$C$74),IF(_xlfn.BITAND(Z466,'PDP8'!$E$75),'PDP8'!$C$75,"")))</f>
        <v/>
      </c>
      <c r="AB466" s="253" t="str">
        <f>IF(LEN(AA466)=0,"",CONCATENATE(IF(ISNA(MATCH(_xlfn.BITAND(Z466,'PDP8'!$E$56),'PDP8'!$D$56:$D$70,0)),"",VLOOKUP(_xlfn.BITAND(Z466,'PDP8'!$E$56),'PDP8'!$D$56:$F$70,3,0)),IF(ISNA(MATCH(_xlfn.BITAND(Z466,'PDP8'!$E$71),'PDP8'!$D$71:$D$73,0)),"",CONCATENATE(IF(ISNA(MATCH(_xlfn.BITAND(Z466,'PDP8'!$E$56),'PDP8'!$D$56:$D$70,0)),"",", "),VLOOKUP(_xlfn.BITAND(Z466,'PDP8'!$E$71),'PDP8'!$D$71:$F$73,3,0))),IF(_xlfn.BITAND(Z466,'PDP8'!$E$75)='PDP8'!$D$75,CONCATENATE(IF(LEN(AA466)&gt;4,", ",""),'PDP8'!$F$75,""),IF(_xlfn.BITAND(Z466,'PDP8'!$E$74),"",'PDP8'!$F$74))))</f>
        <v/>
      </c>
      <c r="AC466" s="253" t="str">
        <f t="shared" si="119"/>
        <v/>
      </c>
      <c r="AD466" s="253" t="str">
        <f>IF(OR(LEFT(C466,1)="*",ISNA(MATCH(C466,'PDP8'!$B$90:$B$238,0))),"",VLOOKUP(C466,'PDP8'!$B$90:$C$238,2,0))</f>
        <v/>
      </c>
      <c r="AE466" s="253" t="str">
        <f>IF(LEN(AD466)=0,"",VLOOKUP(C466,'PDP8'!$B$79:$F$238,5,0))</f>
        <v/>
      </c>
      <c r="AF466" s="253" t="str">
        <f>IF(OR(LEFT(C466,1)="*",ISNA(MATCH(C466,'PDP8'!$J$5:$J$389,0))),"",INDEX('PDP8'!$I$5:$I$389,MATCH(C466,'PDP8'!$J$5:$J$389,0)))</f>
        <v/>
      </c>
      <c r="AG466" s="253" t="str">
        <f>IF(LEN(AF466)=0,"",CONCATENATE(VLOOKUP(C466,'PDP8'!$J$5:$M$389,2,0),": ",VLOOKUP(C466,'PDP8'!$J$5:$M$389,4,0)))</f>
        <v/>
      </c>
      <c r="AH466" s="126"/>
    </row>
    <row r="467" spans="1:34" x14ac:dyDescent="0.2">
      <c r="A467" s="126"/>
      <c r="B467" s="246" t="str">
        <f t="shared" si="105"/>
        <v/>
      </c>
      <c r="C467" s="247"/>
      <c r="D467" s="248"/>
      <c r="E467" s="177"/>
      <c r="F467" s="249"/>
      <c r="G467" s="250" t="str">
        <f>IF(LEN(C467)=0,"",IF(LEFT(C467,1)="*",B467,IF(D467="Y",C467,IF(O467&lt;6,INDEX('PDP8'!$C$6:$C$13,MATCH(P467,'PDP8'!$B$6:$B$13)),CONCATENATE(W467,AA467,AD467,AF467)))))</f>
        <v/>
      </c>
      <c r="H467" s="251" t="str">
        <f t="shared" si="106"/>
        <v/>
      </c>
      <c r="I467" s="250" t="str">
        <f t="shared" si="116"/>
        <v/>
      </c>
      <c r="J467" s="179"/>
      <c r="K467" s="188" t="str">
        <f>IF(LEFT(C467,1)="*",CONCATENATE("/Address = ",RIGHT(B467,LEN(B467)-1)),IF(LEN(O467)=0,"",IF(D467="Y",CONCATENATE("/Data initialized to ",C467),IF(O467&lt;6,CONCATENATE("/",VLOOKUP(P467,'PDP8'!$B$6:$F$13,5),IF(_xlfn.BITAND(OCT2DEC(C467),376)=264," [Auto pre-increment]","")),CONCATENATE("/",Y467,AC467,AE467,AG467)))))</f>
        <v/>
      </c>
      <c r="L467" s="252"/>
      <c r="M467" s="126"/>
      <c r="N467" s="253" t="str">
        <f t="shared" si="107"/>
        <v/>
      </c>
      <c r="O467" s="253" t="str">
        <f t="shared" si="108"/>
        <v/>
      </c>
      <c r="P467" s="253" t="str">
        <f t="shared" si="109"/>
        <v/>
      </c>
      <c r="Q467" s="253" t="str">
        <f t="shared" si="110"/>
        <v/>
      </c>
      <c r="R467" s="253" t="str">
        <f t="shared" si="111"/>
        <v>NO</v>
      </c>
      <c r="S467" s="254" t="str">
        <f t="shared" si="117"/>
        <v>7610</v>
      </c>
      <c r="T467" s="253" t="str">
        <f t="shared" si="112"/>
        <v/>
      </c>
      <c r="U467" s="253">
        <f t="shared" si="113"/>
        <v>0</v>
      </c>
      <c r="V467" s="253" t="str">
        <f t="shared" si="114"/>
        <v/>
      </c>
      <c r="W467" s="253" t="str">
        <f>IF(LEN(V467)=0,"",IF(_xlfn.BITAND(V467,'PDP8'!$E$17)='PDP8'!$D$17,'PDP8'!$F$17,CONCATENATE(IF(ISNA(MATCH(_xlfn.BITAND(V467,'PDP8'!$E$18),'PDP8'!$D$18:$D$20,0)),"",CONCATENATE(INDEX('PDP8'!$C$18:$C$20,MATCH(_xlfn.BITAND(V467,'PDP8'!$E$18),'PDP8'!$D$18:$D$20,0))," ")),IF(ISNA(MATCH(_xlfn.BITAND(V467,'PDP8'!$E$21),'PDP8'!$D$21:$D$52,0)),"",INDEX('PDP8'!$C$21:$C$52,MATCH(_xlfn.BITAND(V467,'PDP8'!$E$21),'PDP8'!$D$21:$D$52,0))))))</f>
        <v/>
      </c>
      <c r="X467" s="253" t="str">
        <f>IF(LEN(W467)=0,"",IF(B467='PDP8'!$B$17,'PDP8'!$F$17,CONCATENATE(IF(ISNA(MATCH(_xlfn.BITAND(V467,'PDP8'!$E$18),'PDP8'!$D$18:$D$20,0)),"",CONCATENATE(VLOOKUP(_xlfn.BITAND(V467,'PDP8'!$E$18),'PDP8'!$D$18:$F$20,3,0),IF(LEN(W467)&gt;4,", ",""))),IF(ISNA(MATCH(_xlfn.BITAND(V467,'PDP8'!$E$21),'PDP8'!$D$21:$D$52,0)),"",VLOOKUP(_xlfn.BITAND(V467,'PDP8'!$E$21),'PDP8'!$D$21:$F$52,3,0)))))</f>
        <v/>
      </c>
      <c r="Y467" s="253" t="str">
        <f t="shared" si="118"/>
        <v/>
      </c>
      <c r="Z467" s="253" t="str">
        <f t="shared" si="115"/>
        <v/>
      </c>
      <c r="AA467" s="253" t="str">
        <f>IF(LEN(Z467)=0,"",CONCATENATE(IF(ISNA(MATCH(_xlfn.BITAND(Z467,'PDP8'!$E$56),'PDP8'!$D$56:$D$70,0)),"",CONCATENATE(INDEX('PDP8'!$C$56:$C$70,MATCH(_xlfn.BITAND(Z467,'PDP8'!$E$56),'PDP8'!$D$56:$D$70,0))," ")),IF(ISNA(MATCH(_xlfn.BITAND(Z467,'PDP8'!$E$71),'PDP8'!$D$71:$D$73,0)),"",CONCATENATE(INDEX('PDP8'!$C$71:$C$73,MATCH(_xlfn.BITAND(Z467,'PDP8'!$E$71),'PDP8'!$D$71:$D$73,0))," ")),IF(_xlfn.BITAND(Z467,'PDP8'!$E$74),"",'PDP8'!$C$74),IF(_xlfn.BITAND(Z467,'PDP8'!$E$75),'PDP8'!$C$75,"")))</f>
        <v/>
      </c>
      <c r="AB467" s="253" t="str">
        <f>IF(LEN(AA467)=0,"",CONCATENATE(IF(ISNA(MATCH(_xlfn.BITAND(Z467,'PDP8'!$E$56),'PDP8'!$D$56:$D$70,0)),"",VLOOKUP(_xlfn.BITAND(Z467,'PDP8'!$E$56),'PDP8'!$D$56:$F$70,3,0)),IF(ISNA(MATCH(_xlfn.BITAND(Z467,'PDP8'!$E$71),'PDP8'!$D$71:$D$73,0)),"",CONCATENATE(IF(ISNA(MATCH(_xlfn.BITAND(Z467,'PDP8'!$E$56),'PDP8'!$D$56:$D$70,0)),"",", "),VLOOKUP(_xlfn.BITAND(Z467,'PDP8'!$E$71),'PDP8'!$D$71:$F$73,3,0))),IF(_xlfn.BITAND(Z467,'PDP8'!$E$75)='PDP8'!$D$75,CONCATENATE(IF(LEN(AA467)&gt;4,", ",""),'PDP8'!$F$75,""),IF(_xlfn.BITAND(Z467,'PDP8'!$E$74),"",'PDP8'!$F$74))))</f>
        <v/>
      </c>
      <c r="AC467" s="253" t="str">
        <f t="shared" si="119"/>
        <v/>
      </c>
      <c r="AD467" s="253" t="str">
        <f>IF(OR(LEFT(C467,1)="*",ISNA(MATCH(C467,'PDP8'!$B$90:$B$238,0))),"",VLOOKUP(C467,'PDP8'!$B$90:$C$238,2,0))</f>
        <v/>
      </c>
      <c r="AE467" s="253" t="str">
        <f>IF(LEN(AD467)=0,"",VLOOKUP(C467,'PDP8'!$B$79:$F$238,5,0))</f>
        <v/>
      </c>
      <c r="AF467" s="253" t="str">
        <f>IF(OR(LEFT(C467,1)="*",ISNA(MATCH(C467,'PDP8'!$J$5:$J$389,0))),"",INDEX('PDP8'!$I$5:$I$389,MATCH(C467,'PDP8'!$J$5:$J$389,0)))</f>
        <v/>
      </c>
      <c r="AG467" s="253" t="str">
        <f>IF(LEN(AF467)=0,"",CONCATENATE(VLOOKUP(C467,'PDP8'!$J$5:$M$389,2,0),": ",VLOOKUP(C467,'PDP8'!$J$5:$M$389,4,0)))</f>
        <v/>
      </c>
      <c r="AH467" s="126"/>
    </row>
    <row r="468" spans="1:34" x14ac:dyDescent="0.2">
      <c r="A468" s="126"/>
      <c r="B468" s="246" t="str">
        <f t="shared" si="105"/>
        <v/>
      </c>
      <c r="C468" s="247"/>
      <c r="D468" s="248"/>
      <c r="E468" s="177"/>
      <c r="F468" s="249"/>
      <c r="G468" s="250" t="str">
        <f>IF(LEN(C468)=0,"",IF(LEFT(C468,1)="*",B468,IF(D468="Y",C468,IF(O468&lt;6,INDEX('PDP8'!$C$6:$C$13,MATCH(P468,'PDP8'!$B$6:$B$13)),CONCATENATE(W468,AA468,AD468,AF468)))))</f>
        <v/>
      </c>
      <c r="H468" s="251" t="str">
        <f t="shared" si="106"/>
        <v/>
      </c>
      <c r="I468" s="250" t="str">
        <f t="shared" si="116"/>
        <v/>
      </c>
      <c r="J468" s="179"/>
      <c r="K468" s="188" t="str">
        <f>IF(LEFT(C468,1)="*",CONCATENATE("/Address = ",RIGHT(B468,LEN(B468)-1)),IF(LEN(O468)=0,"",IF(D468="Y",CONCATENATE("/Data initialized to ",C468),IF(O468&lt;6,CONCATENATE("/",VLOOKUP(P468,'PDP8'!$B$6:$F$13,5),IF(_xlfn.BITAND(OCT2DEC(C468),376)=264," [Auto pre-increment]","")),CONCATENATE("/",Y468,AC468,AE468,AG468)))))</f>
        <v/>
      </c>
      <c r="L468" s="252"/>
      <c r="M468" s="126"/>
      <c r="N468" s="253" t="str">
        <f t="shared" si="107"/>
        <v/>
      </c>
      <c r="O468" s="253" t="str">
        <f t="shared" si="108"/>
        <v/>
      </c>
      <c r="P468" s="253" t="str">
        <f t="shared" si="109"/>
        <v/>
      </c>
      <c r="Q468" s="253" t="str">
        <f t="shared" si="110"/>
        <v/>
      </c>
      <c r="R468" s="253" t="str">
        <f t="shared" si="111"/>
        <v>NO</v>
      </c>
      <c r="S468" s="254" t="str">
        <f t="shared" si="117"/>
        <v>7610</v>
      </c>
      <c r="T468" s="253" t="str">
        <f t="shared" si="112"/>
        <v/>
      </c>
      <c r="U468" s="253">
        <f t="shared" si="113"/>
        <v>0</v>
      </c>
      <c r="V468" s="253" t="str">
        <f t="shared" si="114"/>
        <v/>
      </c>
      <c r="W468" s="253" t="str">
        <f>IF(LEN(V468)=0,"",IF(_xlfn.BITAND(V468,'PDP8'!$E$17)='PDP8'!$D$17,'PDP8'!$F$17,CONCATENATE(IF(ISNA(MATCH(_xlfn.BITAND(V468,'PDP8'!$E$18),'PDP8'!$D$18:$D$20,0)),"",CONCATENATE(INDEX('PDP8'!$C$18:$C$20,MATCH(_xlfn.BITAND(V468,'PDP8'!$E$18),'PDP8'!$D$18:$D$20,0))," ")),IF(ISNA(MATCH(_xlfn.BITAND(V468,'PDP8'!$E$21),'PDP8'!$D$21:$D$52,0)),"",INDEX('PDP8'!$C$21:$C$52,MATCH(_xlfn.BITAND(V468,'PDP8'!$E$21),'PDP8'!$D$21:$D$52,0))))))</f>
        <v/>
      </c>
      <c r="X468" s="253" t="str">
        <f>IF(LEN(W468)=0,"",IF(B468='PDP8'!$B$17,'PDP8'!$F$17,CONCATENATE(IF(ISNA(MATCH(_xlfn.BITAND(V468,'PDP8'!$E$18),'PDP8'!$D$18:$D$20,0)),"",CONCATENATE(VLOOKUP(_xlfn.BITAND(V468,'PDP8'!$E$18),'PDP8'!$D$18:$F$20,3,0),IF(LEN(W468)&gt;4,", ",""))),IF(ISNA(MATCH(_xlfn.BITAND(V468,'PDP8'!$E$21),'PDP8'!$D$21:$D$52,0)),"",VLOOKUP(_xlfn.BITAND(V468,'PDP8'!$E$21),'PDP8'!$D$21:$F$52,3,0)))))</f>
        <v/>
      </c>
      <c r="Y468" s="253" t="str">
        <f t="shared" si="118"/>
        <v/>
      </c>
      <c r="Z468" s="253" t="str">
        <f t="shared" si="115"/>
        <v/>
      </c>
      <c r="AA468" s="253" t="str">
        <f>IF(LEN(Z468)=0,"",CONCATENATE(IF(ISNA(MATCH(_xlfn.BITAND(Z468,'PDP8'!$E$56),'PDP8'!$D$56:$D$70,0)),"",CONCATENATE(INDEX('PDP8'!$C$56:$C$70,MATCH(_xlfn.BITAND(Z468,'PDP8'!$E$56),'PDP8'!$D$56:$D$70,0))," ")),IF(ISNA(MATCH(_xlfn.BITAND(Z468,'PDP8'!$E$71),'PDP8'!$D$71:$D$73,0)),"",CONCATENATE(INDEX('PDP8'!$C$71:$C$73,MATCH(_xlfn.BITAND(Z468,'PDP8'!$E$71),'PDP8'!$D$71:$D$73,0))," ")),IF(_xlfn.BITAND(Z468,'PDP8'!$E$74),"",'PDP8'!$C$74),IF(_xlfn.BITAND(Z468,'PDP8'!$E$75),'PDP8'!$C$75,"")))</f>
        <v/>
      </c>
      <c r="AB468" s="253" t="str">
        <f>IF(LEN(AA468)=0,"",CONCATENATE(IF(ISNA(MATCH(_xlfn.BITAND(Z468,'PDP8'!$E$56),'PDP8'!$D$56:$D$70,0)),"",VLOOKUP(_xlfn.BITAND(Z468,'PDP8'!$E$56),'PDP8'!$D$56:$F$70,3,0)),IF(ISNA(MATCH(_xlfn.BITAND(Z468,'PDP8'!$E$71),'PDP8'!$D$71:$D$73,0)),"",CONCATENATE(IF(ISNA(MATCH(_xlfn.BITAND(Z468,'PDP8'!$E$56),'PDP8'!$D$56:$D$70,0)),"",", "),VLOOKUP(_xlfn.BITAND(Z468,'PDP8'!$E$71),'PDP8'!$D$71:$F$73,3,0))),IF(_xlfn.BITAND(Z468,'PDP8'!$E$75)='PDP8'!$D$75,CONCATENATE(IF(LEN(AA468)&gt;4,", ",""),'PDP8'!$F$75,""),IF(_xlfn.BITAND(Z468,'PDP8'!$E$74),"",'PDP8'!$F$74))))</f>
        <v/>
      </c>
      <c r="AC468" s="253" t="str">
        <f t="shared" si="119"/>
        <v/>
      </c>
      <c r="AD468" s="253" t="str">
        <f>IF(OR(LEFT(C468,1)="*",ISNA(MATCH(C468,'PDP8'!$B$90:$B$238,0))),"",VLOOKUP(C468,'PDP8'!$B$90:$C$238,2,0))</f>
        <v/>
      </c>
      <c r="AE468" s="253" t="str">
        <f>IF(LEN(AD468)=0,"",VLOOKUP(C468,'PDP8'!$B$79:$F$238,5,0))</f>
        <v/>
      </c>
      <c r="AF468" s="253" t="str">
        <f>IF(OR(LEFT(C468,1)="*",ISNA(MATCH(C468,'PDP8'!$J$5:$J$389,0))),"",INDEX('PDP8'!$I$5:$I$389,MATCH(C468,'PDP8'!$J$5:$J$389,0)))</f>
        <v/>
      </c>
      <c r="AG468" s="253" t="str">
        <f>IF(LEN(AF468)=0,"",CONCATENATE(VLOOKUP(C468,'PDP8'!$J$5:$M$389,2,0),": ",VLOOKUP(C468,'PDP8'!$J$5:$M$389,4,0)))</f>
        <v/>
      </c>
      <c r="AH468" s="126"/>
    </row>
    <row r="469" spans="1:34" x14ac:dyDescent="0.2">
      <c r="A469" s="126"/>
      <c r="B469" s="246" t="str">
        <f t="shared" si="105"/>
        <v/>
      </c>
      <c r="C469" s="247"/>
      <c r="D469" s="248"/>
      <c r="E469" s="177"/>
      <c r="F469" s="249"/>
      <c r="G469" s="250" t="str">
        <f>IF(LEN(C469)=0,"",IF(LEFT(C469,1)="*",B469,IF(D469="Y",C469,IF(O469&lt;6,INDEX('PDP8'!$C$6:$C$13,MATCH(P469,'PDP8'!$B$6:$B$13)),CONCATENATE(W469,AA469,AD469,AF469)))))</f>
        <v/>
      </c>
      <c r="H469" s="251" t="str">
        <f t="shared" si="106"/>
        <v/>
      </c>
      <c r="I469" s="250" t="str">
        <f t="shared" si="116"/>
        <v/>
      </c>
      <c r="J469" s="179"/>
      <c r="K469" s="188" t="str">
        <f>IF(LEFT(C469,1)="*",CONCATENATE("/Address = ",RIGHT(B469,LEN(B469)-1)),IF(LEN(O469)=0,"",IF(D469="Y",CONCATENATE("/Data initialized to ",C469),IF(O469&lt;6,CONCATENATE("/",VLOOKUP(P469,'PDP8'!$B$6:$F$13,5),IF(_xlfn.BITAND(OCT2DEC(C469),376)=264," [Auto pre-increment]","")),CONCATENATE("/",Y469,AC469,AE469,AG469)))))</f>
        <v/>
      </c>
      <c r="L469" s="252"/>
      <c r="M469" s="126"/>
      <c r="N469" s="253" t="str">
        <f t="shared" si="107"/>
        <v/>
      </c>
      <c r="O469" s="253" t="str">
        <f t="shared" si="108"/>
        <v/>
      </c>
      <c r="P469" s="253" t="str">
        <f t="shared" si="109"/>
        <v/>
      </c>
      <c r="Q469" s="253" t="str">
        <f t="shared" si="110"/>
        <v/>
      </c>
      <c r="R469" s="253" t="str">
        <f t="shared" si="111"/>
        <v>NO</v>
      </c>
      <c r="S469" s="254" t="str">
        <f t="shared" si="117"/>
        <v>7610</v>
      </c>
      <c r="T469" s="253" t="str">
        <f t="shared" si="112"/>
        <v/>
      </c>
      <c r="U469" s="253">
        <f t="shared" si="113"/>
        <v>0</v>
      </c>
      <c r="V469" s="253" t="str">
        <f t="shared" si="114"/>
        <v/>
      </c>
      <c r="W469" s="253" t="str">
        <f>IF(LEN(V469)=0,"",IF(_xlfn.BITAND(V469,'PDP8'!$E$17)='PDP8'!$D$17,'PDP8'!$F$17,CONCATENATE(IF(ISNA(MATCH(_xlfn.BITAND(V469,'PDP8'!$E$18),'PDP8'!$D$18:$D$20,0)),"",CONCATENATE(INDEX('PDP8'!$C$18:$C$20,MATCH(_xlfn.BITAND(V469,'PDP8'!$E$18),'PDP8'!$D$18:$D$20,0))," ")),IF(ISNA(MATCH(_xlfn.BITAND(V469,'PDP8'!$E$21),'PDP8'!$D$21:$D$52,0)),"",INDEX('PDP8'!$C$21:$C$52,MATCH(_xlfn.BITAND(V469,'PDP8'!$E$21),'PDP8'!$D$21:$D$52,0))))))</f>
        <v/>
      </c>
      <c r="X469" s="253" t="str">
        <f>IF(LEN(W469)=0,"",IF(B469='PDP8'!$B$17,'PDP8'!$F$17,CONCATENATE(IF(ISNA(MATCH(_xlfn.BITAND(V469,'PDP8'!$E$18),'PDP8'!$D$18:$D$20,0)),"",CONCATENATE(VLOOKUP(_xlfn.BITAND(V469,'PDP8'!$E$18),'PDP8'!$D$18:$F$20,3,0),IF(LEN(W469)&gt;4,", ",""))),IF(ISNA(MATCH(_xlfn.BITAND(V469,'PDP8'!$E$21),'PDP8'!$D$21:$D$52,0)),"",VLOOKUP(_xlfn.BITAND(V469,'PDP8'!$E$21),'PDP8'!$D$21:$F$52,3,0)))))</f>
        <v/>
      </c>
      <c r="Y469" s="253" t="str">
        <f t="shared" si="118"/>
        <v/>
      </c>
      <c r="Z469" s="253" t="str">
        <f t="shared" si="115"/>
        <v/>
      </c>
      <c r="AA469" s="253" t="str">
        <f>IF(LEN(Z469)=0,"",CONCATENATE(IF(ISNA(MATCH(_xlfn.BITAND(Z469,'PDP8'!$E$56),'PDP8'!$D$56:$D$70,0)),"",CONCATENATE(INDEX('PDP8'!$C$56:$C$70,MATCH(_xlfn.BITAND(Z469,'PDP8'!$E$56),'PDP8'!$D$56:$D$70,0))," ")),IF(ISNA(MATCH(_xlfn.BITAND(Z469,'PDP8'!$E$71),'PDP8'!$D$71:$D$73,0)),"",CONCATENATE(INDEX('PDP8'!$C$71:$C$73,MATCH(_xlfn.BITAND(Z469,'PDP8'!$E$71),'PDP8'!$D$71:$D$73,0))," ")),IF(_xlfn.BITAND(Z469,'PDP8'!$E$74),"",'PDP8'!$C$74),IF(_xlfn.BITAND(Z469,'PDP8'!$E$75),'PDP8'!$C$75,"")))</f>
        <v/>
      </c>
      <c r="AB469" s="253" t="str">
        <f>IF(LEN(AA469)=0,"",CONCATENATE(IF(ISNA(MATCH(_xlfn.BITAND(Z469,'PDP8'!$E$56),'PDP8'!$D$56:$D$70,0)),"",VLOOKUP(_xlfn.BITAND(Z469,'PDP8'!$E$56),'PDP8'!$D$56:$F$70,3,0)),IF(ISNA(MATCH(_xlfn.BITAND(Z469,'PDP8'!$E$71),'PDP8'!$D$71:$D$73,0)),"",CONCATENATE(IF(ISNA(MATCH(_xlfn.BITAND(Z469,'PDP8'!$E$56),'PDP8'!$D$56:$D$70,0)),"",", "),VLOOKUP(_xlfn.BITAND(Z469,'PDP8'!$E$71),'PDP8'!$D$71:$F$73,3,0))),IF(_xlfn.BITAND(Z469,'PDP8'!$E$75)='PDP8'!$D$75,CONCATENATE(IF(LEN(AA469)&gt;4,", ",""),'PDP8'!$F$75,""),IF(_xlfn.BITAND(Z469,'PDP8'!$E$74),"",'PDP8'!$F$74))))</f>
        <v/>
      </c>
      <c r="AC469" s="253" t="str">
        <f t="shared" si="119"/>
        <v/>
      </c>
      <c r="AD469" s="253" t="str">
        <f>IF(OR(LEFT(C469,1)="*",ISNA(MATCH(C469,'PDP8'!$B$90:$B$238,0))),"",VLOOKUP(C469,'PDP8'!$B$90:$C$238,2,0))</f>
        <v/>
      </c>
      <c r="AE469" s="253" t="str">
        <f>IF(LEN(AD469)=0,"",VLOOKUP(C469,'PDP8'!$B$79:$F$238,5,0))</f>
        <v/>
      </c>
      <c r="AF469" s="253" t="str">
        <f>IF(OR(LEFT(C469,1)="*",ISNA(MATCH(C469,'PDP8'!$J$5:$J$389,0))),"",INDEX('PDP8'!$I$5:$I$389,MATCH(C469,'PDP8'!$J$5:$J$389,0)))</f>
        <v/>
      </c>
      <c r="AG469" s="253" t="str">
        <f>IF(LEN(AF469)=0,"",CONCATENATE(VLOOKUP(C469,'PDP8'!$J$5:$M$389,2,0),": ",VLOOKUP(C469,'PDP8'!$J$5:$M$389,4,0)))</f>
        <v/>
      </c>
      <c r="AH469" s="126"/>
    </row>
    <row r="470" spans="1:34" x14ac:dyDescent="0.2">
      <c r="A470" s="126"/>
      <c r="B470" s="246" t="str">
        <f t="shared" si="105"/>
        <v/>
      </c>
      <c r="C470" s="247"/>
      <c r="D470" s="248"/>
      <c r="E470" s="177"/>
      <c r="F470" s="249"/>
      <c r="G470" s="250" t="str">
        <f>IF(LEN(C470)=0,"",IF(LEFT(C470,1)="*",B470,IF(D470="Y",C470,IF(O470&lt;6,INDEX('PDP8'!$C$6:$C$13,MATCH(P470,'PDP8'!$B$6:$B$13)),CONCATENATE(W470,AA470,AD470,AF470)))))</f>
        <v/>
      </c>
      <c r="H470" s="251" t="str">
        <f t="shared" si="106"/>
        <v/>
      </c>
      <c r="I470" s="250" t="str">
        <f t="shared" si="116"/>
        <v/>
      </c>
      <c r="J470" s="179"/>
      <c r="K470" s="188" t="str">
        <f>IF(LEFT(C470,1)="*",CONCATENATE("/Address = ",RIGHT(B470,LEN(B470)-1)),IF(LEN(O470)=0,"",IF(D470="Y",CONCATENATE("/Data initialized to ",C470),IF(O470&lt;6,CONCATENATE("/",VLOOKUP(P470,'PDP8'!$B$6:$F$13,5),IF(_xlfn.BITAND(OCT2DEC(C470),376)=264," [Auto pre-increment]","")),CONCATENATE("/",Y470,AC470,AE470,AG470)))))</f>
        <v/>
      </c>
      <c r="L470" s="252"/>
      <c r="M470" s="126"/>
      <c r="N470" s="253" t="str">
        <f t="shared" si="107"/>
        <v/>
      </c>
      <c r="O470" s="253" t="str">
        <f t="shared" si="108"/>
        <v/>
      </c>
      <c r="P470" s="253" t="str">
        <f t="shared" si="109"/>
        <v/>
      </c>
      <c r="Q470" s="253" t="str">
        <f t="shared" si="110"/>
        <v/>
      </c>
      <c r="R470" s="253" t="str">
        <f t="shared" si="111"/>
        <v>NO</v>
      </c>
      <c r="S470" s="254" t="str">
        <f t="shared" si="117"/>
        <v>7610</v>
      </c>
      <c r="T470" s="253" t="str">
        <f t="shared" si="112"/>
        <v/>
      </c>
      <c r="U470" s="253">
        <f t="shared" si="113"/>
        <v>0</v>
      </c>
      <c r="V470" s="253" t="str">
        <f t="shared" si="114"/>
        <v/>
      </c>
      <c r="W470" s="253" t="str">
        <f>IF(LEN(V470)=0,"",IF(_xlfn.BITAND(V470,'PDP8'!$E$17)='PDP8'!$D$17,'PDP8'!$F$17,CONCATENATE(IF(ISNA(MATCH(_xlfn.BITAND(V470,'PDP8'!$E$18),'PDP8'!$D$18:$D$20,0)),"",CONCATENATE(INDEX('PDP8'!$C$18:$C$20,MATCH(_xlfn.BITAND(V470,'PDP8'!$E$18),'PDP8'!$D$18:$D$20,0))," ")),IF(ISNA(MATCH(_xlfn.BITAND(V470,'PDP8'!$E$21),'PDP8'!$D$21:$D$52,0)),"",INDEX('PDP8'!$C$21:$C$52,MATCH(_xlfn.BITAND(V470,'PDP8'!$E$21),'PDP8'!$D$21:$D$52,0))))))</f>
        <v/>
      </c>
      <c r="X470" s="253" t="str">
        <f>IF(LEN(W470)=0,"",IF(B470='PDP8'!$B$17,'PDP8'!$F$17,CONCATENATE(IF(ISNA(MATCH(_xlfn.BITAND(V470,'PDP8'!$E$18),'PDP8'!$D$18:$D$20,0)),"",CONCATENATE(VLOOKUP(_xlfn.BITAND(V470,'PDP8'!$E$18),'PDP8'!$D$18:$F$20,3,0),IF(LEN(W470)&gt;4,", ",""))),IF(ISNA(MATCH(_xlfn.BITAND(V470,'PDP8'!$E$21),'PDP8'!$D$21:$D$52,0)),"",VLOOKUP(_xlfn.BITAND(V470,'PDP8'!$E$21),'PDP8'!$D$21:$F$52,3,0)))))</f>
        <v/>
      </c>
      <c r="Y470" s="253" t="str">
        <f t="shared" si="118"/>
        <v/>
      </c>
      <c r="Z470" s="253" t="str">
        <f t="shared" si="115"/>
        <v/>
      </c>
      <c r="AA470" s="253" t="str">
        <f>IF(LEN(Z470)=0,"",CONCATENATE(IF(ISNA(MATCH(_xlfn.BITAND(Z470,'PDP8'!$E$56),'PDP8'!$D$56:$D$70,0)),"",CONCATENATE(INDEX('PDP8'!$C$56:$C$70,MATCH(_xlfn.BITAND(Z470,'PDP8'!$E$56),'PDP8'!$D$56:$D$70,0))," ")),IF(ISNA(MATCH(_xlfn.BITAND(Z470,'PDP8'!$E$71),'PDP8'!$D$71:$D$73,0)),"",CONCATENATE(INDEX('PDP8'!$C$71:$C$73,MATCH(_xlfn.BITAND(Z470,'PDP8'!$E$71),'PDP8'!$D$71:$D$73,0))," ")),IF(_xlfn.BITAND(Z470,'PDP8'!$E$74),"",'PDP8'!$C$74),IF(_xlfn.BITAND(Z470,'PDP8'!$E$75),'PDP8'!$C$75,"")))</f>
        <v/>
      </c>
      <c r="AB470" s="253" t="str">
        <f>IF(LEN(AA470)=0,"",CONCATENATE(IF(ISNA(MATCH(_xlfn.BITAND(Z470,'PDP8'!$E$56),'PDP8'!$D$56:$D$70,0)),"",VLOOKUP(_xlfn.BITAND(Z470,'PDP8'!$E$56),'PDP8'!$D$56:$F$70,3,0)),IF(ISNA(MATCH(_xlfn.BITAND(Z470,'PDP8'!$E$71),'PDP8'!$D$71:$D$73,0)),"",CONCATENATE(IF(ISNA(MATCH(_xlfn.BITAND(Z470,'PDP8'!$E$56),'PDP8'!$D$56:$D$70,0)),"",", "),VLOOKUP(_xlfn.BITAND(Z470,'PDP8'!$E$71),'PDP8'!$D$71:$F$73,3,0))),IF(_xlfn.BITAND(Z470,'PDP8'!$E$75)='PDP8'!$D$75,CONCATENATE(IF(LEN(AA470)&gt;4,", ",""),'PDP8'!$F$75,""),IF(_xlfn.BITAND(Z470,'PDP8'!$E$74),"",'PDP8'!$F$74))))</f>
        <v/>
      </c>
      <c r="AC470" s="253" t="str">
        <f t="shared" si="119"/>
        <v/>
      </c>
      <c r="AD470" s="253" t="str">
        <f>IF(OR(LEFT(C470,1)="*",ISNA(MATCH(C470,'PDP8'!$B$90:$B$238,0))),"",VLOOKUP(C470,'PDP8'!$B$90:$C$238,2,0))</f>
        <v/>
      </c>
      <c r="AE470" s="253" t="str">
        <f>IF(LEN(AD470)=0,"",VLOOKUP(C470,'PDP8'!$B$79:$F$238,5,0))</f>
        <v/>
      </c>
      <c r="AF470" s="253" t="str">
        <f>IF(OR(LEFT(C470,1)="*",ISNA(MATCH(C470,'PDP8'!$J$5:$J$389,0))),"",INDEX('PDP8'!$I$5:$I$389,MATCH(C470,'PDP8'!$J$5:$J$389,0)))</f>
        <v/>
      </c>
      <c r="AG470" s="253" t="str">
        <f>IF(LEN(AF470)=0,"",CONCATENATE(VLOOKUP(C470,'PDP8'!$J$5:$M$389,2,0),": ",VLOOKUP(C470,'PDP8'!$J$5:$M$389,4,0)))</f>
        <v/>
      </c>
      <c r="AH470" s="126"/>
    </row>
    <row r="471" spans="1:34" x14ac:dyDescent="0.2">
      <c r="A471" s="126"/>
      <c r="B471" s="246" t="str">
        <f t="shared" si="105"/>
        <v/>
      </c>
      <c r="C471" s="247"/>
      <c r="D471" s="248"/>
      <c r="E471" s="177"/>
      <c r="F471" s="249"/>
      <c r="G471" s="250" t="str">
        <f>IF(LEN(C471)=0,"",IF(LEFT(C471,1)="*",B471,IF(D471="Y",C471,IF(O471&lt;6,INDEX('PDP8'!$C$6:$C$13,MATCH(P471,'PDP8'!$B$6:$B$13)),CONCATENATE(W471,AA471,AD471,AF471)))))</f>
        <v/>
      </c>
      <c r="H471" s="251" t="str">
        <f t="shared" si="106"/>
        <v/>
      </c>
      <c r="I471" s="250" t="str">
        <f t="shared" si="116"/>
        <v/>
      </c>
      <c r="J471" s="179"/>
      <c r="K471" s="188" t="str">
        <f>IF(LEFT(C471,1)="*",CONCATENATE("/Address = ",RIGHT(B471,LEN(B471)-1)),IF(LEN(O471)=0,"",IF(D471="Y",CONCATENATE("/Data initialized to ",C471),IF(O471&lt;6,CONCATENATE("/",VLOOKUP(P471,'PDP8'!$B$6:$F$13,5),IF(_xlfn.BITAND(OCT2DEC(C471),376)=264," [Auto pre-increment]","")),CONCATENATE("/",Y471,AC471,AE471,AG471)))))</f>
        <v/>
      </c>
      <c r="L471" s="252"/>
      <c r="M471" s="126"/>
      <c r="N471" s="253" t="str">
        <f t="shared" si="107"/>
        <v/>
      </c>
      <c r="O471" s="253" t="str">
        <f t="shared" si="108"/>
        <v/>
      </c>
      <c r="P471" s="253" t="str">
        <f t="shared" si="109"/>
        <v/>
      </c>
      <c r="Q471" s="253" t="str">
        <f t="shared" si="110"/>
        <v/>
      </c>
      <c r="R471" s="253" t="str">
        <f t="shared" si="111"/>
        <v>NO</v>
      </c>
      <c r="S471" s="254" t="str">
        <f t="shared" si="117"/>
        <v>7610</v>
      </c>
      <c r="T471" s="253" t="str">
        <f t="shared" si="112"/>
        <v/>
      </c>
      <c r="U471" s="253">
        <f t="shared" si="113"/>
        <v>0</v>
      </c>
      <c r="V471" s="253" t="str">
        <f t="shared" si="114"/>
        <v/>
      </c>
      <c r="W471" s="253" t="str">
        <f>IF(LEN(V471)=0,"",IF(_xlfn.BITAND(V471,'PDP8'!$E$17)='PDP8'!$D$17,'PDP8'!$F$17,CONCATENATE(IF(ISNA(MATCH(_xlfn.BITAND(V471,'PDP8'!$E$18),'PDP8'!$D$18:$D$20,0)),"",CONCATENATE(INDEX('PDP8'!$C$18:$C$20,MATCH(_xlfn.BITAND(V471,'PDP8'!$E$18),'PDP8'!$D$18:$D$20,0))," ")),IF(ISNA(MATCH(_xlfn.BITAND(V471,'PDP8'!$E$21),'PDP8'!$D$21:$D$52,0)),"",INDEX('PDP8'!$C$21:$C$52,MATCH(_xlfn.BITAND(V471,'PDP8'!$E$21),'PDP8'!$D$21:$D$52,0))))))</f>
        <v/>
      </c>
      <c r="X471" s="253" t="str">
        <f>IF(LEN(W471)=0,"",IF(B471='PDP8'!$B$17,'PDP8'!$F$17,CONCATENATE(IF(ISNA(MATCH(_xlfn.BITAND(V471,'PDP8'!$E$18),'PDP8'!$D$18:$D$20,0)),"",CONCATENATE(VLOOKUP(_xlfn.BITAND(V471,'PDP8'!$E$18),'PDP8'!$D$18:$F$20,3,0),IF(LEN(W471)&gt;4,", ",""))),IF(ISNA(MATCH(_xlfn.BITAND(V471,'PDP8'!$E$21),'PDP8'!$D$21:$D$52,0)),"",VLOOKUP(_xlfn.BITAND(V471,'PDP8'!$E$21),'PDP8'!$D$21:$F$52,3,0)))))</f>
        <v/>
      </c>
      <c r="Y471" s="253" t="str">
        <f t="shared" si="118"/>
        <v/>
      </c>
      <c r="Z471" s="253" t="str">
        <f t="shared" si="115"/>
        <v/>
      </c>
      <c r="AA471" s="253" t="str">
        <f>IF(LEN(Z471)=0,"",CONCATENATE(IF(ISNA(MATCH(_xlfn.BITAND(Z471,'PDP8'!$E$56),'PDP8'!$D$56:$D$70,0)),"",CONCATENATE(INDEX('PDP8'!$C$56:$C$70,MATCH(_xlfn.BITAND(Z471,'PDP8'!$E$56),'PDP8'!$D$56:$D$70,0))," ")),IF(ISNA(MATCH(_xlfn.BITAND(Z471,'PDP8'!$E$71),'PDP8'!$D$71:$D$73,0)),"",CONCATENATE(INDEX('PDP8'!$C$71:$C$73,MATCH(_xlfn.BITAND(Z471,'PDP8'!$E$71),'PDP8'!$D$71:$D$73,0))," ")),IF(_xlfn.BITAND(Z471,'PDP8'!$E$74),"",'PDP8'!$C$74),IF(_xlfn.BITAND(Z471,'PDP8'!$E$75),'PDP8'!$C$75,"")))</f>
        <v/>
      </c>
      <c r="AB471" s="253" t="str">
        <f>IF(LEN(AA471)=0,"",CONCATENATE(IF(ISNA(MATCH(_xlfn.BITAND(Z471,'PDP8'!$E$56),'PDP8'!$D$56:$D$70,0)),"",VLOOKUP(_xlfn.BITAND(Z471,'PDP8'!$E$56),'PDP8'!$D$56:$F$70,3,0)),IF(ISNA(MATCH(_xlfn.BITAND(Z471,'PDP8'!$E$71),'PDP8'!$D$71:$D$73,0)),"",CONCATENATE(IF(ISNA(MATCH(_xlfn.BITAND(Z471,'PDP8'!$E$56),'PDP8'!$D$56:$D$70,0)),"",", "),VLOOKUP(_xlfn.BITAND(Z471,'PDP8'!$E$71),'PDP8'!$D$71:$F$73,3,0))),IF(_xlfn.BITAND(Z471,'PDP8'!$E$75)='PDP8'!$D$75,CONCATENATE(IF(LEN(AA471)&gt;4,", ",""),'PDP8'!$F$75,""),IF(_xlfn.BITAND(Z471,'PDP8'!$E$74),"",'PDP8'!$F$74))))</f>
        <v/>
      </c>
      <c r="AC471" s="253" t="str">
        <f t="shared" si="119"/>
        <v/>
      </c>
      <c r="AD471" s="253" t="str">
        <f>IF(OR(LEFT(C471,1)="*",ISNA(MATCH(C471,'PDP8'!$B$90:$B$238,0))),"",VLOOKUP(C471,'PDP8'!$B$90:$C$238,2,0))</f>
        <v/>
      </c>
      <c r="AE471" s="253" t="str">
        <f>IF(LEN(AD471)=0,"",VLOOKUP(C471,'PDP8'!$B$79:$F$238,5,0))</f>
        <v/>
      </c>
      <c r="AF471" s="253" t="str">
        <f>IF(OR(LEFT(C471,1)="*",ISNA(MATCH(C471,'PDP8'!$J$5:$J$389,0))),"",INDEX('PDP8'!$I$5:$I$389,MATCH(C471,'PDP8'!$J$5:$J$389,0)))</f>
        <v/>
      </c>
      <c r="AG471" s="253" t="str">
        <f>IF(LEN(AF471)=0,"",CONCATENATE(VLOOKUP(C471,'PDP8'!$J$5:$M$389,2,0),": ",VLOOKUP(C471,'PDP8'!$J$5:$M$389,4,0)))</f>
        <v/>
      </c>
      <c r="AH471" s="126"/>
    </row>
    <row r="472" spans="1:34" x14ac:dyDescent="0.2">
      <c r="A472" s="126"/>
      <c r="B472" s="246" t="str">
        <f t="shared" si="105"/>
        <v/>
      </c>
      <c r="C472" s="247"/>
      <c r="D472" s="248"/>
      <c r="E472" s="177"/>
      <c r="F472" s="249"/>
      <c r="G472" s="250" t="str">
        <f>IF(LEN(C472)=0,"",IF(LEFT(C472,1)="*",B472,IF(D472="Y",C472,IF(O472&lt;6,INDEX('PDP8'!$C$6:$C$13,MATCH(P472,'PDP8'!$B$6:$B$13)),CONCATENATE(W472,AA472,AD472,AF472)))))</f>
        <v/>
      </c>
      <c r="H472" s="251" t="str">
        <f t="shared" si="106"/>
        <v/>
      </c>
      <c r="I472" s="250" t="str">
        <f t="shared" si="116"/>
        <v/>
      </c>
      <c r="J472" s="179"/>
      <c r="K472" s="188" t="str">
        <f>IF(LEFT(C472,1)="*",CONCATENATE("/Address = ",RIGHT(B472,LEN(B472)-1)),IF(LEN(O472)=0,"",IF(D472="Y",CONCATENATE("/Data initialized to ",C472),IF(O472&lt;6,CONCATENATE("/",VLOOKUP(P472,'PDP8'!$B$6:$F$13,5),IF(_xlfn.BITAND(OCT2DEC(C472),376)=264," [Auto pre-increment]","")),CONCATENATE("/",Y472,AC472,AE472,AG472)))))</f>
        <v/>
      </c>
      <c r="L472" s="252"/>
      <c r="M472" s="126"/>
      <c r="N472" s="253" t="str">
        <f t="shared" si="107"/>
        <v/>
      </c>
      <c r="O472" s="253" t="str">
        <f t="shared" si="108"/>
        <v/>
      </c>
      <c r="P472" s="253" t="str">
        <f t="shared" si="109"/>
        <v/>
      </c>
      <c r="Q472" s="253" t="str">
        <f t="shared" si="110"/>
        <v/>
      </c>
      <c r="R472" s="253" t="str">
        <f t="shared" si="111"/>
        <v>NO</v>
      </c>
      <c r="S472" s="254" t="str">
        <f t="shared" si="117"/>
        <v>7610</v>
      </c>
      <c r="T472" s="253" t="str">
        <f t="shared" si="112"/>
        <v/>
      </c>
      <c r="U472" s="253">
        <f t="shared" si="113"/>
        <v>0</v>
      </c>
      <c r="V472" s="253" t="str">
        <f t="shared" si="114"/>
        <v/>
      </c>
      <c r="W472" s="253" t="str">
        <f>IF(LEN(V472)=0,"",IF(_xlfn.BITAND(V472,'PDP8'!$E$17)='PDP8'!$D$17,'PDP8'!$F$17,CONCATENATE(IF(ISNA(MATCH(_xlfn.BITAND(V472,'PDP8'!$E$18),'PDP8'!$D$18:$D$20,0)),"",CONCATENATE(INDEX('PDP8'!$C$18:$C$20,MATCH(_xlfn.BITAND(V472,'PDP8'!$E$18),'PDP8'!$D$18:$D$20,0))," ")),IF(ISNA(MATCH(_xlfn.BITAND(V472,'PDP8'!$E$21),'PDP8'!$D$21:$D$52,0)),"",INDEX('PDP8'!$C$21:$C$52,MATCH(_xlfn.BITAND(V472,'PDP8'!$E$21),'PDP8'!$D$21:$D$52,0))))))</f>
        <v/>
      </c>
      <c r="X472" s="253" t="str">
        <f>IF(LEN(W472)=0,"",IF(B472='PDP8'!$B$17,'PDP8'!$F$17,CONCATENATE(IF(ISNA(MATCH(_xlfn.BITAND(V472,'PDP8'!$E$18),'PDP8'!$D$18:$D$20,0)),"",CONCATENATE(VLOOKUP(_xlfn.BITAND(V472,'PDP8'!$E$18),'PDP8'!$D$18:$F$20,3,0),IF(LEN(W472)&gt;4,", ",""))),IF(ISNA(MATCH(_xlfn.BITAND(V472,'PDP8'!$E$21),'PDP8'!$D$21:$D$52,0)),"",VLOOKUP(_xlfn.BITAND(V472,'PDP8'!$E$21),'PDP8'!$D$21:$F$52,3,0)))))</f>
        <v/>
      </c>
      <c r="Y472" s="253" t="str">
        <f t="shared" si="118"/>
        <v/>
      </c>
      <c r="Z472" s="253" t="str">
        <f t="shared" si="115"/>
        <v/>
      </c>
      <c r="AA472" s="253" t="str">
        <f>IF(LEN(Z472)=0,"",CONCATENATE(IF(ISNA(MATCH(_xlfn.BITAND(Z472,'PDP8'!$E$56),'PDP8'!$D$56:$D$70,0)),"",CONCATENATE(INDEX('PDP8'!$C$56:$C$70,MATCH(_xlfn.BITAND(Z472,'PDP8'!$E$56),'PDP8'!$D$56:$D$70,0))," ")),IF(ISNA(MATCH(_xlfn.BITAND(Z472,'PDP8'!$E$71),'PDP8'!$D$71:$D$73,0)),"",CONCATENATE(INDEX('PDP8'!$C$71:$C$73,MATCH(_xlfn.BITAND(Z472,'PDP8'!$E$71),'PDP8'!$D$71:$D$73,0))," ")),IF(_xlfn.BITAND(Z472,'PDP8'!$E$74),"",'PDP8'!$C$74),IF(_xlfn.BITAND(Z472,'PDP8'!$E$75),'PDP8'!$C$75,"")))</f>
        <v/>
      </c>
      <c r="AB472" s="253" t="str">
        <f>IF(LEN(AA472)=0,"",CONCATENATE(IF(ISNA(MATCH(_xlfn.BITAND(Z472,'PDP8'!$E$56),'PDP8'!$D$56:$D$70,0)),"",VLOOKUP(_xlfn.BITAND(Z472,'PDP8'!$E$56),'PDP8'!$D$56:$F$70,3,0)),IF(ISNA(MATCH(_xlfn.BITAND(Z472,'PDP8'!$E$71),'PDP8'!$D$71:$D$73,0)),"",CONCATENATE(IF(ISNA(MATCH(_xlfn.BITAND(Z472,'PDP8'!$E$56),'PDP8'!$D$56:$D$70,0)),"",", "),VLOOKUP(_xlfn.BITAND(Z472,'PDP8'!$E$71),'PDP8'!$D$71:$F$73,3,0))),IF(_xlfn.BITAND(Z472,'PDP8'!$E$75)='PDP8'!$D$75,CONCATENATE(IF(LEN(AA472)&gt;4,", ",""),'PDP8'!$F$75,""),IF(_xlfn.BITAND(Z472,'PDP8'!$E$74),"",'PDP8'!$F$74))))</f>
        <v/>
      </c>
      <c r="AC472" s="253" t="str">
        <f t="shared" si="119"/>
        <v/>
      </c>
      <c r="AD472" s="253" t="str">
        <f>IF(OR(LEFT(C472,1)="*",ISNA(MATCH(C472,'PDP8'!$B$90:$B$238,0))),"",VLOOKUP(C472,'PDP8'!$B$90:$C$238,2,0))</f>
        <v/>
      </c>
      <c r="AE472" s="253" t="str">
        <f>IF(LEN(AD472)=0,"",VLOOKUP(C472,'PDP8'!$B$79:$F$238,5,0))</f>
        <v/>
      </c>
      <c r="AF472" s="253" t="str">
        <f>IF(OR(LEFT(C472,1)="*",ISNA(MATCH(C472,'PDP8'!$J$5:$J$389,0))),"",INDEX('PDP8'!$I$5:$I$389,MATCH(C472,'PDP8'!$J$5:$J$389,0)))</f>
        <v/>
      </c>
      <c r="AG472" s="253" t="str">
        <f>IF(LEN(AF472)=0,"",CONCATENATE(VLOOKUP(C472,'PDP8'!$J$5:$M$389,2,0),": ",VLOOKUP(C472,'PDP8'!$J$5:$M$389,4,0)))</f>
        <v/>
      </c>
      <c r="AH472" s="126"/>
    </row>
    <row r="473" spans="1:34" x14ac:dyDescent="0.2">
      <c r="A473" s="126"/>
      <c r="B473" s="246" t="str">
        <f t="shared" si="105"/>
        <v/>
      </c>
      <c r="C473" s="247"/>
      <c r="D473" s="248"/>
      <c r="E473" s="177"/>
      <c r="F473" s="249"/>
      <c r="G473" s="250" t="str">
        <f>IF(LEN(C473)=0,"",IF(LEFT(C473,1)="*",B473,IF(D473="Y",C473,IF(O473&lt;6,INDEX('PDP8'!$C$6:$C$13,MATCH(P473,'PDP8'!$B$6:$B$13)),CONCATENATE(W473,AA473,AD473,AF473)))))</f>
        <v/>
      </c>
      <c r="H473" s="251" t="str">
        <f t="shared" si="106"/>
        <v/>
      </c>
      <c r="I473" s="250" t="str">
        <f t="shared" si="116"/>
        <v/>
      </c>
      <c r="J473" s="179"/>
      <c r="K473" s="188" t="str">
        <f>IF(LEFT(C473,1)="*",CONCATENATE("/Address = ",RIGHT(B473,LEN(B473)-1)),IF(LEN(O473)=0,"",IF(D473="Y",CONCATENATE("/Data initialized to ",C473),IF(O473&lt;6,CONCATENATE("/",VLOOKUP(P473,'PDP8'!$B$6:$F$13,5),IF(_xlfn.BITAND(OCT2DEC(C473),376)=264," [Auto pre-increment]","")),CONCATENATE("/",Y473,AC473,AE473,AG473)))))</f>
        <v/>
      </c>
      <c r="L473" s="252"/>
      <c r="M473" s="126"/>
      <c r="N473" s="253" t="str">
        <f t="shared" si="107"/>
        <v/>
      </c>
      <c r="O473" s="253" t="str">
        <f t="shared" si="108"/>
        <v/>
      </c>
      <c r="P473" s="253" t="str">
        <f t="shared" si="109"/>
        <v/>
      </c>
      <c r="Q473" s="253" t="str">
        <f t="shared" si="110"/>
        <v/>
      </c>
      <c r="R473" s="253" t="str">
        <f t="shared" si="111"/>
        <v>NO</v>
      </c>
      <c r="S473" s="254" t="str">
        <f t="shared" si="117"/>
        <v>7610</v>
      </c>
      <c r="T473" s="253" t="str">
        <f t="shared" si="112"/>
        <v/>
      </c>
      <c r="U473" s="253">
        <f t="shared" si="113"/>
        <v>0</v>
      </c>
      <c r="V473" s="253" t="str">
        <f t="shared" si="114"/>
        <v/>
      </c>
      <c r="W473" s="253" t="str">
        <f>IF(LEN(V473)=0,"",IF(_xlfn.BITAND(V473,'PDP8'!$E$17)='PDP8'!$D$17,'PDP8'!$F$17,CONCATENATE(IF(ISNA(MATCH(_xlfn.BITAND(V473,'PDP8'!$E$18),'PDP8'!$D$18:$D$20,0)),"",CONCATENATE(INDEX('PDP8'!$C$18:$C$20,MATCH(_xlfn.BITAND(V473,'PDP8'!$E$18),'PDP8'!$D$18:$D$20,0))," ")),IF(ISNA(MATCH(_xlfn.BITAND(V473,'PDP8'!$E$21),'PDP8'!$D$21:$D$52,0)),"",INDEX('PDP8'!$C$21:$C$52,MATCH(_xlfn.BITAND(V473,'PDP8'!$E$21),'PDP8'!$D$21:$D$52,0))))))</f>
        <v/>
      </c>
      <c r="X473" s="253" t="str">
        <f>IF(LEN(W473)=0,"",IF(B473='PDP8'!$B$17,'PDP8'!$F$17,CONCATENATE(IF(ISNA(MATCH(_xlfn.BITAND(V473,'PDP8'!$E$18),'PDP8'!$D$18:$D$20,0)),"",CONCATENATE(VLOOKUP(_xlfn.BITAND(V473,'PDP8'!$E$18),'PDP8'!$D$18:$F$20,3,0),IF(LEN(W473)&gt;4,", ",""))),IF(ISNA(MATCH(_xlfn.BITAND(V473,'PDP8'!$E$21),'PDP8'!$D$21:$D$52,0)),"",VLOOKUP(_xlfn.BITAND(V473,'PDP8'!$E$21),'PDP8'!$D$21:$F$52,3,0)))))</f>
        <v/>
      </c>
      <c r="Y473" s="253" t="str">
        <f t="shared" si="118"/>
        <v/>
      </c>
      <c r="Z473" s="253" t="str">
        <f t="shared" si="115"/>
        <v/>
      </c>
      <c r="AA473" s="253" t="str">
        <f>IF(LEN(Z473)=0,"",CONCATENATE(IF(ISNA(MATCH(_xlfn.BITAND(Z473,'PDP8'!$E$56),'PDP8'!$D$56:$D$70,0)),"",CONCATENATE(INDEX('PDP8'!$C$56:$C$70,MATCH(_xlfn.BITAND(Z473,'PDP8'!$E$56),'PDP8'!$D$56:$D$70,0))," ")),IF(ISNA(MATCH(_xlfn.BITAND(Z473,'PDP8'!$E$71),'PDP8'!$D$71:$D$73,0)),"",CONCATENATE(INDEX('PDP8'!$C$71:$C$73,MATCH(_xlfn.BITAND(Z473,'PDP8'!$E$71),'PDP8'!$D$71:$D$73,0))," ")),IF(_xlfn.BITAND(Z473,'PDP8'!$E$74),"",'PDP8'!$C$74),IF(_xlfn.BITAND(Z473,'PDP8'!$E$75),'PDP8'!$C$75,"")))</f>
        <v/>
      </c>
      <c r="AB473" s="253" t="str">
        <f>IF(LEN(AA473)=0,"",CONCATENATE(IF(ISNA(MATCH(_xlfn.BITAND(Z473,'PDP8'!$E$56),'PDP8'!$D$56:$D$70,0)),"",VLOOKUP(_xlfn.BITAND(Z473,'PDP8'!$E$56),'PDP8'!$D$56:$F$70,3,0)),IF(ISNA(MATCH(_xlfn.BITAND(Z473,'PDP8'!$E$71),'PDP8'!$D$71:$D$73,0)),"",CONCATENATE(IF(ISNA(MATCH(_xlfn.BITAND(Z473,'PDP8'!$E$56),'PDP8'!$D$56:$D$70,0)),"",", "),VLOOKUP(_xlfn.BITAND(Z473,'PDP8'!$E$71),'PDP8'!$D$71:$F$73,3,0))),IF(_xlfn.BITAND(Z473,'PDP8'!$E$75)='PDP8'!$D$75,CONCATENATE(IF(LEN(AA473)&gt;4,", ",""),'PDP8'!$F$75,""),IF(_xlfn.BITAND(Z473,'PDP8'!$E$74),"",'PDP8'!$F$74))))</f>
        <v/>
      </c>
      <c r="AC473" s="253" t="str">
        <f t="shared" si="119"/>
        <v/>
      </c>
      <c r="AD473" s="253" t="str">
        <f>IF(OR(LEFT(C473,1)="*",ISNA(MATCH(C473,'PDP8'!$B$90:$B$238,0))),"",VLOOKUP(C473,'PDP8'!$B$90:$C$238,2,0))</f>
        <v/>
      </c>
      <c r="AE473" s="253" t="str">
        <f>IF(LEN(AD473)=0,"",VLOOKUP(C473,'PDP8'!$B$79:$F$238,5,0))</f>
        <v/>
      </c>
      <c r="AF473" s="253" t="str">
        <f>IF(OR(LEFT(C473,1)="*",ISNA(MATCH(C473,'PDP8'!$J$5:$J$389,0))),"",INDEX('PDP8'!$I$5:$I$389,MATCH(C473,'PDP8'!$J$5:$J$389,0)))</f>
        <v/>
      </c>
      <c r="AG473" s="253" t="str">
        <f>IF(LEN(AF473)=0,"",CONCATENATE(VLOOKUP(C473,'PDP8'!$J$5:$M$389,2,0),": ",VLOOKUP(C473,'PDP8'!$J$5:$M$389,4,0)))</f>
        <v/>
      </c>
      <c r="AH473" s="126"/>
    </row>
    <row r="474" spans="1:34" x14ac:dyDescent="0.2">
      <c r="A474" s="126"/>
      <c r="B474" s="246" t="str">
        <f t="shared" si="105"/>
        <v/>
      </c>
      <c r="C474" s="247"/>
      <c r="D474" s="248"/>
      <c r="E474" s="177"/>
      <c r="F474" s="249"/>
      <c r="G474" s="250" t="str">
        <f>IF(LEN(C474)=0,"",IF(LEFT(C474,1)="*",B474,IF(D474="Y",C474,IF(O474&lt;6,INDEX('PDP8'!$C$6:$C$13,MATCH(P474,'PDP8'!$B$6:$B$13)),CONCATENATE(W474,AA474,AD474,AF474)))))</f>
        <v/>
      </c>
      <c r="H474" s="251" t="str">
        <f t="shared" si="106"/>
        <v/>
      </c>
      <c r="I474" s="250" t="str">
        <f t="shared" si="116"/>
        <v/>
      </c>
      <c r="J474" s="179"/>
      <c r="K474" s="188" t="str">
        <f>IF(LEFT(C474,1)="*",CONCATENATE("/Address = ",RIGHT(B474,LEN(B474)-1)),IF(LEN(O474)=0,"",IF(D474="Y",CONCATENATE("/Data initialized to ",C474),IF(O474&lt;6,CONCATENATE("/",VLOOKUP(P474,'PDP8'!$B$6:$F$13,5),IF(_xlfn.BITAND(OCT2DEC(C474),376)=264," [Auto pre-increment]","")),CONCATENATE("/",Y474,AC474,AE474,AG474)))))</f>
        <v/>
      </c>
      <c r="L474" s="252"/>
      <c r="M474" s="126"/>
      <c r="N474" s="253" t="str">
        <f t="shared" si="107"/>
        <v/>
      </c>
      <c r="O474" s="253" t="str">
        <f t="shared" si="108"/>
        <v/>
      </c>
      <c r="P474" s="253" t="str">
        <f t="shared" si="109"/>
        <v/>
      </c>
      <c r="Q474" s="253" t="str">
        <f t="shared" si="110"/>
        <v/>
      </c>
      <c r="R474" s="253" t="str">
        <f t="shared" si="111"/>
        <v>NO</v>
      </c>
      <c r="S474" s="254" t="str">
        <f t="shared" si="117"/>
        <v>7610</v>
      </c>
      <c r="T474" s="253" t="str">
        <f t="shared" si="112"/>
        <v/>
      </c>
      <c r="U474" s="253">
        <f t="shared" si="113"/>
        <v>0</v>
      </c>
      <c r="V474" s="253" t="str">
        <f t="shared" si="114"/>
        <v/>
      </c>
      <c r="W474" s="253" t="str">
        <f>IF(LEN(V474)=0,"",IF(_xlfn.BITAND(V474,'PDP8'!$E$17)='PDP8'!$D$17,'PDP8'!$F$17,CONCATENATE(IF(ISNA(MATCH(_xlfn.BITAND(V474,'PDP8'!$E$18),'PDP8'!$D$18:$D$20,0)),"",CONCATENATE(INDEX('PDP8'!$C$18:$C$20,MATCH(_xlfn.BITAND(V474,'PDP8'!$E$18),'PDP8'!$D$18:$D$20,0))," ")),IF(ISNA(MATCH(_xlfn.BITAND(V474,'PDP8'!$E$21),'PDP8'!$D$21:$D$52,0)),"",INDEX('PDP8'!$C$21:$C$52,MATCH(_xlfn.BITAND(V474,'PDP8'!$E$21),'PDP8'!$D$21:$D$52,0))))))</f>
        <v/>
      </c>
      <c r="X474" s="253" t="str">
        <f>IF(LEN(W474)=0,"",IF(B474='PDP8'!$B$17,'PDP8'!$F$17,CONCATENATE(IF(ISNA(MATCH(_xlfn.BITAND(V474,'PDP8'!$E$18),'PDP8'!$D$18:$D$20,0)),"",CONCATENATE(VLOOKUP(_xlfn.BITAND(V474,'PDP8'!$E$18),'PDP8'!$D$18:$F$20,3,0),IF(LEN(W474)&gt;4,", ",""))),IF(ISNA(MATCH(_xlfn.BITAND(V474,'PDP8'!$E$21),'PDP8'!$D$21:$D$52,0)),"",VLOOKUP(_xlfn.BITAND(V474,'PDP8'!$E$21),'PDP8'!$D$21:$F$52,3,0)))))</f>
        <v/>
      </c>
      <c r="Y474" s="253" t="str">
        <f t="shared" si="118"/>
        <v/>
      </c>
      <c r="Z474" s="253" t="str">
        <f t="shared" si="115"/>
        <v/>
      </c>
      <c r="AA474" s="253" t="str">
        <f>IF(LEN(Z474)=0,"",CONCATENATE(IF(ISNA(MATCH(_xlfn.BITAND(Z474,'PDP8'!$E$56),'PDP8'!$D$56:$D$70,0)),"",CONCATENATE(INDEX('PDP8'!$C$56:$C$70,MATCH(_xlfn.BITAND(Z474,'PDP8'!$E$56),'PDP8'!$D$56:$D$70,0))," ")),IF(ISNA(MATCH(_xlfn.BITAND(Z474,'PDP8'!$E$71),'PDP8'!$D$71:$D$73,0)),"",CONCATENATE(INDEX('PDP8'!$C$71:$C$73,MATCH(_xlfn.BITAND(Z474,'PDP8'!$E$71),'PDP8'!$D$71:$D$73,0))," ")),IF(_xlfn.BITAND(Z474,'PDP8'!$E$74),"",'PDP8'!$C$74),IF(_xlfn.BITAND(Z474,'PDP8'!$E$75),'PDP8'!$C$75,"")))</f>
        <v/>
      </c>
      <c r="AB474" s="253" t="str">
        <f>IF(LEN(AA474)=0,"",CONCATENATE(IF(ISNA(MATCH(_xlfn.BITAND(Z474,'PDP8'!$E$56),'PDP8'!$D$56:$D$70,0)),"",VLOOKUP(_xlfn.BITAND(Z474,'PDP8'!$E$56),'PDP8'!$D$56:$F$70,3,0)),IF(ISNA(MATCH(_xlfn.BITAND(Z474,'PDP8'!$E$71),'PDP8'!$D$71:$D$73,0)),"",CONCATENATE(IF(ISNA(MATCH(_xlfn.BITAND(Z474,'PDP8'!$E$56),'PDP8'!$D$56:$D$70,0)),"",", "),VLOOKUP(_xlfn.BITAND(Z474,'PDP8'!$E$71),'PDP8'!$D$71:$F$73,3,0))),IF(_xlfn.BITAND(Z474,'PDP8'!$E$75)='PDP8'!$D$75,CONCATENATE(IF(LEN(AA474)&gt;4,", ",""),'PDP8'!$F$75,""),IF(_xlfn.BITAND(Z474,'PDP8'!$E$74),"",'PDP8'!$F$74))))</f>
        <v/>
      </c>
      <c r="AC474" s="253" t="str">
        <f t="shared" si="119"/>
        <v/>
      </c>
      <c r="AD474" s="253" t="str">
        <f>IF(OR(LEFT(C474,1)="*",ISNA(MATCH(C474,'PDP8'!$B$90:$B$238,0))),"",VLOOKUP(C474,'PDP8'!$B$90:$C$238,2,0))</f>
        <v/>
      </c>
      <c r="AE474" s="253" t="str">
        <f>IF(LEN(AD474)=0,"",VLOOKUP(C474,'PDP8'!$B$79:$F$238,5,0))</f>
        <v/>
      </c>
      <c r="AF474" s="253" t="str">
        <f>IF(OR(LEFT(C474,1)="*",ISNA(MATCH(C474,'PDP8'!$J$5:$J$389,0))),"",INDEX('PDP8'!$I$5:$I$389,MATCH(C474,'PDP8'!$J$5:$J$389,0)))</f>
        <v/>
      </c>
      <c r="AG474" s="253" t="str">
        <f>IF(LEN(AF474)=0,"",CONCATENATE(VLOOKUP(C474,'PDP8'!$J$5:$M$389,2,0),": ",VLOOKUP(C474,'PDP8'!$J$5:$M$389,4,0)))</f>
        <v/>
      </c>
      <c r="AH474" s="126"/>
    </row>
    <row r="475" spans="1:34" x14ac:dyDescent="0.2">
      <c r="A475" s="126"/>
      <c r="B475" s="246" t="str">
        <f t="shared" si="105"/>
        <v/>
      </c>
      <c r="C475" s="247"/>
      <c r="D475" s="248"/>
      <c r="E475" s="177"/>
      <c r="F475" s="249"/>
      <c r="G475" s="250" t="str">
        <f>IF(LEN(C475)=0,"",IF(LEFT(C475,1)="*",B475,IF(D475="Y",C475,IF(O475&lt;6,INDEX('PDP8'!$C$6:$C$13,MATCH(P475,'PDP8'!$B$6:$B$13)),CONCATENATE(W475,AA475,AD475,AF475)))))</f>
        <v/>
      </c>
      <c r="H475" s="251" t="str">
        <f t="shared" si="106"/>
        <v/>
      </c>
      <c r="I475" s="250" t="str">
        <f t="shared" si="116"/>
        <v/>
      </c>
      <c r="J475" s="179"/>
      <c r="K475" s="188" t="str">
        <f>IF(LEFT(C475,1)="*",CONCATENATE("/Address = ",RIGHT(B475,LEN(B475)-1)),IF(LEN(O475)=0,"",IF(D475="Y",CONCATENATE("/Data initialized to ",C475),IF(O475&lt;6,CONCATENATE("/",VLOOKUP(P475,'PDP8'!$B$6:$F$13,5),IF(_xlfn.BITAND(OCT2DEC(C475),376)=264," [Auto pre-increment]","")),CONCATENATE("/",Y475,AC475,AE475,AG475)))))</f>
        <v/>
      </c>
      <c r="L475" s="252"/>
      <c r="M475" s="126"/>
      <c r="N475" s="253" t="str">
        <f t="shared" si="107"/>
        <v/>
      </c>
      <c r="O475" s="253" t="str">
        <f t="shared" si="108"/>
        <v/>
      </c>
      <c r="P475" s="253" t="str">
        <f t="shared" si="109"/>
        <v/>
      </c>
      <c r="Q475" s="253" t="str">
        <f t="shared" si="110"/>
        <v/>
      </c>
      <c r="R475" s="253" t="str">
        <f t="shared" si="111"/>
        <v>NO</v>
      </c>
      <c r="S475" s="254" t="str">
        <f t="shared" si="117"/>
        <v>7610</v>
      </c>
      <c r="T475" s="253" t="str">
        <f t="shared" si="112"/>
        <v/>
      </c>
      <c r="U475" s="253">
        <f t="shared" si="113"/>
        <v>0</v>
      </c>
      <c r="V475" s="253" t="str">
        <f t="shared" si="114"/>
        <v/>
      </c>
      <c r="W475" s="253" t="str">
        <f>IF(LEN(V475)=0,"",IF(_xlfn.BITAND(V475,'PDP8'!$E$17)='PDP8'!$D$17,'PDP8'!$F$17,CONCATENATE(IF(ISNA(MATCH(_xlfn.BITAND(V475,'PDP8'!$E$18),'PDP8'!$D$18:$D$20,0)),"",CONCATENATE(INDEX('PDP8'!$C$18:$C$20,MATCH(_xlfn.BITAND(V475,'PDP8'!$E$18),'PDP8'!$D$18:$D$20,0))," ")),IF(ISNA(MATCH(_xlfn.BITAND(V475,'PDP8'!$E$21),'PDP8'!$D$21:$D$52,0)),"",INDEX('PDP8'!$C$21:$C$52,MATCH(_xlfn.BITAND(V475,'PDP8'!$E$21),'PDP8'!$D$21:$D$52,0))))))</f>
        <v/>
      </c>
      <c r="X475" s="253" t="str">
        <f>IF(LEN(W475)=0,"",IF(B475='PDP8'!$B$17,'PDP8'!$F$17,CONCATENATE(IF(ISNA(MATCH(_xlfn.BITAND(V475,'PDP8'!$E$18),'PDP8'!$D$18:$D$20,0)),"",CONCATENATE(VLOOKUP(_xlfn.BITAND(V475,'PDP8'!$E$18),'PDP8'!$D$18:$F$20,3,0),IF(LEN(W475)&gt;4,", ",""))),IF(ISNA(MATCH(_xlfn.BITAND(V475,'PDP8'!$E$21),'PDP8'!$D$21:$D$52,0)),"",VLOOKUP(_xlfn.BITAND(V475,'PDP8'!$E$21),'PDP8'!$D$21:$F$52,3,0)))))</f>
        <v/>
      </c>
      <c r="Y475" s="253" t="str">
        <f t="shared" si="118"/>
        <v/>
      </c>
      <c r="Z475" s="253" t="str">
        <f t="shared" si="115"/>
        <v/>
      </c>
      <c r="AA475" s="253" t="str">
        <f>IF(LEN(Z475)=0,"",CONCATENATE(IF(ISNA(MATCH(_xlfn.BITAND(Z475,'PDP8'!$E$56),'PDP8'!$D$56:$D$70,0)),"",CONCATENATE(INDEX('PDP8'!$C$56:$C$70,MATCH(_xlfn.BITAND(Z475,'PDP8'!$E$56),'PDP8'!$D$56:$D$70,0))," ")),IF(ISNA(MATCH(_xlfn.BITAND(Z475,'PDP8'!$E$71),'PDP8'!$D$71:$D$73,0)),"",CONCATENATE(INDEX('PDP8'!$C$71:$C$73,MATCH(_xlfn.BITAND(Z475,'PDP8'!$E$71),'PDP8'!$D$71:$D$73,0))," ")),IF(_xlfn.BITAND(Z475,'PDP8'!$E$74),"",'PDP8'!$C$74),IF(_xlfn.BITAND(Z475,'PDP8'!$E$75),'PDP8'!$C$75,"")))</f>
        <v/>
      </c>
      <c r="AB475" s="253" t="str">
        <f>IF(LEN(AA475)=0,"",CONCATENATE(IF(ISNA(MATCH(_xlfn.BITAND(Z475,'PDP8'!$E$56),'PDP8'!$D$56:$D$70,0)),"",VLOOKUP(_xlfn.BITAND(Z475,'PDP8'!$E$56),'PDP8'!$D$56:$F$70,3,0)),IF(ISNA(MATCH(_xlfn.BITAND(Z475,'PDP8'!$E$71),'PDP8'!$D$71:$D$73,0)),"",CONCATENATE(IF(ISNA(MATCH(_xlfn.BITAND(Z475,'PDP8'!$E$56),'PDP8'!$D$56:$D$70,0)),"",", "),VLOOKUP(_xlfn.BITAND(Z475,'PDP8'!$E$71),'PDP8'!$D$71:$F$73,3,0))),IF(_xlfn.BITAND(Z475,'PDP8'!$E$75)='PDP8'!$D$75,CONCATENATE(IF(LEN(AA475)&gt;4,", ",""),'PDP8'!$F$75,""),IF(_xlfn.BITAND(Z475,'PDP8'!$E$74),"",'PDP8'!$F$74))))</f>
        <v/>
      </c>
      <c r="AC475" s="253" t="str">
        <f t="shared" si="119"/>
        <v/>
      </c>
      <c r="AD475" s="253" t="str">
        <f>IF(OR(LEFT(C475,1)="*",ISNA(MATCH(C475,'PDP8'!$B$90:$B$238,0))),"",VLOOKUP(C475,'PDP8'!$B$90:$C$238,2,0))</f>
        <v/>
      </c>
      <c r="AE475" s="253" t="str">
        <f>IF(LEN(AD475)=0,"",VLOOKUP(C475,'PDP8'!$B$79:$F$238,5,0))</f>
        <v/>
      </c>
      <c r="AF475" s="253" t="str">
        <f>IF(OR(LEFT(C475,1)="*",ISNA(MATCH(C475,'PDP8'!$J$5:$J$389,0))),"",INDEX('PDP8'!$I$5:$I$389,MATCH(C475,'PDP8'!$J$5:$J$389,0)))</f>
        <v/>
      </c>
      <c r="AG475" s="253" t="str">
        <f>IF(LEN(AF475)=0,"",CONCATENATE(VLOOKUP(C475,'PDP8'!$J$5:$M$389,2,0),": ",VLOOKUP(C475,'PDP8'!$J$5:$M$389,4,0)))</f>
        <v/>
      </c>
      <c r="AH475" s="126"/>
    </row>
    <row r="476" spans="1:34" x14ac:dyDescent="0.2">
      <c r="A476" s="126"/>
      <c r="B476" s="246" t="str">
        <f t="shared" si="105"/>
        <v/>
      </c>
      <c r="C476" s="247"/>
      <c r="D476" s="248"/>
      <c r="E476" s="177"/>
      <c r="F476" s="249"/>
      <c r="G476" s="250" t="str">
        <f>IF(LEN(C476)=0,"",IF(LEFT(C476,1)="*",B476,IF(D476="Y",C476,IF(O476&lt;6,INDEX('PDP8'!$C$6:$C$13,MATCH(P476,'PDP8'!$B$6:$B$13)),CONCATENATE(W476,AA476,AD476,AF476)))))</f>
        <v/>
      </c>
      <c r="H476" s="251" t="str">
        <f t="shared" si="106"/>
        <v/>
      </c>
      <c r="I476" s="250" t="str">
        <f t="shared" si="116"/>
        <v/>
      </c>
      <c r="J476" s="179"/>
      <c r="K476" s="188" t="str">
        <f>IF(LEFT(C476,1)="*",CONCATENATE("/Address = ",RIGHT(B476,LEN(B476)-1)),IF(LEN(O476)=0,"",IF(D476="Y",CONCATENATE("/Data initialized to ",C476),IF(O476&lt;6,CONCATENATE("/",VLOOKUP(P476,'PDP8'!$B$6:$F$13,5),IF(_xlfn.BITAND(OCT2DEC(C476),376)=264," [Auto pre-increment]","")),CONCATENATE("/",Y476,AC476,AE476,AG476)))))</f>
        <v/>
      </c>
      <c r="L476" s="252"/>
      <c r="M476" s="126"/>
      <c r="N476" s="253" t="str">
        <f t="shared" si="107"/>
        <v/>
      </c>
      <c r="O476" s="253" t="str">
        <f t="shared" si="108"/>
        <v/>
      </c>
      <c r="P476" s="253" t="str">
        <f t="shared" si="109"/>
        <v/>
      </c>
      <c r="Q476" s="253" t="str">
        <f t="shared" si="110"/>
        <v/>
      </c>
      <c r="R476" s="253" t="str">
        <f t="shared" si="111"/>
        <v>NO</v>
      </c>
      <c r="S476" s="254" t="str">
        <f t="shared" si="117"/>
        <v>7610</v>
      </c>
      <c r="T476" s="253" t="str">
        <f t="shared" si="112"/>
        <v/>
      </c>
      <c r="U476" s="253">
        <f t="shared" si="113"/>
        <v>0</v>
      </c>
      <c r="V476" s="253" t="str">
        <f t="shared" si="114"/>
        <v/>
      </c>
      <c r="W476" s="253" t="str">
        <f>IF(LEN(V476)=0,"",IF(_xlfn.BITAND(V476,'PDP8'!$E$17)='PDP8'!$D$17,'PDP8'!$F$17,CONCATENATE(IF(ISNA(MATCH(_xlfn.BITAND(V476,'PDP8'!$E$18),'PDP8'!$D$18:$D$20,0)),"",CONCATENATE(INDEX('PDP8'!$C$18:$C$20,MATCH(_xlfn.BITAND(V476,'PDP8'!$E$18),'PDP8'!$D$18:$D$20,0))," ")),IF(ISNA(MATCH(_xlfn.BITAND(V476,'PDP8'!$E$21),'PDP8'!$D$21:$D$52,0)),"",INDEX('PDP8'!$C$21:$C$52,MATCH(_xlfn.BITAND(V476,'PDP8'!$E$21),'PDP8'!$D$21:$D$52,0))))))</f>
        <v/>
      </c>
      <c r="X476" s="253" t="str">
        <f>IF(LEN(W476)=0,"",IF(B476='PDP8'!$B$17,'PDP8'!$F$17,CONCATENATE(IF(ISNA(MATCH(_xlfn.BITAND(V476,'PDP8'!$E$18),'PDP8'!$D$18:$D$20,0)),"",CONCATENATE(VLOOKUP(_xlfn.BITAND(V476,'PDP8'!$E$18),'PDP8'!$D$18:$F$20,3,0),IF(LEN(W476)&gt;4,", ",""))),IF(ISNA(MATCH(_xlfn.BITAND(V476,'PDP8'!$E$21),'PDP8'!$D$21:$D$52,0)),"",VLOOKUP(_xlfn.BITAND(V476,'PDP8'!$E$21),'PDP8'!$D$21:$F$52,3,0)))))</f>
        <v/>
      </c>
      <c r="Y476" s="253" t="str">
        <f t="shared" si="118"/>
        <v/>
      </c>
      <c r="Z476" s="253" t="str">
        <f t="shared" si="115"/>
        <v/>
      </c>
      <c r="AA476" s="253" t="str">
        <f>IF(LEN(Z476)=0,"",CONCATENATE(IF(ISNA(MATCH(_xlfn.BITAND(Z476,'PDP8'!$E$56),'PDP8'!$D$56:$D$70,0)),"",CONCATENATE(INDEX('PDP8'!$C$56:$C$70,MATCH(_xlfn.BITAND(Z476,'PDP8'!$E$56),'PDP8'!$D$56:$D$70,0))," ")),IF(ISNA(MATCH(_xlfn.BITAND(Z476,'PDP8'!$E$71),'PDP8'!$D$71:$D$73,0)),"",CONCATENATE(INDEX('PDP8'!$C$71:$C$73,MATCH(_xlfn.BITAND(Z476,'PDP8'!$E$71),'PDP8'!$D$71:$D$73,0))," ")),IF(_xlfn.BITAND(Z476,'PDP8'!$E$74),"",'PDP8'!$C$74),IF(_xlfn.BITAND(Z476,'PDP8'!$E$75),'PDP8'!$C$75,"")))</f>
        <v/>
      </c>
      <c r="AB476" s="253" t="str">
        <f>IF(LEN(AA476)=0,"",CONCATENATE(IF(ISNA(MATCH(_xlfn.BITAND(Z476,'PDP8'!$E$56),'PDP8'!$D$56:$D$70,0)),"",VLOOKUP(_xlfn.BITAND(Z476,'PDP8'!$E$56),'PDP8'!$D$56:$F$70,3,0)),IF(ISNA(MATCH(_xlfn.BITAND(Z476,'PDP8'!$E$71),'PDP8'!$D$71:$D$73,0)),"",CONCATENATE(IF(ISNA(MATCH(_xlfn.BITAND(Z476,'PDP8'!$E$56),'PDP8'!$D$56:$D$70,0)),"",", "),VLOOKUP(_xlfn.BITAND(Z476,'PDP8'!$E$71),'PDP8'!$D$71:$F$73,3,0))),IF(_xlfn.BITAND(Z476,'PDP8'!$E$75)='PDP8'!$D$75,CONCATENATE(IF(LEN(AA476)&gt;4,", ",""),'PDP8'!$F$75,""),IF(_xlfn.BITAND(Z476,'PDP8'!$E$74),"",'PDP8'!$F$74))))</f>
        <v/>
      </c>
      <c r="AC476" s="253" t="str">
        <f t="shared" si="119"/>
        <v/>
      </c>
      <c r="AD476" s="253" t="str">
        <f>IF(OR(LEFT(C476,1)="*",ISNA(MATCH(C476,'PDP8'!$B$90:$B$238,0))),"",VLOOKUP(C476,'PDP8'!$B$90:$C$238,2,0))</f>
        <v/>
      </c>
      <c r="AE476" s="253" t="str">
        <f>IF(LEN(AD476)=0,"",VLOOKUP(C476,'PDP8'!$B$79:$F$238,5,0))</f>
        <v/>
      </c>
      <c r="AF476" s="253" t="str">
        <f>IF(OR(LEFT(C476,1)="*",ISNA(MATCH(C476,'PDP8'!$J$5:$J$389,0))),"",INDEX('PDP8'!$I$5:$I$389,MATCH(C476,'PDP8'!$J$5:$J$389,0)))</f>
        <v/>
      </c>
      <c r="AG476" s="253" t="str">
        <f>IF(LEN(AF476)=0,"",CONCATENATE(VLOOKUP(C476,'PDP8'!$J$5:$M$389,2,0),": ",VLOOKUP(C476,'PDP8'!$J$5:$M$389,4,0)))</f>
        <v/>
      </c>
      <c r="AH476" s="126"/>
    </row>
    <row r="477" spans="1:34" x14ac:dyDescent="0.2">
      <c r="A477" s="126"/>
      <c r="B477" s="246" t="str">
        <f t="shared" si="105"/>
        <v/>
      </c>
      <c r="C477" s="247"/>
      <c r="D477" s="248"/>
      <c r="E477" s="177"/>
      <c r="F477" s="249"/>
      <c r="G477" s="250" t="str">
        <f>IF(LEN(C477)=0,"",IF(LEFT(C477,1)="*",B477,IF(D477="Y",C477,IF(O477&lt;6,INDEX('PDP8'!$C$6:$C$13,MATCH(P477,'PDP8'!$B$6:$B$13)),CONCATENATE(W477,AA477,AD477,AF477)))))</f>
        <v/>
      </c>
      <c r="H477" s="251" t="str">
        <f t="shared" si="106"/>
        <v/>
      </c>
      <c r="I477" s="250" t="str">
        <f t="shared" si="116"/>
        <v/>
      </c>
      <c r="J477" s="179"/>
      <c r="K477" s="188" t="str">
        <f>IF(LEFT(C477,1)="*",CONCATENATE("/Address = ",RIGHT(B477,LEN(B477)-1)),IF(LEN(O477)=0,"",IF(D477="Y",CONCATENATE("/Data initialized to ",C477),IF(O477&lt;6,CONCATENATE("/",VLOOKUP(P477,'PDP8'!$B$6:$F$13,5),IF(_xlfn.BITAND(OCT2DEC(C477),376)=264," [Auto pre-increment]","")),CONCATENATE("/",Y477,AC477,AE477,AG477)))))</f>
        <v/>
      </c>
      <c r="L477" s="252"/>
      <c r="M477" s="126"/>
      <c r="N477" s="253" t="str">
        <f t="shared" si="107"/>
        <v/>
      </c>
      <c r="O477" s="253" t="str">
        <f t="shared" si="108"/>
        <v/>
      </c>
      <c r="P477" s="253" t="str">
        <f t="shared" si="109"/>
        <v/>
      </c>
      <c r="Q477" s="253" t="str">
        <f t="shared" si="110"/>
        <v/>
      </c>
      <c r="R477" s="253" t="str">
        <f t="shared" si="111"/>
        <v>NO</v>
      </c>
      <c r="S477" s="254" t="str">
        <f t="shared" si="117"/>
        <v>7610</v>
      </c>
      <c r="T477" s="253" t="str">
        <f t="shared" si="112"/>
        <v/>
      </c>
      <c r="U477" s="253">
        <f t="shared" si="113"/>
        <v>0</v>
      </c>
      <c r="V477" s="253" t="str">
        <f t="shared" si="114"/>
        <v/>
      </c>
      <c r="W477" s="253" t="str">
        <f>IF(LEN(V477)=0,"",IF(_xlfn.BITAND(V477,'PDP8'!$E$17)='PDP8'!$D$17,'PDP8'!$F$17,CONCATENATE(IF(ISNA(MATCH(_xlfn.BITAND(V477,'PDP8'!$E$18),'PDP8'!$D$18:$D$20,0)),"",CONCATENATE(INDEX('PDP8'!$C$18:$C$20,MATCH(_xlfn.BITAND(V477,'PDP8'!$E$18),'PDP8'!$D$18:$D$20,0))," ")),IF(ISNA(MATCH(_xlfn.BITAND(V477,'PDP8'!$E$21),'PDP8'!$D$21:$D$52,0)),"",INDEX('PDP8'!$C$21:$C$52,MATCH(_xlfn.BITAND(V477,'PDP8'!$E$21),'PDP8'!$D$21:$D$52,0))))))</f>
        <v/>
      </c>
      <c r="X477" s="253" t="str">
        <f>IF(LEN(W477)=0,"",IF(B477='PDP8'!$B$17,'PDP8'!$F$17,CONCATENATE(IF(ISNA(MATCH(_xlfn.BITAND(V477,'PDP8'!$E$18),'PDP8'!$D$18:$D$20,0)),"",CONCATENATE(VLOOKUP(_xlfn.BITAND(V477,'PDP8'!$E$18),'PDP8'!$D$18:$F$20,3,0),IF(LEN(W477)&gt;4,", ",""))),IF(ISNA(MATCH(_xlfn.BITAND(V477,'PDP8'!$E$21),'PDP8'!$D$21:$D$52,0)),"",VLOOKUP(_xlfn.BITAND(V477,'PDP8'!$E$21),'PDP8'!$D$21:$F$52,3,0)))))</f>
        <v/>
      </c>
      <c r="Y477" s="253" t="str">
        <f t="shared" si="118"/>
        <v/>
      </c>
      <c r="Z477" s="253" t="str">
        <f t="shared" si="115"/>
        <v/>
      </c>
      <c r="AA477" s="253" t="str">
        <f>IF(LEN(Z477)=0,"",CONCATENATE(IF(ISNA(MATCH(_xlfn.BITAND(Z477,'PDP8'!$E$56),'PDP8'!$D$56:$D$70,0)),"",CONCATENATE(INDEX('PDP8'!$C$56:$C$70,MATCH(_xlfn.BITAND(Z477,'PDP8'!$E$56),'PDP8'!$D$56:$D$70,0))," ")),IF(ISNA(MATCH(_xlfn.BITAND(Z477,'PDP8'!$E$71),'PDP8'!$D$71:$D$73,0)),"",CONCATENATE(INDEX('PDP8'!$C$71:$C$73,MATCH(_xlfn.BITAND(Z477,'PDP8'!$E$71),'PDP8'!$D$71:$D$73,0))," ")),IF(_xlfn.BITAND(Z477,'PDP8'!$E$74),"",'PDP8'!$C$74),IF(_xlfn.BITAND(Z477,'PDP8'!$E$75),'PDP8'!$C$75,"")))</f>
        <v/>
      </c>
      <c r="AB477" s="253" t="str">
        <f>IF(LEN(AA477)=0,"",CONCATENATE(IF(ISNA(MATCH(_xlfn.BITAND(Z477,'PDP8'!$E$56),'PDP8'!$D$56:$D$70,0)),"",VLOOKUP(_xlfn.BITAND(Z477,'PDP8'!$E$56),'PDP8'!$D$56:$F$70,3,0)),IF(ISNA(MATCH(_xlfn.BITAND(Z477,'PDP8'!$E$71),'PDP8'!$D$71:$D$73,0)),"",CONCATENATE(IF(ISNA(MATCH(_xlfn.BITAND(Z477,'PDP8'!$E$56),'PDP8'!$D$56:$D$70,0)),"",", "),VLOOKUP(_xlfn.BITAND(Z477,'PDP8'!$E$71),'PDP8'!$D$71:$F$73,3,0))),IF(_xlfn.BITAND(Z477,'PDP8'!$E$75)='PDP8'!$D$75,CONCATENATE(IF(LEN(AA477)&gt;4,", ",""),'PDP8'!$F$75,""),IF(_xlfn.BITAND(Z477,'PDP8'!$E$74),"",'PDP8'!$F$74))))</f>
        <v/>
      </c>
      <c r="AC477" s="253" t="str">
        <f t="shared" si="119"/>
        <v/>
      </c>
      <c r="AD477" s="253" t="str">
        <f>IF(OR(LEFT(C477,1)="*",ISNA(MATCH(C477,'PDP8'!$B$90:$B$238,0))),"",VLOOKUP(C477,'PDP8'!$B$90:$C$238,2,0))</f>
        <v/>
      </c>
      <c r="AE477" s="253" t="str">
        <f>IF(LEN(AD477)=0,"",VLOOKUP(C477,'PDP8'!$B$79:$F$238,5,0))</f>
        <v/>
      </c>
      <c r="AF477" s="253" t="str">
        <f>IF(OR(LEFT(C477,1)="*",ISNA(MATCH(C477,'PDP8'!$J$5:$J$389,0))),"",INDEX('PDP8'!$I$5:$I$389,MATCH(C477,'PDP8'!$J$5:$J$389,0)))</f>
        <v/>
      </c>
      <c r="AG477" s="253" t="str">
        <f>IF(LEN(AF477)=0,"",CONCATENATE(VLOOKUP(C477,'PDP8'!$J$5:$M$389,2,0),": ",VLOOKUP(C477,'PDP8'!$J$5:$M$389,4,0)))</f>
        <v/>
      </c>
      <c r="AH477" s="126"/>
    </row>
    <row r="478" spans="1:34" x14ac:dyDescent="0.2">
      <c r="A478" s="126"/>
      <c r="B478" s="246" t="str">
        <f t="shared" si="105"/>
        <v/>
      </c>
      <c r="C478" s="247"/>
      <c r="D478" s="248"/>
      <c r="E478" s="177"/>
      <c r="F478" s="249"/>
      <c r="G478" s="250" t="str">
        <f>IF(LEN(C478)=0,"",IF(LEFT(C478,1)="*",B478,IF(D478="Y",C478,IF(O478&lt;6,INDEX('PDP8'!$C$6:$C$13,MATCH(P478,'PDP8'!$B$6:$B$13)),CONCATENATE(W478,AA478,AD478,AF478)))))</f>
        <v/>
      </c>
      <c r="H478" s="251" t="str">
        <f t="shared" si="106"/>
        <v/>
      </c>
      <c r="I478" s="250" t="str">
        <f t="shared" si="116"/>
        <v/>
      </c>
      <c r="J478" s="179"/>
      <c r="K478" s="188" t="str">
        <f>IF(LEFT(C478,1)="*",CONCATENATE("/Address = ",RIGHT(B478,LEN(B478)-1)),IF(LEN(O478)=0,"",IF(D478="Y",CONCATENATE("/Data initialized to ",C478),IF(O478&lt;6,CONCATENATE("/",VLOOKUP(P478,'PDP8'!$B$6:$F$13,5),IF(_xlfn.BITAND(OCT2DEC(C478),376)=264," [Auto pre-increment]","")),CONCATENATE("/",Y478,AC478,AE478,AG478)))))</f>
        <v/>
      </c>
      <c r="L478" s="252"/>
      <c r="M478" s="126"/>
      <c r="N478" s="253" t="str">
        <f t="shared" si="107"/>
        <v/>
      </c>
      <c r="O478" s="253" t="str">
        <f t="shared" si="108"/>
        <v/>
      </c>
      <c r="P478" s="253" t="str">
        <f t="shared" si="109"/>
        <v/>
      </c>
      <c r="Q478" s="253" t="str">
        <f t="shared" si="110"/>
        <v/>
      </c>
      <c r="R478" s="253" t="str">
        <f t="shared" si="111"/>
        <v>NO</v>
      </c>
      <c r="S478" s="254" t="str">
        <f t="shared" si="117"/>
        <v>7610</v>
      </c>
      <c r="T478" s="253" t="str">
        <f t="shared" si="112"/>
        <v/>
      </c>
      <c r="U478" s="253">
        <f t="shared" si="113"/>
        <v>0</v>
      </c>
      <c r="V478" s="253" t="str">
        <f t="shared" si="114"/>
        <v/>
      </c>
      <c r="W478" s="253" t="str">
        <f>IF(LEN(V478)=0,"",IF(_xlfn.BITAND(V478,'PDP8'!$E$17)='PDP8'!$D$17,'PDP8'!$F$17,CONCATENATE(IF(ISNA(MATCH(_xlfn.BITAND(V478,'PDP8'!$E$18),'PDP8'!$D$18:$D$20,0)),"",CONCATENATE(INDEX('PDP8'!$C$18:$C$20,MATCH(_xlfn.BITAND(V478,'PDP8'!$E$18),'PDP8'!$D$18:$D$20,0))," ")),IF(ISNA(MATCH(_xlfn.BITAND(V478,'PDP8'!$E$21),'PDP8'!$D$21:$D$52,0)),"",INDEX('PDP8'!$C$21:$C$52,MATCH(_xlfn.BITAND(V478,'PDP8'!$E$21),'PDP8'!$D$21:$D$52,0))))))</f>
        <v/>
      </c>
      <c r="X478" s="253" t="str">
        <f>IF(LEN(W478)=0,"",IF(B478='PDP8'!$B$17,'PDP8'!$F$17,CONCATENATE(IF(ISNA(MATCH(_xlfn.BITAND(V478,'PDP8'!$E$18),'PDP8'!$D$18:$D$20,0)),"",CONCATENATE(VLOOKUP(_xlfn.BITAND(V478,'PDP8'!$E$18),'PDP8'!$D$18:$F$20,3,0),IF(LEN(W478)&gt;4,", ",""))),IF(ISNA(MATCH(_xlfn.BITAND(V478,'PDP8'!$E$21),'PDP8'!$D$21:$D$52,0)),"",VLOOKUP(_xlfn.BITAND(V478,'PDP8'!$E$21),'PDP8'!$D$21:$F$52,3,0)))))</f>
        <v/>
      </c>
      <c r="Y478" s="253" t="str">
        <f t="shared" si="118"/>
        <v/>
      </c>
      <c r="Z478" s="253" t="str">
        <f t="shared" si="115"/>
        <v/>
      </c>
      <c r="AA478" s="253" t="str">
        <f>IF(LEN(Z478)=0,"",CONCATENATE(IF(ISNA(MATCH(_xlfn.BITAND(Z478,'PDP8'!$E$56),'PDP8'!$D$56:$D$70,0)),"",CONCATENATE(INDEX('PDP8'!$C$56:$C$70,MATCH(_xlfn.BITAND(Z478,'PDP8'!$E$56),'PDP8'!$D$56:$D$70,0))," ")),IF(ISNA(MATCH(_xlfn.BITAND(Z478,'PDP8'!$E$71),'PDP8'!$D$71:$D$73,0)),"",CONCATENATE(INDEX('PDP8'!$C$71:$C$73,MATCH(_xlfn.BITAND(Z478,'PDP8'!$E$71),'PDP8'!$D$71:$D$73,0))," ")),IF(_xlfn.BITAND(Z478,'PDP8'!$E$74),"",'PDP8'!$C$74),IF(_xlfn.BITAND(Z478,'PDP8'!$E$75),'PDP8'!$C$75,"")))</f>
        <v/>
      </c>
      <c r="AB478" s="253" t="str">
        <f>IF(LEN(AA478)=0,"",CONCATENATE(IF(ISNA(MATCH(_xlfn.BITAND(Z478,'PDP8'!$E$56),'PDP8'!$D$56:$D$70,0)),"",VLOOKUP(_xlfn.BITAND(Z478,'PDP8'!$E$56),'PDP8'!$D$56:$F$70,3,0)),IF(ISNA(MATCH(_xlfn.BITAND(Z478,'PDP8'!$E$71),'PDP8'!$D$71:$D$73,0)),"",CONCATENATE(IF(ISNA(MATCH(_xlfn.BITAND(Z478,'PDP8'!$E$56),'PDP8'!$D$56:$D$70,0)),"",", "),VLOOKUP(_xlfn.BITAND(Z478,'PDP8'!$E$71),'PDP8'!$D$71:$F$73,3,0))),IF(_xlfn.BITAND(Z478,'PDP8'!$E$75)='PDP8'!$D$75,CONCATENATE(IF(LEN(AA478)&gt;4,", ",""),'PDP8'!$F$75,""),IF(_xlfn.BITAND(Z478,'PDP8'!$E$74),"",'PDP8'!$F$74))))</f>
        <v/>
      </c>
      <c r="AC478" s="253" t="str">
        <f t="shared" si="119"/>
        <v/>
      </c>
      <c r="AD478" s="253" t="str">
        <f>IF(OR(LEFT(C478,1)="*",ISNA(MATCH(C478,'PDP8'!$B$90:$B$238,0))),"",VLOOKUP(C478,'PDP8'!$B$90:$C$238,2,0))</f>
        <v/>
      </c>
      <c r="AE478" s="253" t="str">
        <f>IF(LEN(AD478)=0,"",VLOOKUP(C478,'PDP8'!$B$79:$F$238,5,0))</f>
        <v/>
      </c>
      <c r="AF478" s="253" t="str">
        <f>IF(OR(LEFT(C478,1)="*",ISNA(MATCH(C478,'PDP8'!$J$5:$J$389,0))),"",INDEX('PDP8'!$I$5:$I$389,MATCH(C478,'PDP8'!$J$5:$J$389,0)))</f>
        <v/>
      </c>
      <c r="AG478" s="253" t="str">
        <f>IF(LEN(AF478)=0,"",CONCATENATE(VLOOKUP(C478,'PDP8'!$J$5:$M$389,2,0),": ",VLOOKUP(C478,'PDP8'!$J$5:$M$389,4,0)))</f>
        <v/>
      </c>
      <c r="AH478" s="126"/>
    </row>
    <row r="479" spans="1:34" x14ac:dyDescent="0.2">
      <c r="A479" s="126"/>
      <c r="B479" s="246" t="str">
        <f t="shared" si="105"/>
        <v/>
      </c>
      <c r="C479" s="247"/>
      <c r="D479" s="248"/>
      <c r="E479" s="177"/>
      <c r="F479" s="249"/>
      <c r="G479" s="250" t="str">
        <f>IF(LEN(C479)=0,"",IF(LEFT(C479,1)="*",B479,IF(D479="Y",C479,IF(O479&lt;6,INDEX('PDP8'!$C$6:$C$13,MATCH(P479,'PDP8'!$B$6:$B$13)),CONCATENATE(W479,AA479,AD479,AF479)))))</f>
        <v/>
      </c>
      <c r="H479" s="251" t="str">
        <f t="shared" si="106"/>
        <v/>
      </c>
      <c r="I479" s="250" t="str">
        <f t="shared" si="116"/>
        <v/>
      </c>
      <c r="J479" s="179"/>
      <c r="K479" s="188" t="str">
        <f>IF(LEFT(C479,1)="*",CONCATENATE("/Address = ",RIGHT(B479,LEN(B479)-1)),IF(LEN(O479)=0,"",IF(D479="Y",CONCATENATE("/Data initialized to ",C479),IF(O479&lt;6,CONCATENATE("/",VLOOKUP(P479,'PDP8'!$B$6:$F$13,5),IF(_xlfn.BITAND(OCT2DEC(C479),376)=264," [Auto pre-increment]","")),CONCATENATE("/",Y479,AC479,AE479,AG479)))))</f>
        <v/>
      </c>
      <c r="L479" s="252"/>
      <c r="M479" s="126"/>
      <c r="N479" s="253" t="str">
        <f t="shared" si="107"/>
        <v/>
      </c>
      <c r="O479" s="253" t="str">
        <f t="shared" si="108"/>
        <v/>
      </c>
      <c r="P479" s="253" t="str">
        <f t="shared" si="109"/>
        <v/>
      </c>
      <c r="Q479" s="253" t="str">
        <f t="shared" si="110"/>
        <v/>
      </c>
      <c r="R479" s="253" t="str">
        <f t="shared" si="111"/>
        <v>NO</v>
      </c>
      <c r="S479" s="254" t="str">
        <f t="shared" si="117"/>
        <v>7610</v>
      </c>
      <c r="T479" s="253" t="str">
        <f t="shared" si="112"/>
        <v/>
      </c>
      <c r="U479" s="253">
        <f t="shared" si="113"/>
        <v>0</v>
      </c>
      <c r="V479" s="253" t="str">
        <f t="shared" si="114"/>
        <v/>
      </c>
      <c r="W479" s="253" t="str">
        <f>IF(LEN(V479)=0,"",IF(_xlfn.BITAND(V479,'PDP8'!$E$17)='PDP8'!$D$17,'PDP8'!$F$17,CONCATENATE(IF(ISNA(MATCH(_xlfn.BITAND(V479,'PDP8'!$E$18),'PDP8'!$D$18:$D$20,0)),"",CONCATENATE(INDEX('PDP8'!$C$18:$C$20,MATCH(_xlfn.BITAND(V479,'PDP8'!$E$18),'PDP8'!$D$18:$D$20,0))," ")),IF(ISNA(MATCH(_xlfn.BITAND(V479,'PDP8'!$E$21),'PDP8'!$D$21:$D$52,0)),"",INDEX('PDP8'!$C$21:$C$52,MATCH(_xlfn.BITAND(V479,'PDP8'!$E$21),'PDP8'!$D$21:$D$52,0))))))</f>
        <v/>
      </c>
      <c r="X479" s="253" t="str">
        <f>IF(LEN(W479)=0,"",IF(B479='PDP8'!$B$17,'PDP8'!$F$17,CONCATENATE(IF(ISNA(MATCH(_xlfn.BITAND(V479,'PDP8'!$E$18),'PDP8'!$D$18:$D$20,0)),"",CONCATENATE(VLOOKUP(_xlfn.BITAND(V479,'PDP8'!$E$18),'PDP8'!$D$18:$F$20,3,0),IF(LEN(W479)&gt;4,", ",""))),IF(ISNA(MATCH(_xlfn.BITAND(V479,'PDP8'!$E$21),'PDP8'!$D$21:$D$52,0)),"",VLOOKUP(_xlfn.BITAND(V479,'PDP8'!$E$21),'PDP8'!$D$21:$F$52,3,0)))))</f>
        <v/>
      </c>
      <c r="Y479" s="253" t="str">
        <f t="shared" si="118"/>
        <v/>
      </c>
      <c r="Z479" s="253" t="str">
        <f t="shared" si="115"/>
        <v/>
      </c>
      <c r="AA479" s="253" t="str">
        <f>IF(LEN(Z479)=0,"",CONCATENATE(IF(ISNA(MATCH(_xlfn.BITAND(Z479,'PDP8'!$E$56),'PDP8'!$D$56:$D$70,0)),"",CONCATENATE(INDEX('PDP8'!$C$56:$C$70,MATCH(_xlfn.BITAND(Z479,'PDP8'!$E$56),'PDP8'!$D$56:$D$70,0))," ")),IF(ISNA(MATCH(_xlfn.BITAND(Z479,'PDP8'!$E$71),'PDP8'!$D$71:$D$73,0)),"",CONCATENATE(INDEX('PDP8'!$C$71:$C$73,MATCH(_xlfn.BITAND(Z479,'PDP8'!$E$71),'PDP8'!$D$71:$D$73,0))," ")),IF(_xlfn.BITAND(Z479,'PDP8'!$E$74),"",'PDP8'!$C$74),IF(_xlfn.BITAND(Z479,'PDP8'!$E$75),'PDP8'!$C$75,"")))</f>
        <v/>
      </c>
      <c r="AB479" s="253" t="str">
        <f>IF(LEN(AA479)=0,"",CONCATENATE(IF(ISNA(MATCH(_xlfn.BITAND(Z479,'PDP8'!$E$56),'PDP8'!$D$56:$D$70,0)),"",VLOOKUP(_xlfn.BITAND(Z479,'PDP8'!$E$56),'PDP8'!$D$56:$F$70,3,0)),IF(ISNA(MATCH(_xlfn.BITAND(Z479,'PDP8'!$E$71),'PDP8'!$D$71:$D$73,0)),"",CONCATENATE(IF(ISNA(MATCH(_xlfn.BITAND(Z479,'PDP8'!$E$56),'PDP8'!$D$56:$D$70,0)),"",", "),VLOOKUP(_xlfn.BITAND(Z479,'PDP8'!$E$71),'PDP8'!$D$71:$F$73,3,0))),IF(_xlfn.BITAND(Z479,'PDP8'!$E$75)='PDP8'!$D$75,CONCATENATE(IF(LEN(AA479)&gt;4,", ",""),'PDP8'!$F$75,""),IF(_xlfn.BITAND(Z479,'PDP8'!$E$74),"",'PDP8'!$F$74))))</f>
        <v/>
      </c>
      <c r="AC479" s="253" t="str">
        <f t="shared" si="119"/>
        <v/>
      </c>
      <c r="AD479" s="253" t="str">
        <f>IF(OR(LEFT(C479,1)="*",ISNA(MATCH(C479,'PDP8'!$B$90:$B$238,0))),"",VLOOKUP(C479,'PDP8'!$B$90:$C$238,2,0))</f>
        <v/>
      </c>
      <c r="AE479" s="253" t="str">
        <f>IF(LEN(AD479)=0,"",VLOOKUP(C479,'PDP8'!$B$79:$F$238,5,0))</f>
        <v/>
      </c>
      <c r="AF479" s="253" t="str">
        <f>IF(OR(LEFT(C479,1)="*",ISNA(MATCH(C479,'PDP8'!$J$5:$J$389,0))),"",INDEX('PDP8'!$I$5:$I$389,MATCH(C479,'PDP8'!$J$5:$J$389,0)))</f>
        <v/>
      </c>
      <c r="AG479" s="253" t="str">
        <f>IF(LEN(AF479)=0,"",CONCATENATE(VLOOKUP(C479,'PDP8'!$J$5:$M$389,2,0),": ",VLOOKUP(C479,'PDP8'!$J$5:$M$389,4,0)))</f>
        <v/>
      </c>
      <c r="AH479" s="126"/>
    </row>
    <row r="480" spans="1:34" x14ac:dyDescent="0.2">
      <c r="A480" s="126"/>
      <c r="B480" s="246" t="str">
        <f t="shared" si="105"/>
        <v/>
      </c>
      <c r="C480" s="247"/>
      <c r="D480" s="248"/>
      <c r="E480" s="177"/>
      <c r="F480" s="249"/>
      <c r="G480" s="250" t="str">
        <f>IF(LEN(C480)=0,"",IF(LEFT(C480,1)="*",B480,IF(D480="Y",C480,IF(O480&lt;6,INDEX('PDP8'!$C$6:$C$13,MATCH(P480,'PDP8'!$B$6:$B$13)),CONCATENATE(W480,AA480,AD480,AF480)))))</f>
        <v/>
      </c>
      <c r="H480" s="251" t="str">
        <f t="shared" si="106"/>
        <v/>
      </c>
      <c r="I480" s="250" t="str">
        <f t="shared" si="116"/>
        <v/>
      </c>
      <c r="J480" s="179"/>
      <c r="K480" s="188" t="str">
        <f>IF(LEFT(C480,1)="*",CONCATENATE("/Address = ",RIGHT(B480,LEN(B480)-1)),IF(LEN(O480)=0,"",IF(D480="Y",CONCATENATE("/Data initialized to ",C480),IF(O480&lt;6,CONCATENATE("/",VLOOKUP(P480,'PDP8'!$B$6:$F$13,5),IF(_xlfn.BITAND(OCT2DEC(C480),376)=264," [Auto pre-increment]","")),CONCATENATE("/",Y480,AC480,AE480,AG480)))))</f>
        <v/>
      </c>
      <c r="L480" s="252"/>
      <c r="M480" s="126"/>
      <c r="N480" s="253" t="str">
        <f t="shared" si="107"/>
        <v/>
      </c>
      <c r="O480" s="253" t="str">
        <f t="shared" si="108"/>
        <v/>
      </c>
      <c r="P480" s="253" t="str">
        <f t="shared" si="109"/>
        <v/>
      </c>
      <c r="Q480" s="253" t="str">
        <f t="shared" si="110"/>
        <v/>
      </c>
      <c r="R480" s="253" t="str">
        <f t="shared" si="111"/>
        <v>NO</v>
      </c>
      <c r="S480" s="254" t="str">
        <f t="shared" si="117"/>
        <v>7610</v>
      </c>
      <c r="T480" s="253" t="str">
        <f t="shared" si="112"/>
        <v/>
      </c>
      <c r="U480" s="253">
        <f t="shared" si="113"/>
        <v>0</v>
      </c>
      <c r="V480" s="253" t="str">
        <f t="shared" si="114"/>
        <v/>
      </c>
      <c r="W480" s="253" t="str">
        <f>IF(LEN(V480)=0,"",IF(_xlfn.BITAND(V480,'PDP8'!$E$17)='PDP8'!$D$17,'PDP8'!$F$17,CONCATENATE(IF(ISNA(MATCH(_xlfn.BITAND(V480,'PDP8'!$E$18),'PDP8'!$D$18:$D$20,0)),"",CONCATENATE(INDEX('PDP8'!$C$18:$C$20,MATCH(_xlfn.BITAND(V480,'PDP8'!$E$18),'PDP8'!$D$18:$D$20,0))," ")),IF(ISNA(MATCH(_xlfn.BITAND(V480,'PDP8'!$E$21),'PDP8'!$D$21:$D$52,0)),"",INDEX('PDP8'!$C$21:$C$52,MATCH(_xlfn.BITAND(V480,'PDP8'!$E$21),'PDP8'!$D$21:$D$52,0))))))</f>
        <v/>
      </c>
      <c r="X480" s="253" t="str">
        <f>IF(LEN(W480)=0,"",IF(B480='PDP8'!$B$17,'PDP8'!$F$17,CONCATENATE(IF(ISNA(MATCH(_xlfn.BITAND(V480,'PDP8'!$E$18),'PDP8'!$D$18:$D$20,0)),"",CONCATENATE(VLOOKUP(_xlfn.BITAND(V480,'PDP8'!$E$18),'PDP8'!$D$18:$F$20,3,0),IF(LEN(W480)&gt;4,", ",""))),IF(ISNA(MATCH(_xlfn.BITAND(V480,'PDP8'!$E$21),'PDP8'!$D$21:$D$52,0)),"",VLOOKUP(_xlfn.BITAND(V480,'PDP8'!$E$21),'PDP8'!$D$21:$F$52,3,0)))))</f>
        <v/>
      </c>
      <c r="Y480" s="253" t="str">
        <f t="shared" si="118"/>
        <v/>
      </c>
      <c r="Z480" s="253" t="str">
        <f t="shared" si="115"/>
        <v/>
      </c>
      <c r="AA480" s="253" t="str">
        <f>IF(LEN(Z480)=0,"",CONCATENATE(IF(ISNA(MATCH(_xlfn.BITAND(Z480,'PDP8'!$E$56),'PDP8'!$D$56:$D$70,0)),"",CONCATENATE(INDEX('PDP8'!$C$56:$C$70,MATCH(_xlfn.BITAND(Z480,'PDP8'!$E$56),'PDP8'!$D$56:$D$70,0))," ")),IF(ISNA(MATCH(_xlfn.BITAND(Z480,'PDP8'!$E$71),'PDP8'!$D$71:$D$73,0)),"",CONCATENATE(INDEX('PDP8'!$C$71:$C$73,MATCH(_xlfn.BITAND(Z480,'PDP8'!$E$71),'PDP8'!$D$71:$D$73,0))," ")),IF(_xlfn.BITAND(Z480,'PDP8'!$E$74),"",'PDP8'!$C$74),IF(_xlfn.BITAND(Z480,'PDP8'!$E$75),'PDP8'!$C$75,"")))</f>
        <v/>
      </c>
      <c r="AB480" s="253" t="str">
        <f>IF(LEN(AA480)=0,"",CONCATENATE(IF(ISNA(MATCH(_xlfn.BITAND(Z480,'PDP8'!$E$56),'PDP8'!$D$56:$D$70,0)),"",VLOOKUP(_xlfn.BITAND(Z480,'PDP8'!$E$56),'PDP8'!$D$56:$F$70,3,0)),IF(ISNA(MATCH(_xlfn.BITAND(Z480,'PDP8'!$E$71),'PDP8'!$D$71:$D$73,0)),"",CONCATENATE(IF(ISNA(MATCH(_xlfn.BITAND(Z480,'PDP8'!$E$56),'PDP8'!$D$56:$D$70,0)),"",", "),VLOOKUP(_xlfn.BITAND(Z480,'PDP8'!$E$71),'PDP8'!$D$71:$F$73,3,0))),IF(_xlfn.BITAND(Z480,'PDP8'!$E$75)='PDP8'!$D$75,CONCATENATE(IF(LEN(AA480)&gt;4,", ",""),'PDP8'!$F$75,""),IF(_xlfn.BITAND(Z480,'PDP8'!$E$74),"",'PDP8'!$F$74))))</f>
        <v/>
      </c>
      <c r="AC480" s="253" t="str">
        <f t="shared" si="119"/>
        <v/>
      </c>
      <c r="AD480" s="253" t="str">
        <f>IF(OR(LEFT(C480,1)="*",ISNA(MATCH(C480,'PDP8'!$B$90:$B$238,0))),"",VLOOKUP(C480,'PDP8'!$B$90:$C$238,2,0))</f>
        <v/>
      </c>
      <c r="AE480" s="253" t="str">
        <f>IF(LEN(AD480)=0,"",VLOOKUP(C480,'PDP8'!$B$79:$F$238,5,0))</f>
        <v/>
      </c>
      <c r="AF480" s="253" t="str">
        <f>IF(OR(LEFT(C480,1)="*",ISNA(MATCH(C480,'PDP8'!$J$5:$J$389,0))),"",INDEX('PDP8'!$I$5:$I$389,MATCH(C480,'PDP8'!$J$5:$J$389,0)))</f>
        <v/>
      </c>
      <c r="AG480" s="253" t="str">
        <f>IF(LEN(AF480)=0,"",CONCATENATE(VLOOKUP(C480,'PDP8'!$J$5:$M$389,2,0),": ",VLOOKUP(C480,'PDP8'!$J$5:$M$389,4,0)))</f>
        <v/>
      </c>
      <c r="AH480" s="126"/>
    </row>
    <row r="481" spans="1:34" x14ac:dyDescent="0.2">
      <c r="A481" s="126"/>
      <c r="B481" s="246" t="str">
        <f t="shared" si="105"/>
        <v/>
      </c>
      <c r="C481" s="247"/>
      <c r="D481" s="248"/>
      <c r="E481" s="177"/>
      <c r="F481" s="249"/>
      <c r="G481" s="250" t="str">
        <f>IF(LEN(C481)=0,"",IF(LEFT(C481,1)="*",B481,IF(D481="Y",C481,IF(O481&lt;6,INDEX('PDP8'!$C$6:$C$13,MATCH(P481,'PDP8'!$B$6:$B$13)),CONCATENATE(W481,AA481,AD481,AF481)))))</f>
        <v/>
      </c>
      <c r="H481" s="251" t="str">
        <f t="shared" si="106"/>
        <v/>
      </c>
      <c r="I481" s="250" t="str">
        <f t="shared" si="116"/>
        <v/>
      </c>
      <c r="J481" s="179"/>
      <c r="K481" s="188" t="str">
        <f>IF(LEFT(C481,1)="*",CONCATENATE("/Address = ",RIGHT(B481,LEN(B481)-1)),IF(LEN(O481)=0,"",IF(D481="Y",CONCATENATE("/Data initialized to ",C481),IF(O481&lt;6,CONCATENATE("/",VLOOKUP(P481,'PDP8'!$B$6:$F$13,5),IF(_xlfn.BITAND(OCT2DEC(C481),376)=264," [Auto pre-increment]","")),CONCATENATE("/",Y481,AC481,AE481,AG481)))))</f>
        <v/>
      </c>
      <c r="L481" s="252"/>
      <c r="M481" s="126"/>
      <c r="N481" s="253" t="str">
        <f t="shared" si="107"/>
        <v/>
      </c>
      <c r="O481" s="253" t="str">
        <f t="shared" si="108"/>
        <v/>
      </c>
      <c r="P481" s="253" t="str">
        <f t="shared" si="109"/>
        <v/>
      </c>
      <c r="Q481" s="253" t="str">
        <f t="shared" si="110"/>
        <v/>
      </c>
      <c r="R481" s="253" t="str">
        <f t="shared" si="111"/>
        <v>NO</v>
      </c>
      <c r="S481" s="254" t="str">
        <f t="shared" si="117"/>
        <v>7610</v>
      </c>
      <c r="T481" s="253" t="str">
        <f t="shared" si="112"/>
        <v/>
      </c>
      <c r="U481" s="253">
        <f t="shared" si="113"/>
        <v>0</v>
      </c>
      <c r="V481" s="253" t="str">
        <f t="shared" si="114"/>
        <v/>
      </c>
      <c r="W481" s="253" t="str">
        <f>IF(LEN(V481)=0,"",IF(_xlfn.BITAND(V481,'PDP8'!$E$17)='PDP8'!$D$17,'PDP8'!$F$17,CONCATENATE(IF(ISNA(MATCH(_xlfn.BITAND(V481,'PDP8'!$E$18),'PDP8'!$D$18:$D$20,0)),"",CONCATENATE(INDEX('PDP8'!$C$18:$C$20,MATCH(_xlfn.BITAND(V481,'PDP8'!$E$18),'PDP8'!$D$18:$D$20,0))," ")),IF(ISNA(MATCH(_xlfn.BITAND(V481,'PDP8'!$E$21),'PDP8'!$D$21:$D$52,0)),"",INDEX('PDP8'!$C$21:$C$52,MATCH(_xlfn.BITAND(V481,'PDP8'!$E$21),'PDP8'!$D$21:$D$52,0))))))</f>
        <v/>
      </c>
      <c r="X481" s="253" t="str">
        <f>IF(LEN(W481)=0,"",IF(B481='PDP8'!$B$17,'PDP8'!$F$17,CONCATENATE(IF(ISNA(MATCH(_xlfn.BITAND(V481,'PDP8'!$E$18),'PDP8'!$D$18:$D$20,0)),"",CONCATENATE(VLOOKUP(_xlfn.BITAND(V481,'PDP8'!$E$18),'PDP8'!$D$18:$F$20,3,0),IF(LEN(W481)&gt;4,", ",""))),IF(ISNA(MATCH(_xlfn.BITAND(V481,'PDP8'!$E$21),'PDP8'!$D$21:$D$52,0)),"",VLOOKUP(_xlfn.BITAND(V481,'PDP8'!$E$21),'PDP8'!$D$21:$F$52,3,0)))))</f>
        <v/>
      </c>
      <c r="Y481" s="253" t="str">
        <f t="shared" si="118"/>
        <v/>
      </c>
      <c r="Z481" s="253" t="str">
        <f t="shared" si="115"/>
        <v/>
      </c>
      <c r="AA481" s="253" t="str">
        <f>IF(LEN(Z481)=0,"",CONCATENATE(IF(ISNA(MATCH(_xlfn.BITAND(Z481,'PDP8'!$E$56),'PDP8'!$D$56:$D$70,0)),"",CONCATENATE(INDEX('PDP8'!$C$56:$C$70,MATCH(_xlfn.BITAND(Z481,'PDP8'!$E$56),'PDP8'!$D$56:$D$70,0))," ")),IF(ISNA(MATCH(_xlfn.BITAND(Z481,'PDP8'!$E$71),'PDP8'!$D$71:$D$73,0)),"",CONCATENATE(INDEX('PDP8'!$C$71:$C$73,MATCH(_xlfn.BITAND(Z481,'PDP8'!$E$71),'PDP8'!$D$71:$D$73,0))," ")),IF(_xlfn.BITAND(Z481,'PDP8'!$E$74),"",'PDP8'!$C$74),IF(_xlfn.BITAND(Z481,'PDP8'!$E$75),'PDP8'!$C$75,"")))</f>
        <v/>
      </c>
      <c r="AB481" s="253" t="str">
        <f>IF(LEN(AA481)=0,"",CONCATENATE(IF(ISNA(MATCH(_xlfn.BITAND(Z481,'PDP8'!$E$56),'PDP8'!$D$56:$D$70,0)),"",VLOOKUP(_xlfn.BITAND(Z481,'PDP8'!$E$56),'PDP8'!$D$56:$F$70,3,0)),IF(ISNA(MATCH(_xlfn.BITAND(Z481,'PDP8'!$E$71),'PDP8'!$D$71:$D$73,0)),"",CONCATENATE(IF(ISNA(MATCH(_xlfn.BITAND(Z481,'PDP8'!$E$56),'PDP8'!$D$56:$D$70,0)),"",", "),VLOOKUP(_xlfn.BITAND(Z481,'PDP8'!$E$71),'PDP8'!$D$71:$F$73,3,0))),IF(_xlfn.BITAND(Z481,'PDP8'!$E$75)='PDP8'!$D$75,CONCATENATE(IF(LEN(AA481)&gt;4,", ",""),'PDP8'!$F$75,""),IF(_xlfn.BITAND(Z481,'PDP8'!$E$74),"",'PDP8'!$F$74))))</f>
        <v/>
      </c>
      <c r="AC481" s="253" t="str">
        <f t="shared" si="119"/>
        <v/>
      </c>
      <c r="AD481" s="253" t="str">
        <f>IF(OR(LEFT(C481,1)="*",ISNA(MATCH(C481,'PDP8'!$B$90:$B$238,0))),"",VLOOKUP(C481,'PDP8'!$B$90:$C$238,2,0))</f>
        <v/>
      </c>
      <c r="AE481" s="253" t="str">
        <f>IF(LEN(AD481)=0,"",VLOOKUP(C481,'PDP8'!$B$79:$F$238,5,0))</f>
        <v/>
      </c>
      <c r="AF481" s="253" t="str">
        <f>IF(OR(LEFT(C481,1)="*",ISNA(MATCH(C481,'PDP8'!$J$5:$J$389,0))),"",INDEX('PDP8'!$I$5:$I$389,MATCH(C481,'PDP8'!$J$5:$J$389,0)))</f>
        <v/>
      </c>
      <c r="AG481" s="253" t="str">
        <f>IF(LEN(AF481)=0,"",CONCATENATE(VLOOKUP(C481,'PDP8'!$J$5:$M$389,2,0),": ",VLOOKUP(C481,'PDP8'!$J$5:$M$389,4,0)))</f>
        <v/>
      </c>
      <c r="AH481" s="126"/>
    </row>
    <row r="482" spans="1:34" x14ac:dyDescent="0.2">
      <c r="A482" s="126"/>
      <c r="B482" s="246" t="str">
        <f t="shared" si="105"/>
        <v/>
      </c>
      <c r="C482" s="247"/>
      <c r="D482" s="248"/>
      <c r="E482" s="177"/>
      <c r="F482" s="249"/>
      <c r="G482" s="250" t="str">
        <f>IF(LEN(C482)=0,"",IF(LEFT(C482,1)="*",B482,IF(D482="Y",C482,IF(O482&lt;6,INDEX('PDP8'!$C$6:$C$13,MATCH(P482,'PDP8'!$B$6:$B$13)),CONCATENATE(W482,AA482,AD482,AF482)))))</f>
        <v/>
      </c>
      <c r="H482" s="251" t="str">
        <f t="shared" si="106"/>
        <v/>
      </c>
      <c r="I482" s="250" t="str">
        <f t="shared" si="116"/>
        <v/>
      </c>
      <c r="J482" s="179"/>
      <c r="K482" s="188" t="str">
        <f>IF(LEFT(C482,1)="*",CONCATENATE("/Address = ",RIGHT(B482,LEN(B482)-1)),IF(LEN(O482)=0,"",IF(D482="Y",CONCATENATE("/Data initialized to ",C482),IF(O482&lt;6,CONCATENATE("/",VLOOKUP(P482,'PDP8'!$B$6:$F$13,5),IF(_xlfn.BITAND(OCT2DEC(C482),376)=264," [Auto pre-increment]","")),CONCATENATE("/",Y482,AC482,AE482,AG482)))))</f>
        <v/>
      </c>
      <c r="L482" s="252"/>
      <c r="M482" s="126"/>
      <c r="N482" s="253" t="str">
        <f t="shared" si="107"/>
        <v/>
      </c>
      <c r="O482" s="253" t="str">
        <f t="shared" si="108"/>
        <v/>
      </c>
      <c r="P482" s="253" t="str">
        <f t="shared" si="109"/>
        <v/>
      </c>
      <c r="Q482" s="253" t="str">
        <f t="shared" si="110"/>
        <v/>
      </c>
      <c r="R482" s="253" t="str">
        <f t="shared" si="111"/>
        <v>NO</v>
      </c>
      <c r="S482" s="254" t="str">
        <f t="shared" si="117"/>
        <v>7610</v>
      </c>
      <c r="T482" s="253" t="str">
        <f t="shared" si="112"/>
        <v/>
      </c>
      <c r="U482" s="253">
        <f t="shared" si="113"/>
        <v>0</v>
      </c>
      <c r="V482" s="253" t="str">
        <f t="shared" si="114"/>
        <v/>
      </c>
      <c r="W482" s="253" t="str">
        <f>IF(LEN(V482)=0,"",IF(_xlfn.BITAND(V482,'PDP8'!$E$17)='PDP8'!$D$17,'PDP8'!$F$17,CONCATENATE(IF(ISNA(MATCH(_xlfn.BITAND(V482,'PDP8'!$E$18),'PDP8'!$D$18:$D$20,0)),"",CONCATENATE(INDEX('PDP8'!$C$18:$C$20,MATCH(_xlfn.BITAND(V482,'PDP8'!$E$18),'PDP8'!$D$18:$D$20,0))," ")),IF(ISNA(MATCH(_xlfn.BITAND(V482,'PDP8'!$E$21),'PDP8'!$D$21:$D$52,0)),"",INDEX('PDP8'!$C$21:$C$52,MATCH(_xlfn.BITAND(V482,'PDP8'!$E$21),'PDP8'!$D$21:$D$52,0))))))</f>
        <v/>
      </c>
      <c r="X482" s="253" t="str">
        <f>IF(LEN(W482)=0,"",IF(B482='PDP8'!$B$17,'PDP8'!$F$17,CONCATENATE(IF(ISNA(MATCH(_xlfn.BITAND(V482,'PDP8'!$E$18),'PDP8'!$D$18:$D$20,0)),"",CONCATENATE(VLOOKUP(_xlfn.BITAND(V482,'PDP8'!$E$18),'PDP8'!$D$18:$F$20,3,0),IF(LEN(W482)&gt;4,", ",""))),IF(ISNA(MATCH(_xlfn.BITAND(V482,'PDP8'!$E$21),'PDP8'!$D$21:$D$52,0)),"",VLOOKUP(_xlfn.BITAND(V482,'PDP8'!$E$21),'PDP8'!$D$21:$F$52,3,0)))))</f>
        <v/>
      </c>
      <c r="Y482" s="253" t="str">
        <f t="shared" si="118"/>
        <v/>
      </c>
      <c r="Z482" s="253" t="str">
        <f t="shared" si="115"/>
        <v/>
      </c>
      <c r="AA482" s="253" t="str">
        <f>IF(LEN(Z482)=0,"",CONCATENATE(IF(ISNA(MATCH(_xlfn.BITAND(Z482,'PDP8'!$E$56),'PDP8'!$D$56:$D$70,0)),"",CONCATENATE(INDEX('PDP8'!$C$56:$C$70,MATCH(_xlfn.BITAND(Z482,'PDP8'!$E$56),'PDP8'!$D$56:$D$70,0))," ")),IF(ISNA(MATCH(_xlfn.BITAND(Z482,'PDP8'!$E$71),'PDP8'!$D$71:$D$73,0)),"",CONCATENATE(INDEX('PDP8'!$C$71:$C$73,MATCH(_xlfn.BITAND(Z482,'PDP8'!$E$71),'PDP8'!$D$71:$D$73,0))," ")),IF(_xlfn.BITAND(Z482,'PDP8'!$E$74),"",'PDP8'!$C$74),IF(_xlfn.BITAND(Z482,'PDP8'!$E$75),'PDP8'!$C$75,"")))</f>
        <v/>
      </c>
      <c r="AB482" s="253" t="str">
        <f>IF(LEN(AA482)=0,"",CONCATENATE(IF(ISNA(MATCH(_xlfn.BITAND(Z482,'PDP8'!$E$56),'PDP8'!$D$56:$D$70,0)),"",VLOOKUP(_xlfn.BITAND(Z482,'PDP8'!$E$56),'PDP8'!$D$56:$F$70,3,0)),IF(ISNA(MATCH(_xlfn.BITAND(Z482,'PDP8'!$E$71),'PDP8'!$D$71:$D$73,0)),"",CONCATENATE(IF(ISNA(MATCH(_xlfn.BITAND(Z482,'PDP8'!$E$56),'PDP8'!$D$56:$D$70,0)),"",", "),VLOOKUP(_xlfn.BITAND(Z482,'PDP8'!$E$71),'PDP8'!$D$71:$F$73,3,0))),IF(_xlfn.BITAND(Z482,'PDP8'!$E$75)='PDP8'!$D$75,CONCATENATE(IF(LEN(AA482)&gt;4,", ",""),'PDP8'!$F$75,""),IF(_xlfn.BITAND(Z482,'PDP8'!$E$74),"",'PDP8'!$F$74))))</f>
        <v/>
      </c>
      <c r="AC482" s="253" t="str">
        <f t="shared" si="119"/>
        <v/>
      </c>
      <c r="AD482" s="253" t="str">
        <f>IF(OR(LEFT(C482,1)="*",ISNA(MATCH(C482,'PDP8'!$B$90:$B$238,0))),"",VLOOKUP(C482,'PDP8'!$B$90:$C$238,2,0))</f>
        <v/>
      </c>
      <c r="AE482" s="253" t="str">
        <f>IF(LEN(AD482)=0,"",VLOOKUP(C482,'PDP8'!$B$79:$F$238,5,0))</f>
        <v/>
      </c>
      <c r="AF482" s="253" t="str">
        <f>IF(OR(LEFT(C482,1)="*",ISNA(MATCH(C482,'PDP8'!$J$5:$J$389,0))),"",INDEX('PDP8'!$I$5:$I$389,MATCH(C482,'PDP8'!$J$5:$J$389,0)))</f>
        <v/>
      </c>
      <c r="AG482" s="253" t="str">
        <f>IF(LEN(AF482)=0,"",CONCATENATE(VLOOKUP(C482,'PDP8'!$J$5:$M$389,2,0),": ",VLOOKUP(C482,'PDP8'!$J$5:$M$389,4,0)))</f>
        <v/>
      </c>
      <c r="AH482" s="126"/>
    </row>
    <row r="483" spans="1:34" x14ac:dyDescent="0.2">
      <c r="A483" s="126"/>
      <c r="B483" s="246" t="str">
        <f t="shared" si="105"/>
        <v/>
      </c>
      <c r="C483" s="247"/>
      <c r="D483" s="248"/>
      <c r="E483" s="177"/>
      <c r="F483" s="249"/>
      <c r="G483" s="250" t="str">
        <f>IF(LEN(C483)=0,"",IF(LEFT(C483,1)="*",B483,IF(D483="Y",C483,IF(O483&lt;6,INDEX('PDP8'!$C$6:$C$13,MATCH(P483,'PDP8'!$B$6:$B$13)),CONCATENATE(W483,AA483,AD483,AF483)))))</f>
        <v/>
      </c>
      <c r="H483" s="251" t="str">
        <f t="shared" si="106"/>
        <v/>
      </c>
      <c r="I483" s="250" t="str">
        <f t="shared" si="116"/>
        <v/>
      </c>
      <c r="J483" s="179"/>
      <c r="K483" s="188" t="str">
        <f>IF(LEFT(C483,1)="*",CONCATENATE("/Address = ",RIGHT(B483,LEN(B483)-1)),IF(LEN(O483)=0,"",IF(D483="Y",CONCATENATE("/Data initialized to ",C483),IF(O483&lt;6,CONCATENATE("/",VLOOKUP(P483,'PDP8'!$B$6:$F$13,5),IF(_xlfn.BITAND(OCT2DEC(C483),376)=264," [Auto pre-increment]","")),CONCATENATE("/",Y483,AC483,AE483,AG483)))))</f>
        <v/>
      </c>
      <c r="L483" s="252"/>
      <c r="M483" s="126"/>
      <c r="N483" s="253" t="str">
        <f t="shared" si="107"/>
        <v/>
      </c>
      <c r="O483" s="253" t="str">
        <f t="shared" si="108"/>
        <v/>
      </c>
      <c r="P483" s="253" t="str">
        <f t="shared" si="109"/>
        <v/>
      </c>
      <c r="Q483" s="253" t="str">
        <f t="shared" si="110"/>
        <v/>
      </c>
      <c r="R483" s="253" t="str">
        <f t="shared" si="111"/>
        <v>NO</v>
      </c>
      <c r="S483" s="254" t="str">
        <f t="shared" si="117"/>
        <v>7610</v>
      </c>
      <c r="T483" s="253" t="str">
        <f t="shared" si="112"/>
        <v/>
      </c>
      <c r="U483" s="253">
        <f t="shared" si="113"/>
        <v>0</v>
      </c>
      <c r="V483" s="253" t="str">
        <f t="shared" si="114"/>
        <v/>
      </c>
      <c r="W483" s="253" t="str">
        <f>IF(LEN(V483)=0,"",IF(_xlfn.BITAND(V483,'PDP8'!$E$17)='PDP8'!$D$17,'PDP8'!$F$17,CONCATENATE(IF(ISNA(MATCH(_xlfn.BITAND(V483,'PDP8'!$E$18),'PDP8'!$D$18:$D$20,0)),"",CONCATENATE(INDEX('PDP8'!$C$18:$C$20,MATCH(_xlfn.BITAND(V483,'PDP8'!$E$18),'PDP8'!$D$18:$D$20,0))," ")),IF(ISNA(MATCH(_xlfn.BITAND(V483,'PDP8'!$E$21),'PDP8'!$D$21:$D$52,0)),"",INDEX('PDP8'!$C$21:$C$52,MATCH(_xlfn.BITAND(V483,'PDP8'!$E$21),'PDP8'!$D$21:$D$52,0))))))</f>
        <v/>
      </c>
      <c r="X483" s="253" t="str">
        <f>IF(LEN(W483)=0,"",IF(B483='PDP8'!$B$17,'PDP8'!$F$17,CONCATENATE(IF(ISNA(MATCH(_xlfn.BITAND(V483,'PDP8'!$E$18),'PDP8'!$D$18:$D$20,0)),"",CONCATENATE(VLOOKUP(_xlfn.BITAND(V483,'PDP8'!$E$18),'PDP8'!$D$18:$F$20,3,0),IF(LEN(W483)&gt;4,", ",""))),IF(ISNA(MATCH(_xlfn.BITAND(V483,'PDP8'!$E$21),'PDP8'!$D$21:$D$52,0)),"",VLOOKUP(_xlfn.BITAND(V483,'PDP8'!$E$21),'PDP8'!$D$21:$F$52,3,0)))))</f>
        <v/>
      </c>
      <c r="Y483" s="253" t="str">
        <f t="shared" si="118"/>
        <v/>
      </c>
      <c r="Z483" s="253" t="str">
        <f t="shared" si="115"/>
        <v/>
      </c>
      <c r="AA483" s="253" t="str">
        <f>IF(LEN(Z483)=0,"",CONCATENATE(IF(ISNA(MATCH(_xlfn.BITAND(Z483,'PDP8'!$E$56),'PDP8'!$D$56:$D$70,0)),"",CONCATENATE(INDEX('PDP8'!$C$56:$C$70,MATCH(_xlfn.BITAND(Z483,'PDP8'!$E$56),'PDP8'!$D$56:$D$70,0))," ")),IF(ISNA(MATCH(_xlfn.BITAND(Z483,'PDP8'!$E$71),'PDP8'!$D$71:$D$73,0)),"",CONCATENATE(INDEX('PDP8'!$C$71:$C$73,MATCH(_xlfn.BITAND(Z483,'PDP8'!$E$71),'PDP8'!$D$71:$D$73,0))," ")),IF(_xlfn.BITAND(Z483,'PDP8'!$E$74),"",'PDP8'!$C$74),IF(_xlfn.BITAND(Z483,'PDP8'!$E$75),'PDP8'!$C$75,"")))</f>
        <v/>
      </c>
      <c r="AB483" s="253" t="str">
        <f>IF(LEN(AA483)=0,"",CONCATENATE(IF(ISNA(MATCH(_xlfn.BITAND(Z483,'PDP8'!$E$56),'PDP8'!$D$56:$D$70,0)),"",VLOOKUP(_xlfn.BITAND(Z483,'PDP8'!$E$56),'PDP8'!$D$56:$F$70,3,0)),IF(ISNA(MATCH(_xlfn.BITAND(Z483,'PDP8'!$E$71),'PDP8'!$D$71:$D$73,0)),"",CONCATENATE(IF(ISNA(MATCH(_xlfn.BITAND(Z483,'PDP8'!$E$56),'PDP8'!$D$56:$D$70,0)),"",", "),VLOOKUP(_xlfn.BITAND(Z483,'PDP8'!$E$71),'PDP8'!$D$71:$F$73,3,0))),IF(_xlfn.BITAND(Z483,'PDP8'!$E$75)='PDP8'!$D$75,CONCATENATE(IF(LEN(AA483)&gt;4,", ",""),'PDP8'!$F$75,""),IF(_xlfn.BITAND(Z483,'PDP8'!$E$74),"",'PDP8'!$F$74))))</f>
        <v/>
      </c>
      <c r="AC483" s="253" t="str">
        <f t="shared" si="119"/>
        <v/>
      </c>
      <c r="AD483" s="253" t="str">
        <f>IF(OR(LEFT(C483,1)="*",ISNA(MATCH(C483,'PDP8'!$B$90:$B$238,0))),"",VLOOKUP(C483,'PDP8'!$B$90:$C$238,2,0))</f>
        <v/>
      </c>
      <c r="AE483" s="253" t="str">
        <f>IF(LEN(AD483)=0,"",VLOOKUP(C483,'PDP8'!$B$79:$F$238,5,0))</f>
        <v/>
      </c>
      <c r="AF483" s="253" t="str">
        <f>IF(OR(LEFT(C483,1)="*",ISNA(MATCH(C483,'PDP8'!$J$5:$J$389,0))),"",INDEX('PDP8'!$I$5:$I$389,MATCH(C483,'PDP8'!$J$5:$J$389,0)))</f>
        <v/>
      </c>
      <c r="AG483" s="253" t="str">
        <f>IF(LEN(AF483)=0,"",CONCATENATE(VLOOKUP(C483,'PDP8'!$J$5:$M$389,2,0),": ",VLOOKUP(C483,'PDP8'!$J$5:$M$389,4,0)))</f>
        <v/>
      </c>
      <c r="AH483" s="126"/>
    </row>
    <row r="484" spans="1:34" x14ac:dyDescent="0.2">
      <c r="A484" s="126"/>
      <c r="B484" s="246" t="str">
        <f t="shared" si="105"/>
        <v/>
      </c>
      <c r="C484" s="247"/>
      <c r="D484" s="248"/>
      <c r="E484" s="177"/>
      <c r="F484" s="249"/>
      <c r="G484" s="250" t="str">
        <f>IF(LEN(C484)=0,"",IF(LEFT(C484,1)="*",B484,IF(D484="Y",C484,IF(O484&lt;6,INDEX('PDP8'!$C$6:$C$13,MATCH(P484,'PDP8'!$B$6:$B$13)),CONCATENATE(W484,AA484,AD484,AF484)))))</f>
        <v/>
      </c>
      <c r="H484" s="251" t="str">
        <f t="shared" si="106"/>
        <v/>
      </c>
      <c r="I484" s="250" t="str">
        <f t="shared" si="116"/>
        <v/>
      </c>
      <c r="J484" s="179"/>
      <c r="K484" s="188" t="str">
        <f>IF(LEFT(C484,1)="*",CONCATENATE("/Address = ",RIGHT(B484,LEN(B484)-1)),IF(LEN(O484)=0,"",IF(D484="Y",CONCATENATE("/Data initialized to ",C484),IF(O484&lt;6,CONCATENATE("/",VLOOKUP(P484,'PDP8'!$B$6:$F$13,5),IF(_xlfn.BITAND(OCT2DEC(C484),376)=264," [Auto pre-increment]","")),CONCATENATE("/",Y484,AC484,AE484,AG484)))))</f>
        <v/>
      </c>
      <c r="L484" s="252"/>
      <c r="M484" s="126"/>
      <c r="N484" s="253" t="str">
        <f t="shared" si="107"/>
        <v/>
      </c>
      <c r="O484" s="253" t="str">
        <f t="shared" si="108"/>
        <v/>
      </c>
      <c r="P484" s="253" t="str">
        <f t="shared" si="109"/>
        <v/>
      </c>
      <c r="Q484" s="253" t="str">
        <f t="shared" si="110"/>
        <v/>
      </c>
      <c r="R484" s="253" t="str">
        <f t="shared" si="111"/>
        <v>NO</v>
      </c>
      <c r="S484" s="254" t="str">
        <f t="shared" si="117"/>
        <v>7610</v>
      </c>
      <c r="T484" s="253" t="str">
        <f t="shared" si="112"/>
        <v/>
      </c>
      <c r="U484" s="253">
        <f t="shared" si="113"/>
        <v>0</v>
      </c>
      <c r="V484" s="253" t="str">
        <f t="shared" si="114"/>
        <v/>
      </c>
      <c r="W484" s="253" t="str">
        <f>IF(LEN(V484)=0,"",IF(_xlfn.BITAND(V484,'PDP8'!$E$17)='PDP8'!$D$17,'PDP8'!$F$17,CONCATENATE(IF(ISNA(MATCH(_xlfn.BITAND(V484,'PDP8'!$E$18),'PDP8'!$D$18:$D$20,0)),"",CONCATENATE(INDEX('PDP8'!$C$18:$C$20,MATCH(_xlfn.BITAND(V484,'PDP8'!$E$18),'PDP8'!$D$18:$D$20,0))," ")),IF(ISNA(MATCH(_xlfn.BITAND(V484,'PDP8'!$E$21),'PDP8'!$D$21:$D$52,0)),"",INDEX('PDP8'!$C$21:$C$52,MATCH(_xlfn.BITAND(V484,'PDP8'!$E$21),'PDP8'!$D$21:$D$52,0))))))</f>
        <v/>
      </c>
      <c r="X484" s="253" t="str">
        <f>IF(LEN(W484)=0,"",IF(B484='PDP8'!$B$17,'PDP8'!$F$17,CONCATENATE(IF(ISNA(MATCH(_xlfn.BITAND(V484,'PDP8'!$E$18),'PDP8'!$D$18:$D$20,0)),"",CONCATENATE(VLOOKUP(_xlfn.BITAND(V484,'PDP8'!$E$18),'PDP8'!$D$18:$F$20,3,0),IF(LEN(W484)&gt;4,", ",""))),IF(ISNA(MATCH(_xlfn.BITAND(V484,'PDP8'!$E$21),'PDP8'!$D$21:$D$52,0)),"",VLOOKUP(_xlfn.BITAND(V484,'PDP8'!$E$21),'PDP8'!$D$21:$F$52,3,0)))))</f>
        <v/>
      </c>
      <c r="Y484" s="253" t="str">
        <f t="shared" si="118"/>
        <v/>
      </c>
      <c r="Z484" s="253" t="str">
        <f t="shared" si="115"/>
        <v/>
      </c>
      <c r="AA484" s="253" t="str">
        <f>IF(LEN(Z484)=0,"",CONCATENATE(IF(ISNA(MATCH(_xlfn.BITAND(Z484,'PDP8'!$E$56),'PDP8'!$D$56:$D$70,0)),"",CONCATENATE(INDEX('PDP8'!$C$56:$C$70,MATCH(_xlfn.BITAND(Z484,'PDP8'!$E$56),'PDP8'!$D$56:$D$70,0))," ")),IF(ISNA(MATCH(_xlfn.BITAND(Z484,'PDP8'!$E$71),'PDP8'!$D$71:$D$73,0)),"",CONCATENATE(INDEX('PDP8'!$C$71:$C$73,MATCH(_xlfn.BITAND(Z484,'PDP8'!$E$71),'PDP8'!$D$71:$D$73,0))," ")),IF(_xlfn.BITAND(Z484,'PDP8'!$E$74),"",'PDP8'!$C$74),IF(_xlfn.BITAND(Z484,'PDP8'!$E$75),'PDP8'!$C$75,"")))</f>
        <v/>
      </c>
      <c r="AB484" s="253" t="str">
        <f>IF(LEN(AA484)=0,"",CONCATENATE(IF(ISNA(MATCH(_xlfn.BITAND(Z484,'PDP8'!$E$56),'PDP8'!$D$56:$D$70,0)),"",VLOOKUP(_xlfn.BITAND(Z484,'PDP8'!$E$56),'PDP8'!$D$56:$F$70,3,0)),IF(ISNA(MATCH(_xlfn.BITAND(Z484,'PDP8'!$E$71),'PDP8'!$D$71:$D$73,0)),"",CONCATENATE(IF(ISNA(MATCH(_xlfn.BITAND(Z484,'PDP8'!$E$56),'PDP8'!$D$56:$D$70,0)),"",", "),VLOOKUP(_xlfn.BITAND(Z484,'PDP8'!$E$71),'PDP8'!$D$71:$F$73,3,0))),IF(_xlfn.BITAND(Z484,'PDP8'!$E$75)='PDP8'!$D$75,CONCATENATE(IF(LEN(AA484)&gt;4,", ",""),'PDP8'!$F$75,""),IF(_xlfn.BITAND(Z484,'PDP8'!$E$74),"",'PDP8'!$F$74))))</f>
        <v/>
      </c>
      <c r="AC484" s="253" t="str">
        <f t="shared" si="119"/>
        <v/>
      </c>
      <c r="AD484" s="253" t="str">
        <f>IF(OR(LEFT(C484,1)="*",ISNA(MATCH(C484,'PDP8'!$B$90:$B$238,0))),"",VLOOKUP(C484,'PDP8'!$B$90:$C$238,2,0))</f>
        <v/>
      </c>
      <c r="AE484" s="253" t="str">
        <f>IF(LEN(AD484)=0,"",VLOOKUP(C484,'PDP8'!$B$79:$F$238,5,0))</f>
        <v/>
      </c>
      <c r="AF484" s="253" t="str">
        <f>IF(OR(LEFT(C484,1)="*",ISNA(MATCH(C484,'PDP8'!$J$5:$J$389,0))),"",INDEX('PDP8'!$I$5:$I$389,MATCH(C484,'PDP8'!$J$5:$J$389,0)))</f>
        <v/>
      </c>
      <c r="AG484" s="253" t="str">
        <f>IF(LEN(AF484)=0,"",CONCATENATE(VLOOKUP(C484,'PDP8'!$J$5:$M$389,2,0),": ",VLOOKUP(C484,'PDP8'!$J$5:$M$389,4,0)))</f>
        <v/>
      </c>
      <c r="AH484" s="126"/>
    </row>
    <row r="485" spans="1:34" x14ac:dyDescent="0.2">
      <c r="A485" s="126"/>
      <c r="B485" s="246" t="str">
        <f t="shared" si="105"/>
        <v/>
      </c>
      <c r="C485" s="247"/>
      <c r="D485" s="248"/>
      <c r="E485" s="177"/>
      <c r="F485" s="249"/>
      <c r="G485" s="250" t="str">
        <f>IF(LEN(C485)=0,"",IF(LEFT(C485,1)="*",B485,IF(D485="Y",C485,IF(O485&lt;6,INDEX('PDP8'!$C$6:$C$13,MATCH(P485,'PDP8'!$B$6:$B$13)),CONCATENATE(W485,AA485,AD485,AF485)))))</f>
        <v/>
      </c>
      <c r="H485" s="251" t="str">
        <f t="shared" si="106"/>
        <v/>
      </c>
      <c r="I485" s="250" t="str">
        <f t="shared" si="116"/>
        <v/>
      </c>
      <c r="J485" s="179"/>
      <c r="K485" s="188" t="str">
        <f>IF(LEFT(C485,1)="*",CONCATENATE("/Address = ",RIGHT(B485,LEN(B485)-1)),IF(LEN(O485)=0,"",IF(D485="Y",CONCATENATE("/Data initialized to ",C485),IF(O485&lt;6,CONCATENATE("/",VLOOKUP(P485,'PDP8'!$B$6:$F$13,5),IF(_xlfn.BITAND(OCT2DEC(C485),376)=264," [Auto pre-increment]","")),CONCATENATE("/",Y485,AC485,AE485,AG485)))))</f>
        <v/>
      </c>
      <c r="L485" s="252"/>
      <c r="M485" s="126"/>
      <c r="N485" s="253" t="str">
        <f t="shared" si="107"/>
        <v/>
      </c>
      <c r="O485" s="253" t="str">
        <f t="shared" si="108"/>
        <v/>
      </c>
      <c r="P485" s="253" t="str">
        <f t="shared" si="109"/>
        <v/>
      </c>
      <c r="Q485" s="253" t="str">
        <f t="shared" si="110"/>
        <v/>
      </c>
      <c r="R485" s="253" t="str">
        <f t="shared" si="111"/>
        <v>NO</v>
      </c>
      <c r="S485" s="254" t="str">
        <f t="shared" si="117"/>
        <v>7610</v>
      </c>
      <c r="T485" s="253" t="str">
        <f t="shared" si="112"/>
        <v/>
      </c>
      <c r="U485" s="253">
        <f t="shared" si="113"/>
        <v>0</v>
      </c>
      <c r="V485" s="253" t="str">
        <f t="shared" si="114"/>
        <v/>
      </c>
      <c r="W485" s="253" t="str">
        <f>IF(LEN(V485)=0,"",IF(_xlfn.BITAND(V485,'PDP8'!$E$17)='PDP8'!$D$17,'PDP8'!$F$17,CONCATENATE(IF(ISNA(MATCH(_xlfn.BITAND(V485,'PDP8'!$E$18),'PDP8'!$D$18:$D$20,0)),"",CONCATENATE(INDEX('PDP8'!$C$18:$C$20,MATCH(_xlfn.BITAND(V485,'PDP8'!$E$18),'PDP8'!$D$18:$D$20,0))," ")),IF(ISNA(MATCH(_xlfn.BITAND(V485,'PDP8'!$E$21),'PDP8'!$D$21:$D$52,0)),"",INDEX('PDP8'!$C$21:$C$52,MATCH(_xlfn.BITAND(V485,'PDP8'!$E$21),'PDP8'!$D$21:$D$52,0))))))</f>
        <v/>
      </c>
      <c r="X485" s="253" t="str">
        <f>IF(LEN(W485)=0,"",IF(B485='PDP8'!$B$17,'PDP8'!$F$17,CONCATENATE(IF(ISNA(MATCH(_xlfn.BITAND(V485,'PDP8'!$E$18),'PDP8'!$D$18:$D$20,0)),"",CONCATENATE(VLOOKUP(_xlfn.BITAND(V485,'PDP8'!$E$18),'PDP8'!$D$18:$F$20,3,0),IF(LEN(W485)&gt;4,", ",""))),IF(ISNA(MATCH(_xlfn.BITAND(V485,'PDP8'!$E$21),'PDP8'!$D$21:$D$52,0)),"",VLOOKUP(_xlfn.BITAND(V485,'PDP8'!$E$21),'PDP8'!$D$21:$F$52,3,0)))))</f>
        <v/>
      </c>
      <c r="Y485" s="253" t="str">
        <f t="shared" si="118"/>
        <v/>
      </c>
      <c r="Z485" s="253" t="str">
        <f t="shared" si="115"/>
        <v/>
      </c>
      <c r="AA485" s="253" t="str">
        <f>IF(LEN(Z485)=0,"",CONCATENATE(IF(ISNA(MATCH(_xlfn.BITAND(Z485,'PDP8'!$E$56),'PDP8'!$D$56:$D$70,0)),"",CONCATENATE(INDEX('PDP8'!$C$56:$C$70,MATCH(_xlfn.BITAND(Z485,'PDP8'!$E$56),'PDP8'!$D$56:$D$70,0))," ")),IF(ISNA(MATCH(_xlfn.BITAND(Z485,'PDP8'!$E$71),'PDP8'!$D$71:$D$73,0)),"",CONCATENATE(INDEX('PDP8'!$C$71:$C$73,MATCH(_xlfn.BITAND(Z485,'PDP8'!$E$71),'PDP8'!$D$71:$D$73,0))," ")),IF(_xlfn.BITAND(Z485,'PDP8'!$E$74),"",'PDP8'!$C$74),IF(_xlfn.BITAND(Z485,'PDP8'!$E$75),'PDP8'!$C$75,"")))</f>
        <v/>
      </c>
      <c r="AB485" s="253" t="str">
        <f>IF(LEN(AA485)=0,"",CONCATENATE(IF(ISNA(MATCH(_xlfn.BITAND(Z485,'PDP8'!$E$56),'PDP8'!$D$56:$D$70,0)),"",VLOOKUP(_xlfn.BITAND(Z485,'PDP8'!$E$56),'PDP8'!$D$56:$F$70,3,0)),IF(ISNA(MATCH(_xlfn.BITAND(Z485,'PDP8'!$E$71),'PDP8'!$D$71:$D$73,0)),"",CONCATENATE(IF(ISNA(MATCH(_xlfn.BITAND(Z485,'PDP8'!$E$56),'PDP8'!$D$56:$D$70,0)),"",", "),VLOOKUP(_xlfn.BITAND(Z485,'PDP8'!$E$71),'PDP8'!$D$71:$F$73,3,0))),IF(_xlfn.BITAND(Z485,'PDP8'!$E$75)='PDP8'!$D$75,CONCATENATE(IF(LEN(AA485)&gt;4,", ",""),'PDP8'!$F$75,""),IF(_xlfn.BITAND(Z485,'PDP8'!$E$74),"",'PDP8'!$F$74))))</f>
        <v/>
      </c>
      <c r="AC485" s="253" t="str">
        <f t="shared" si="119"/>
        <v/>
      </c>
      <c r="AD485" s="253" t="str">
        <f>IF(OR(LEFT(C485,1)="*",ISNA(MATCH(C485,'PDP8'!$B$90:$B$238,0))),"",VLOOKUP(C485,'PDP8'!$B$90:$C$238,2,0))</f>
        <v/>
      </c>
      <c r="AE485" s="253" t="str">
        <f>IF(LEN(AD485)=0,"",VLOOKUP(C485,'PDP8'!$B$79:$F$238,5,0))</f>
        <v/>
      </c>
      <c r="AF485" s="253" t="str">
        <f>IF(OR(LEFT(C485,1)="*",ISNA(MATCH(C485,'PDP8'!$J$5:$J$389,0))),"",INDEX('PDP8'!$I$5:$I$389,MATCH(C485,'PDP8'!$J$5:$J$389,0)))</f>
        <v/>
      </c>
      <c r="AG485" s="253" t="str">
        <f>IF(LEN(AF485)=0,"",CONCATENATE(VLOOKUP(C485,'PDP8'!$J$5:$M$389,2,0),": ",VLOOKUP(C485,'PDP8'!$J$5:$M$389,4,0)))</f>
        <v/>
      </c>
      <c r="AH485" s="126"/>
    </row>
    <row r="486" spans="1:34" x14ac:dyDescent="0.2">
      <c r="A486" s="126"/>
      <c r="B486" s="246" t="str">
        <f t="shared" si="105"/>
        <v/>
      </c>
      <c r="C486" s="247"/>
      <c r="D486" s="248"/>
      <c r="E486" s="177"/>
      <c r="F486" s="249"/>
      <c r="G486" s="250" t="str">
        <f>IF(LEN(C486)=0,"",IF(LEFT(C486,1)="*",B486,IF(D486="Y",C486,IF(O486&lt;6,INDEX('PDP8'!$C$6:$C$13,MATCH(P486,'PDP8'!$B$6:$B$13)),CONCATENATE(W486,AA486,AD486,AF486)))))</f>
        <v/>
      </c>
      <c r="H486" s="251" t="str">
        <f t="shared" si="106"/>
        <v/>
      </c>
      <c r="I486" s="250" t="str">
        <f t="shared" si="116"/>
        <v/>
      </c>
      <c r="J486" s="179"/>
      <c r="K486" s="188" t="str">
        <f>IF(LEFT(C486,1)="*",CONCATENATE("/Address = ",RIGHT(B486,LEN(B486)-1)),IF(LEN(O486)=0,"",IF(D486="Y",CONCATENATE("/Data initialized to ",C486),IF(O486&lt;6,CONCATENATE("/",VLOOKUP(P486,'PDP8'!$B$6:$F$13,5),IF(_xlfn.BITAND(OCT2DEC(C486),376)=264," [Auto pre-increment]","")),CONCATENATE("/",Y486,AC486,AE486,AG486)))))</f>
        <v/>
      </c>
      <c r="L486" s="252"/>
      <c r="M486" s="126"/>
      <c r="N486" s="253" t="str">
        <f t="shared" si="107"/>
        <v/>
      </c>
      <c r="O486" s="253" t="str">
        <f t="shared" si="108"/>
        <v/>
      </c>
      <c r="P486" s="253" t="str">
        <f t="shared" si="109"/>
        <v/>
      </c>
      <c r="Q486" s="253" t="str">
        <f t="shared" si="110"/>
        <v/>
      </c>
      <c r="R486" s="253" t="str">
        <f t="shared" si="111"/>
        <v>NO</v>
      </c>
      <c r="S486" s="254" t="str">
        <f t="shared" si="117"/>
        <v>7610</v>
      </c>
      <c r="T486" s="253" t="str">
        <f t="shared" si="112"/>
        <v/>
      </c>
      <c r="U486" s="253">
        <f t="shared" si="113"/>
        <v>0</v>
      </c>
      <c r="V486" s="253" t="str">
        <f t="shared" si="114"/>
        <v/>
      </c>
      <c r="W486" s="253" t="str">
        <f>IF(LEN(V486)=0,"",IF(_xlfn.BITAND(V486,'PDP8'!$E$17)='PDP8'!$D$17,'PDP8'!$F$17,CONCATENATE(IF(ISNA(MATCH(_xlfn.BITAND(V486,'PDP8'!$E$18),'PDP8'!$D$18:$D$20,0)),"",CONCATENATE(INDEX('PDP8'!$C$18:$C$20,MATCH(_xlfn.BITAND(V486,'PDP8'!$E$18),'PDP8'!$D$18:$D$20,0))," ")),IF(ISNA(MATCH(_xlfn.BITAND(V486,'PDP8'!$E$21),'PDP8'!$D$21:$D$52,0)),"",INDEX('PDP8'!$C$21:$C$52,MATCH(_xlfn.BITAND(V486,'PDP8'!$E$21),'PDP8'!$D$21:$D$52,0))))))</f>
        <v/>
      </c>
      <c r="X486" s="253" t="str">
        <f>IF(LEN(W486)=0,"",IF(B486='PDP8'!$B$17,'PDP8'!$F$17,CONCATENATE(IF(ISNA(MATCH(_xlfn.BITAND(V486,'PDP8'!$E$18),'PDP8'!$D$18:$D$20,0)),"",CONCATENATE(VLOOKUP(_xlfn.BITAND(V486,'PDP8'!$E$18),'PDP8'!$D$18:$F$20,3,0),IF(LEN(W486)&gt;4,", ",""))),IF(ISNA(MATCH(_xlfn.BITAND(V486,'PDP8'!$E$21),'PDP8'!$D$21:$D$52,0)),"",VLOOKUP(_xlfn.BITAND(V486,'PDP8'!$E$21),'PDP8'!$D$21:$F$52,3,0)))))</f>
        <v/>
      </c>
      <c r="Y486" s="253" t="str">
        <f t="shared" si="118"/>
        <v/>
      </c>
      <c r="Z486" s="253" t="str">
        <f t="shared" si="115"/>
        <v/>
      </c>
      <c r="AA486" s="253" t="str">
        <f>IF(LEN(Z486)=0,"",CONCATENATE(IF(ISNA(MATCH(_xlfn.BITAND(Z486,'PDP8'!$E$56),'PDP8'!$D$56:$D$70,0)),"",CONCATENATE(INDEX('PDP8'!$C$56:$C$70,MATCH(_xlfn.BITAND(Z486,'PDP8'!$E$56),'PDP8'!$D$56:$D$70,0))," ")),IF(ISNA(MATCH(_xlfn.BITAND(Z486,'PDP8'!$E$71),'PDP8'!$D$71:$D$73,0)),"",CONCATENATE(INDEX('PDP8'!$C$71:$C$73,MATCH(_xlfn.BITAND(Z486,'PDP8'!$E$71),'PDP8'!$D$71:$D$73,0))," ")),IF(_xlfn.BITAND(Z486,'PDP8'!$E$74),"",'PDP8'!$C$74),IF(_xlfn.BITAND(Z486,'PDP8'!$E$75),'PDP8'!$C$75,"")))</f>
        <v/>
      </c>
      <c r="AB486" s="253" t="str">
        <f>IF(LEN(AA486)=0,"",CONCATENATE(IF(ISNA(MATCH(_xlfn.BITAND(Z486,'PDP8'!$E$56),'PDP8'!$D$56:$D$70,0)),"",VLOOKUP(_xlfn.BITAND(Z486,'PDP8'!$E$56),'PDP8'!$D$56:$F$70,3,0)),IF(ISNA(MATCH(_xlfn.BITAND(Z486,'PDP8'!$E$71),'PDP8'!$D$71:$D$73,0)),"",CONCATENATE(IF(ISNA(MATCH(_xlfn.BITAND(Z486,'PDP8'!$E$56),'PDP8'!$D$56:$D$70,0)),"",", "),VLOOKUP(_xlfn.BITAND(Z486,'PDP8'!$E$71),'PDP8'!$D$71:$F$73,3,0))),IF(_xlfn.BITAND(Z486,'PDP8'!$E$75)='PDP8'!$D$75,CONCATENATE(IF(LEN(AA486)&gt;4,", ",""),'PDP8'!$F$75,""),IF(_xlfn.BITAND(Z486,'PDP8'!$E$74),"",'PDP8'!$F$74))))</f>
        <v/>
      </c>
      <c r="AC486" s="253" t="str">
        <f t="shared" si="119"/>
        <v/>
      </c>
      <c r="AD486" s="253" t="str">
        <f>IF(OR(LEFT(C486,1)="*",ISNA(MATCH(C486,'PDP8'!$B$90:$B$238,0))),"",VLOOKUP(C486,'PDP8'!$B$90:$C$238,2,0))</f>
        <v/>
      </c>
      <c r="AE486" s="253" t="str">
        <f>IF(LEN(AD486)=0,"",VLOOKUP(C486,'PDP8'!$B$79:$F$238,5,0))</f>
        <v/>
      </c>
      <c r="AF486" s="253" t="str">
        <f>IF(OR(LEFT(C486,1)="*",ISNA(MATCH(C486,'PDP8'!$J$5:$J$389,0))),"",INDEX('PDP8'!$I$5:$I$389,MATCH(C486,'PDP8'!$J$5:$J$389,0)))</f>
        <v/>
      </c>
      <c r="AG486" s="253" t="str">
        <f>IF(LEN(AF486)=0,"",CONCATENATE(VLOOKUP(C486,'PDP8'!$J$5:$M$389,2,0),": ",VLOOKUP(C486,'PDP8'!$J$5:$M$389,4,0)))</f>
        <v/>
      </c>
      <c r="AH486" s="126"/>
    </row>
    <row r="487" spans="1:34" x14ac:dyDescent="0.2">
      <c r="A487" s="126"/>
      <c r="B487" s="246" t="str">
        <f t="shared" si="105"/>
        <v/>
      </c>
      <c r="C487" s="247"/>
      <c r="D487" s="248"/>
      <c r="E487" s="177"/>
      <c r="F487" s="249"/>
      <c r="G487" s="250" t="str">
        <f>IF(LEN(C487)=0,"",IF(LEFT(C487,1)="*",B487,IF(D487="Y",C487,IF(O487&lt;6,INDEX('PDP8'!$C$6:$C$13,MATCH(P487,'PDP8'!$B$6:$B$13)),CONCATENATE(W487,AA487,AD487,AF487)))))</f>
        <v/>
      </c>
      <c r="H487" s="251" t="str">
        <f t="shared" si="106"/>
        <v/>
      </c>
      <c r="I487" s="250" t="str">
        <f t="shared" si="116"/>
        <v/>
      </c>
      <c r="J487" s="179"/>
      <c r="K487" s="188" t="str">
        <f>IF(LEFT(C487,1)="*",CONCATENATE("/Address = ",RIGHT(B487,LEN(B487)-1)),IF(LEN(O487)=0,"",IF(D487="Y",CONCATENATE("/Data initialized to ",C487),IF(O487&lt;6,CONCATENATE("/",VLOOKUP(P487,'PDP8'!$B$6:$F$13,5),IF(_xlfn.BITAND(OCT2DEC(C487),376)=264," [Auto pre-increment]","")),CONCATENATE("/",Y487,AC487,AE487,AG487)))))</f>
        <v/>
      </c>
      <c r="L487" s="252"/>
      <c r="M487" s="126"/>
      <c r="N487" s="253" t="str">
        <f t="shared" si="107"/>
        <v/>
      </c>
      <c r="O487" s="253" t="str">
        <f t="shared" si="108"/>
        <v/>
      </c>
      <c r="P487" s="253" t="str">
        <f t="shared" si="109"/>
        <v/>
      </c>
      <c r="Q487" s="253" t="str">
        <f t="shared" si="110"/>
        <v/>
      </c>
      <c r="R487" s="253" t="str">
        <f t="shared" si="111"/>
        <v>NO</v>
      </c>
      <c r="S487" s="254" t="str">
        <f t="shared" si="117"/>
        <v>7610</v>
      </c>
      <c r="T487" s="253" t="str">
        <f t="shared" si="112"/>
        <v/>
      </c>
      <c r="U487" s="253">
        <f t="shared" si="113"/>
        <v>0</v>
      </c>
      <c r="V487" s="253" t="str">
        <f t="shared" si="114"/>
        <v/>
      </c>
      <c r="W487" s="253" t="str">
        <f>IF(LEN(V487)=0,"",IF(_xlfn.BITAND(V487,'PDP8'!$E$17)='PDP8'!$D$17,'PDP8'!$F$17,CONCATENATE(IF(ISNA(MATCH(_xlfn.BITAND(V487,'PDP8'!$E$18),'PDP8'!$D$18:$D$20,0)),"",CONCATENATE(INDEX('PDP8'!$C$18:$C$20,MATCH(_xlfn.BITAND(V487,'PDP8'!$E$18),'PDP8'!$D$18:$D$20,0))," ")),IF(ISNA(MATCH(_xlfn.BITAND(V487,'PDP8'!$E$21),'PDP8'!$D$21:$D$52,0)),"",INDEX('PDP8'!$C$21:$C$52,MATCH(_xlfn.BITAND(V487,'PDP8'!$E$21),'PDP8'!$D$21:$D$52,0))))))</f>
        <v/>
      </c>
      <c r="X487" s="253" t="str">
        <f>IF(LEN(W487)=0,"",IF(B487='PDP8'!$B$17,'PDP8'!$F$17,CONCATENATE(IF(ISNA(MATCH(_xlfn.BITAND(V487,'PDP8'!$E$18),'PDP8'!$D$18:$D$20,0)),"",CONCATENATE(VLOOKUP(_xlfn.BITAND(V487,'PDP8'!$E$18),'PDP8'!$D$18:$F$20,3,0),IF(LEN(W487)&gt;4,", ",""))),IF(ISNA(MATCH(_xlfn.BITAND(V487,'PDP8'!$E$21),'PDP8'!$D$21:$D$52,0)),"",VLOOKUP(_xlfn.BITAND(V487,'PDP8'!$E$21),'PDP8'!$D$21:$F$52,3,0)))))</f>
        <v/>
      </c>
      <c r="Y487" s="253" t="str">
        <f t="shared" si="118"/>
        <v/>
      </c>
      <c r="Z487" s="253" t="str">
        <f t="shared" si="115"/>
        <v/>
      </c>
      <c r="AA487" s="253" t="str">
        <f>IF(LEN(Z487)=0,"",CONCATENATE(IF(ISNA(MATCH(_xlfn.BITAND(Z487,'PDP8'!$E$56),'PDP8'!$D$56:$D$70,0)),"",CONCATENATE(INDEX('PDP8'!$C$56:$C$70,MATCH(_xlfn.BITAND(Z487,'PDP8'!$E$56),'PDP8'!$D$56:$D$70,0))," ")),IF(ISNA(MATCH(_xlfn.BITAND(Z487,'PDP8'!$E$71),'PDP8'!$D$71:$D$73,0)),"",CONCATENATE(INDEX('PDP8'!$C$71:$C$73,MATCH(_xlfn.BITAND(Z487,'PDP8'!$E$71),'PDP8'!$D$71:$D$73,0))," ")),IF(_xlfn.BITAND(Z487,'PDP8'!$E$74),"",'PDP8'!$C$74),IF(_xlfn.BITAND(Z487,'PDP8'!$E$75),'PDP8'!$C$75,"")))</f>
        <v/>
      </c>
      <c r="AB487" s="253" t="str">
        <f>IF(LEN(AA487)=0,"",CONCATENATE(IF(ISNA(MATCH(_xlfn.BITAND(Z487,'PDP8'!$E$56),'PDP8'!$D$56:$D$70,0)),"",VLOOKUP(_xlfn.BITAND(Z487,'PDP8'!$E$56),'PDP8'!$D$56:$F$70,3,0)),IF(ISNA(MATCH(_xlfn.BITAND(Z487,'PDP8'!$E$71),'PDP8'!$D$71:$D$73,0)),"",CONCATENATE(IF(ISNA(MATCH(_xlfn.BITAND(Z487,'PDP8'!$E$56),'PDP8'!$D$56:$D$70,0)),"",", "),VLOOKUP(_xlfn.BITAND(Z487,'PDP8'!$E$71),'PDP8'!$D$71:$F$73,3,0))),IF(_xlfn.BITAND(Z487,'PDP8'!$E$75)='PDP8'!$D$75,CONCATENATE(IF(LEN(AA487)&gt;4,", ",""),'PDP8'!$F$75,""),IF(_xlfn.BITAND(Z487,'PDP8'!$E$74),"",'PDP8'!$F$74))))</f>
        <v/>
      </c>
      <c r="AC487" s="253" t="str">
        <f t="shared" si="119"/>
        <v/>
      </c>
      <c r="AD487" s="253" t="str">
        <f>IF(OR(LEFT(C487,1)="*",ISNA(MATCH(C487,'PDP8'!$B$90:$B$238,0))),"",VLOOKUP(C487,'PDP8'!$B$90:$C$238,2,0))</f>
        <v/>
      </c>
      <c r="AE487" s="253" t="str">
        <f>IF(LEN(AD487)=0,"",VLOOKUP(C487,'PDP8'!$B$79:$F$238,5,0))</f>
        <v/>
      </c>
      <c r="AF487" s="253" t="str">
        <f>IF(OR(LEFT(C487,1)="*",ISNA(MATCH(C487,'PDP8'!$J$5:$J$389,0))),"",INDEX('PDP8'!$I$5:$I$389,MATCH(C487,'PDP8'!$J$5:$J$389,0)))</f>
        <v/>
      </c>
      <c r="AG487" s="253" t="str">
        <f>IF(LEN(AF487)=0,"",CONCATENATE(VLOOKUP(C487,'PDP8'!$J$5:$M$389,2,0),": ",VLOOKUP(C487,'PDP8'!$J$5:$M$389,4,0)))</f>
        <v/>
      </c>
      <c r="AH487" s="126"/>
    </row>
    <row r="488" spans="1:34" x14ac:dyDescent="0.2">
      <c r="A488" s="126"/>
      <c r="B488" s="246" t="str">
        <f t="shared" si="105"/>
        <v/>
      </c>
      <c r="C488" s="247"/>
      <c r="D488" s="248"/>
      <c r="E488" s="177"/>
      <c r="F488" s="249"/>
      <c r="G488" s="250" t="str">
        <f>IF(LEN(C488)=0,"",IF(LEFT(C488,1)="*",B488,IF(D488="Y",C488,IF(O488&lt;6,INDEX('PDP8'!$C$6:$C$13,MATCH(P488,'PDP8'!$B$6:$B$13)),CONCATENATE(W488,AA488,AD488,AF488)))))</f>
        <v/>
      </c>
      <c r="H488" s="251" t="str">
        <f t="shared" si="106"/>
        <v/>
      </c>
      <c r="I488" s="250" t="str">
        <f t="shared" si="116"/>
        <v/>
      </c>
      <c r="J488" s="179"/>
      <c r="K488" s="188" t="str">
        <f>IF(LEFT(C488,1)="*",CONCATENATE("/Address = ",RIGHT(B488,LEN(B488)-1)),IF(LEN(O488)=0,"",IF(D488="Y",CONCATENATE("/Data initialized to ",C488),IF(O488&lt;6,CONCATENATE("/",VLOOKUP(P488,'PDP8'!$B$6:$F$13,5),IF(_xlfn.BITAND(OCT2DEC(C488),376)=264," [Auto pre-increment]","")),CONCATENATE("/",Y488,AC488,AE488,AG488)))))</f>
        <v/>
      </c>
      <c r="L488" s="252"/>
      <c r="M488" s="126"/>
      <c r="N488" s="253" t="str">
        <f t="shared" si="107"/>
        <v/>
      </c>
      <c r="O488" s="253" t="str">
        <f t="shared" si="108"/>
        <v/>
      </c>
      <c r="P488" s="253" t="str">
        <f t="shared" si="109"/>
        <v/>
      </c>
      <c r="Q488" s="253" t="str">
        <f t="shared" si="110"/>
        <v/>
      </c>
      <c r="R488" s="253" t="str">
        <f t="shared" si="111"/>
        <v>NO</v>
      </c>
      <c r="S488" s="254" t="str">
        <f t="shared" si="117"/>
        <v>7610</v>
      </c>
      <c r="T488" s="253" t="str">
        <f t="shared" si="112"/>
        <v/>
      </c>
      <c r="U488" s="253">
        <f t="shared" si="113"/>
        <v>0</v>
      </c>
      <c r="V488" s="253" t="str">
        <f t="shared" si="114"/>
        <v/>
      </c>
      <c r="W488" s="253" t="str">
        <f>IF(LEN(V488)=0,"",IF(_xlfn.BITAND(V488,'PDP8'!$E$17)='PDP8'!$D$17,'PDP8'!$F$17,CONCATENATE(IF(ISNA(MATCH(_xlfn.BITAND(V488,'PDP8'!$E$18),'PDP8'!$D$18:$D$20,0)),"",CONCATENATE(INDEX('PDP8'!$C$18:$C$20,MATCH(_xlfn.BITAND(V488,'PDP8'!$E$18),'PDP8'!$D$18:$D$20,0))," ")),IF(ISNA(MATCH(_xlfn.BITAND(V488,'PDP8'!$E$21),'PDP8'!$D$21:$D$52,0)),"",INDEX('PDP8'!$C$21:$C$52,MATCH(_xlfn.BITAND(V488,'PDP8'!$E$21),'PDP8'!$D$21:$D$52,0))))))</f>
        <v/>
      </c>
      <c r="X488" s="253" t="str">
        <f>IF(LEN(W488)=0,"",IF(B488='PDP8'!$B$17,'PDP8'!$F$17,CONCATENATE(IF(ISNA(MATCH(_xlfn.BITAND(V488,'PDP8'!$E$18),'PDP8'!$D$18:$D$20,0)),"",CONCATENATE(VLOOKUP(_xlfn.BITAND(V488,'PDP8'!$E$18),'PDP8'!$D$18:$F$20,3,0),IF(LEN(W488)&gt;4,", ",""))),IF(ISNA(MATCH(_xlfn.BITAND(V488,'PDP8'!$E$21),'PDP8'!$D$21:$D$52,0)),"",VLOOKUP(_xlfn.BITAND(V488,'PDP8'!$E$21),'PDP8'!$D$21:$F$52,3,0)))))</f>
        <v/>
      </c>
      <c r="Y488" s="253" t="str">
        <f t="shared" si="118"/>
        <v/>
      </c>
      <c r="Z488" s="253" t="str">
        <f t="shared" si="115"/>
        <v/>
      </c>
      <c r="AA488" s="253" t="str">
        <f>IF(LEN(Z488)=0,"",CONCATENATE(IF(ISNA(MATCH(_xlfn.BITAND(Z488,'PDP8'!$E$56),'PDP8'!$D$56:$D$70,0)),"",CONCATENATE(INDEX('PDP8'!$C$56:$C$70,MATCH(_xlfn.BITAND(Z488,'PDP8'!$E$56),'PDP8'!$D$56:$D$70,0))," ")),IF(ISNA(MATCH(_xlfn.BITAND(Z488,'PDP8'!$E$71),'PDP8'!$D$71:$D$73,0)),"",CONCATENATE(INDEX('PDP8'!$C$71:$C$73,MATCH(_xlfn.BITAND(Z488,'PDP8'!$E$71),'PDP8'!$D$71:$D$73,0))," ")),IF(_xlfn.BITAND(Z488,'PDP8'!$E$74),"",'PDP8'!$C$74),IF(_xlfn.BITAND(Z488,'PDP8'!$E$75),'PDP8'!$C$75,"")))</f>
        <v/>
      </c>
      <c r="AB488" s="253" t="str">
        <f>IF(LEN(AA488)=0,"",CONCATENATE(IF(ISNA(MATCH(_xlfn.BITAND(Z488,'PDP8'!$E$56),'PDP8'!$D$56:$D$70,0)),"",VLOOKUP(_xlfn.BITAND(Z488,'PDP8'!$E$56),'PDP8'!$D$56:$F$70,3,0)),IF(ISNA(MATCH(_xlfn.BITAND(Z488,'PDP8'!$E$71),'PDP8'!$D$71:$D$73,0)),"",CONCATENATE(IF(ISNA(MATCH(_xlfn.BITAND(Z488,'PDP8'!$E$56),'PDP8'!$D$56:$D$70,0)),"",", "),VLOOKUP(_xlfn.BITAND(Z488,'PDP8'!$E$71),'PDP8'!$D$71:$F$73,3,0))),IF(_xlfn.BITAND(Z488,'PDP8'!$E$75)='PDP8'!$D$75,CONCATENATE(IF(LEN(AA488)&gt;4,", ",""),'PDP8'!$F$75,""),IF(_xlfn.BITAND(Z488,'PDP8'!$E$74),"",'PDP8'!$F$74))))</f>
        <v/>
      </c>
      <c r="AC488" s="253" t="str">
        <f t="shared" si="119"/>
        <v/>
      </c>
      <c r="AD488" s="253" t="str">
        <f>IF(OR(LEFT(C488,1)="*",ISNA(MATCH(C488,'PDP8'!$B$90:$B$238,0))),"",VLOOKUP(C488,'PDP8'!$B$90:$C$238,2,0))</f>
        <v/>
      </c>
      <c r="AE488" s="253" t="str">
        <f>IF(LEN(AD488)=0,"",VLOOKUP(C488,'PDP8'!$B$79:$F$238,5,0))</f>
        <v/>
      </c>
      <c r="AF488" s="253" t="str">
        <f>IF(OR(LEFT(C488,1)="*",ISNA(MATCH(C488,'PDP8'!$J$5:$J$389,0))),"",INDEX('PDP8'!$I$5:$I$389,MATCH(C488,'PDP8'!$J$5:$J$389,0)))</f>
        <v/>
      </c>
      <c r="AG488" s="253" t="str">
        <f>IF(LEN(AF488)=0,"",CONCATENATE(VLOOKUP(C488,'PDP8'!$J$5:$M$389,2,0),": ",VLOOKUP(C488,'PDP8'!$J$5:$M$389,4,0)))</f>
        <v/>
      </c>
      <c r="AH488" s="126"/>
    </row>
    <row r="489" spans="1:34" x14ac:dyDescent="0.2">
      <c r="A489" s="126"/>
      <c r="B489" s="246" t="str">
        <f t="shared" si="105"/>
        <v/>
      </c>
      <c r="C489" s="247"/>
      <c r="D489" s="248"/>
      <c r="E489" s="177"/>
      <c r="F489" s="249"/>
      <c r="G489" s="250" t="str">
        <f>IF(LEN(C489)=0,"",IF(LEFT(C489,1)="*",B489,IF(D489="Y",C489,IF(O489&lt;6,INDEX('PDP8'!$C$6:$C$13,MATCH(P489,'PDP8'!$B$6:$B$13)),CONCATENATE(W489,AA489,AD489,AF489)))))</f>
        <v/>
      </c>
      <c r="H489" s="251" t="str">
        <f t="shared" si="106"/>
        <v/>
      </c>
      <c r="I489" s="250" t="str">
        <f t="shared" si="116"/>
        <v/>
      </c>
      <c r="J489" s="179"/>
      <c r="K489" s="188" t="str">
        <f>IF(LEFT(C489,1)="*",CONCATENATE("/Address = ",RIGHT(B489,LEN(B489)-1)),IF(LEN(O489)=0,"",IF(D489="Y",CONCATENATE("/Data initialized to ",C489),IF(O489&lt;6,CONCATENATE("/",VLOOKUP(P489,'PDP8'!$B$6:$F$13,5),IF(_xlfn.BITAND(OCT2DEC(C489),376)=264," [Auto pre-increment]","")),CONCATENATE("/",Y489,AC489,AE489,AG489)))))</f>
        <v/>
      </c>
      <c r="L489" s="252"/>
      <c r="M489" s="126"/>
      <c r="N489" s="253" t="str">
        <f t="shared" si="107"/>
        <v/>
      </c>
      <c r="O489" s="253" t="str">
        <f t="shared" si="108"/>
        <v/>
      </c>
      <c r="P489" s="253" t="str">
        <f t="shared" si="109"/>
        <v/>
      </c>
      <c r="Q489" s="253" t="str">
        <f t="shared" si="110"/>
        <v/>
      </c>
      <c r="R489" s="253" t="str">
        <f t="shared" si="111"/>
        <v>NO</v>
      </c>
      <c r="S489" s="254" t="str">
        <f t="shared" si="117"/>
        <v>7610</v>
      </c>
      <c r="T489" s="253" t="str">
        <f t="shared" si="112"/>
        <v/>
      </c>
      <c r="U489" s="253">
        <f t="shared" si="113"/>
        <v>0</v>
      </c>
      <c r="V489" s="253" t="str">
        <f t="shared" si="114"/>
        <v/>
      </c>
      <c r="W489" s="253" t="str">
        <f>IF(LEN(V489)=0,"",IF(_xlfn.BITAND(V489,'PDP8'!$E$17)='PDP8'!$D$17,'PDP8'!$F$17,CONCATENATE(IF(ISNA(MATCH(_xlfn.BITAND(V489,'PDP8'!$E$18),'PDP8'!$D$18:$D$20,0)),"",CONCATENATE(INDEX('PDP8'!$C$18:$C$20,MATCH(_xlfn.BITAND(V489,'PDP8'!$E$18),'PDP8'!$D$18:$D$20,0))," ")),IF(ISNA(MATCH(_xlfn.BITAND(V489,'PDP8'!$E$21),'PDP8'!$D$21:$D$52,0)),"",INDEX('PDP8'!$C$21:$C$52,MATCH(_xlfn.BITAND(V489,'PDP8'!$E$21),'PDP8'!$D$21:$D$52,0))))))</f>
        <v/>
      </c>
      <c r="X489" s="253" t="str">
        <f>IF(LEN(W489)=0,"",IF(B489='PDP8'!$B$17,'PDP8'!$F$17,CONCATENATE(IF(ISNA(MATCH(_xlfn.BITAND(V489,'PDP8'!$E$18),'PDP8'!$D$18:$D$20,0)),"",CONCATENATE(VLOOKUP(_xlfn.BITAND(V489,'PDP8'!$E$18),'PDP8'!$D$18:$F$20,3,0),IF(LEN(W489)&gt;4,", ",""))),IF(ISNA(MATCH(_xlfn.BITAND(V489,'PDP8'!$E$21),'PDP8'!$D$21:$D$52,0)),"",VLOOKUP(_xlfn.BITAND(V489,'PDP8'!$E$21),'PDP8'!$D$21:$F$52,3,0)))))</f>
        <v/>
      </c>
      <c r="Y489" s="253" t="str">
        <f t="shared" si="118"/>
        <v/>
      </c>
      <c r="Z489" s="253" t="str">
        <f t="shared" si="115"/>
        <v/>
      </c>
      <c r="AA489" s="253" t="str">
        <f>IF(LEN(Z489)=0,"",CONCATENATE(IF(ISNA(MATCH(_xlfn.BITAND(Z489,'PDP8'!$E$56),'PDP8'!$D$56:$D$70,0)),"",CONCATENATE(INDEX('PDP8'!$C$56:$C$70,MATCH(_xlfn.BITAND(Z489,'PDP8'!$E$56),'PDP8'!$D$56:$D$70,0))," ")),IF(ISNA(MATCH(_xlfn.BITAND(Z489,'PDP8'!$E$71),'PDP8'!$D$71:$D$73,0)),"",CONCATENATE(INDEX('PDP8'!$C$71:$C$73,MATCH(_xlfn.BITAND(Z489,'PDP8'!$E$71),'PDP8'!$D$71:$D$73,0))," ")),IF(_xlfn.BITAND(Z489,'PDP8'!$E$74),"",'PDP8'!$C$74),IF(_xlfn.BITAND(Z489,'PDP8'!$E$75),'PDP8'!$C$75,"")))</f>
        <v/>
      </c>
      <c r="AB489" s="253" t="str">
        <f>IF(LEN(AA489)=0,"",CONCATENATE(IF(ISNA(MATCH(_xlfn.BITAND(Z489,'PDP8'!$E$56),'PDP8'!$D$56:$D$70,0)),"",VLOOKUP(_xlfn.BITAND(Z489,'PDP8'!$E$56),'PDP8'!$D$56:$F$70,3,0)),IF(ISNA(MATCH(_xlfn.BITAND(Z489,'PDP8'!$E$71),'PDP8'!$D$71:$D$73,0)),"",CONCATENATE(IF(ISNA(MATCH(_xlfn.BITAND(Z489,'PDP8'!$E$56),'PDP8'!$D$56:$D$70,0)),"",", "),VLOOKUP(_xlfn.BITAND(Z489,'PDP8'!$E$71),'PDP8'!$D$71:$F$73,3,0))),IF(_xlfn.BITAND(Z489,'PDP8'!$E$75)='PDP8'!$D$75,CONCATENATE(IF(LEN(AA489)&gt;4,", ",""),'PDP8'!$F$75,""),IF(_xlfn.BITAND(Z489,'PDP8'!$E$74),"",'PDP8'!$F$74))))</f>
        <v/>
      </c>
      <c r="AC489" s="253" t="str">
        <f t="shared" si="119"/>
        <v/>
      </c>
      <c r="AD489" s="253" t="str">
        <f>IF(OR(LEFT(C489,1)="*",ISNA(MATCH(C489,'PDP8'!$B$90:$B$238,0))),"",VLOOKUP(C489,'PDP8'!$B$90:$C$238,2,0))</f>
        <v/>
      </c>
      <c r="AE489" s="253" t="str">
        <f>IF(LEN(AD489)=0,"",VLOOKUP(C489,'PDP8'!$B$79:$F$238,5,0))</f>
        <v/>
      </c>
      <c r="AF489" s="253" t="str">
        <f>IF(OR(LEFT(C489,1)="*",ISNA(MATCH(C489,'PDP8'!$J$5:$J$389,0))),"",INDEX('PDP8'!$I$5:$I$389,MATCH(C489,'PDP8'!$J$5:$J$389,0)))</f>
        <v/>
      </c>
      <c r="AG489" s="253" t="str">
        <f>IF(LEN(AF489)=0,"",CONCATENATE(VLOOKUP(C489,'PDP8'!$J$5:$M$389,2,0),": ",VLOOKUP(C489,'PDP8'!$J$5:$M$389,4,0)))</f>
        <v/>
      </c>
      <c r="AH489" s="126"/>
    </row>
    <row r="490" spans="1:34" x14ac:dyDescent="0.2">
      <c r="A490" s="126"/>
      <c r="B490" s="246" t="str">
        <f t="shared" si="105"/>
        <v/>
      </c>
      <c r="C490" s="247"/>
      <c r="D490" s="248"/>
      <c r="E490" s="177"/>
      <c r="F490" s="249"/>
      <c r="G490" s="250" t="str">
        <f>IF(LEN(C490)=0,"",IF(LEFT(C490,1)="*",B490,IF(D490="Y",C490,IF(O490&lt;6,INDEX('PDP8'!$C$6:$C$13,MATCH(P490,'PDP8'!$B$6:$B$13)),CONCATENATE(W490,AA490,AD490,AF490)))))</f>
        <v/>
      </c>
      <c r="H490" s="251" t="str">
        <f t="shared" si="106"/>
        <v/>
      </c>
      <c r="I490" s="250" t="str">
        <f t="shared" si="116"/>
        <v/>
      </c>
      <c r="J490" s="179"/>
      <c r="K490" s="188" t="str">
        <f>IF(LEFT(C490,1)="*",CONCATENATE("/Address = ",RIGHT(B490,LEN(B490)-1)),IF(LEN(O490)=0,"",IF(D490="Y",CONCATENATE("/Data initialized to ",C490),IF(O490&lt;6,CONCATENATE("/",VLOOKUP(P490,'PDP8'!$B$6:$F$13,5),IF(_xlfn.BITAND(OCT2DEC(C490),376)=264," [Auto pre-increment]","")),CONCATENATE("/",Y490,AC490,AE490,AG490)))))</f>
        <v/>
      </c>
      <c r="L490" s="252"/>
      <c r="M490" s="126"/>
      <c r="N490" s="253" t="str">
        <f t="shared" si="107"/>
        <v/>
      </c>
      <c r="O490" s="253" t="str">
        <f t="shared" si="108"/>
        <v/>
      </c>
      <c r="P490" s="253" t="str">
        <f t="shared" si="109"/>
        <v/>
      </c>
      <c r="Q490" s="253" t="str">
        <f t="shared" si="110"/>
        <v/>
      </c>
      <c r="R490" s="253" t="str">
        <f t="shared" si="111"/>
        <v>NO</v>
      </c>
      <c r="S490" s="254" t="str">
        <f t="shared" si="117"/>
        <v>7610</v>
      </c>
      <c r="T490" s="253" t="str">
        <f t="shared" si="112"/>
        <v/>
      </c>
      <c r="U490" s="253">
        <f t="shared" si="113"/>
        <v>0</v>
      </c>
      <c r="V490" s="253" t="str">
        <f t="shared" si="114"/>
        <v/>
      </c>
      <c r="W490" s="253" t="str">
        <f>IF(LEN(V490)=0,"",IF(_xlfn.BITAND(V490,'PDP8'!$E$17)='PDP8'!$D$17,'PDP8'!$F$17,CONCATENATE(IF(ISNA(MATCH(_xlfn.BITAND(V490,'PDP8'!$E$18),'PDP8'!$D$18:$D$20,0)),"",CONCATENATE(INDEX('PDP8'!$C$18:$C$20,MATCH(_xlfn.BITAND(V490,'PDP8'!$E$18),'PDP8'!$D$18:$D$20,0))," ")),IF(ISNA(MATCH(_xlfn.BITAND(V490,'PDP8'!$E$21),'PDP8'!$D$21:$D$52,0)),"",INDEX('PDP8'!$C$21:$C$52,MATCH(_xlfn.BITAND(V490,'PDP8'!$E$21),'PDP8'!$D$21:$D$52,0))))))</f>
        <v/>
      </c>
      <c r="X490" s="253" t="str">
        <f>IF(LEN(W490)=0,"",IF(B490='PDP8'!$B$17,'PDP8'!$F$17,CONCATENATE(IF(ISNA(MATCH(_xlfn.BITAND(V490,'PDP8'!$E$18),'PDP8'!$D$18:$D$20,0)),"",CONCATENATE(VLOOKUP(_xlfn.BITAND(V490,'PDP8'!$E$18),'PDP8'!$D$18:$F$20,3,0),IF(LEN(W490)&gt;4,", ",""))),IF(ISNA(MATCH(_xlfn.BITAND(V490,'PDP8'!$E$21),'PDP8'!$D$21:$D$52,0)),"",VLOOKUP(_xlfn.BITAND(V490,'PDP8'!$E$21),'PDP8'!$D$21:$F$52,3,0)))))</f>
        <v/>
      </c>
      <c r="Y490" s="253" t="str">
        <f t="shared" si="118"/>
        <v/>
      </c>
      <c r="Z490" s="253" t="str">
        <f t="shared" si="115"/>
        <v/>
      </c>
      <c r="AA490" s="253" t="str">
        <f>IF(LEN(Z490)=0,"",CONCATENATE(IF(ISNA(MATCH(_xlfn.BITAND(Z490,'PDP8'!$E$56),'PDP8'!$D$56:$D$70,0)),"",CONCATENATE(INDEX('PDP8'!$C$56:$C$70,MATCH(_xlfn.BITAND(Z490,'PDP8'!$E$56),'PDP8'!$D$56:$D$70,0))," ")),IF(ISNA(MATCH(_xlfn.BITAND(Z490,'PDP8'!$E$71),'PDP8'!$D$71:$D$73,0)),"",CONCATENATE(INDEX('PDP8'!$C$71:$C$73,MATCH(_xlfn.BITAND(Z490,'PDP8'!$E$71),'PDP8'!$D$71:$D$73,0))," ")),IF(_xlfn.BITAND(Z490,'PDP8'!$E$74),"",'PDP8'!$C$74),IF(_xlfn.BITAND(Z490,'PDP8'!$E$75),'PDP8'!$C$75,"")))</f>
        <v/>
      </c>
      <c r="AB490" s="253" t="str">
        <f>IF(LEN(AA490)=0,"",CONCATENATE(IF(ISNA(MATCH(_xlfn.BITAND(Z490,'PDP8'!$E$56),'PDP8'!$D$56:$D$70,0)),"",VLOOKUP(_xlfn.BITAND(Z490,'PDP8'!$E$56),'PDP8'!$D$56:$F$70,3,0)),IF(ISNA(MATCH(_xlfn.BITAND(Z490,'PDP8'!$E$71),'PDP8'!$D$71:$D$73,0)),"",CONCATENATE(IF(ISNA(MATCH(_xlfn.BITAND(Z490,'PDP8'!$E$56),'PDP8'!$D$56:$D$70,0)),"",", "),VLOOKUP(_xlfn.BITAND(Z490,'PDP8'!$E$71),'PDP8'!$D$71:$F$73,3,0))),IF(_xlfn.BITAND(Z490,'PDP8'!$E$75)='PDP8'!$D$75,CONCATENATE(IF(LEN(AA490)&gt;4,", ",""),'PDP8'!$F$75,""),IF(_xlfn.BITAND(Z490,'PDP8'!$E$74),"",'PDP8'!$F$74))))</f>
        <v/>
      </c>
      <c r="AC490" s="253" t="str">
        <f t="shared" si="119"/>
        <v/>
      </c>
      <c r="AD490" s="253" t="str">
        <f>IF(OR(LEFT(C490,1)="*",ISNA(MATCH(C490,'PDP8'!$B$90:$B$238,0))),"",VLOOKUP(C490,'PDP8'!$B$90:$C$238,2,0))</f>
        <v/>
      </c>
      <c r="AE490" s="253" t="str">
        <f>IF(LEN(AD490)=0,"",VLOOKUP(C490,'PDP8'!$B$79:$F$238,5,0))</f>
        <v/>
      </c>
      <c r="AF490" s="253" t="str">
        <f>IF(OR(LEFT(C490,1)="*",ISNA(MATCH(C490,'PDP8'!$J$5:$J$389,0))),"",INDEX('PDP8'!$I$5:$I$389,MATCH(C490,'PDP8'!$J$5:$J$389,0)))</f>
        <v/>
      </c>
      <c r="AG490" s="253" t="str">
        <f>IF(LEN(AF490)=0,"",CONCATENATE(VLOOKUP(C490,'PDP8'!$J$5:$M$389,2,0),": ",VLOOKUP(C490,'PDP8'!$J$5:$M$389,4,0)))</f>
        <v/>
      </c>
      <c r="AH490" s="126"/>
    </row>
    <row r="491" spans="1:34" x14ac:dyDescent="0.2">
      <c r="A491" s="126"/>
      <c r="B491" s="246" t="str">
        <f t="shared" si="105"/>
        <v/>
      </c>
      <c r="C491" s="247"/>
      <c r="D491" s="248"/>
      <c r="E491" s="177"/>
      <c r="F491" s="249"/>
      <c r="G491" s="250" t="str">
        <f>IF(LEN(C491)=0,"",IF(LEFT(C491,1)="*",B491,IF(D491="Y",C491,IF(O491&lt;6,INDEX('PDP8'!$C$6:$C$13,MATCH(P491,'PDP8'!$B$6:$B$13)),CONCATENATE(W491,AA491,AD491,AF491)))))</f>
        <v/>
      </c>
      <c r="H491" s="251" t="str">
        <f t="shared" si="106"/>
        <v/>
      </c>
      <c r="I491" s="250" t="str">
        <f t="shared" si="116"/>
        <v/>
      </c>
      <c r="J491" s="179"/>
      <c r="K491" s="188" t="str">
        <f>IF(LEFT(C491,1)="*",CONCATENATE("/Address = ",RIGHT(B491,LEN(B491)-1)),IF(LEN(O491)=0,"",IF(D491="Y",CONCATENATE("/Data initialized to ",C491),IF(O491&lt;6,CONCATENATE("/",VLOOKUP(P491,'PDP8'!$B$6:$F$13,5),IF(_xlfn.BITAND(OCT2DEC(C491),376)=264," [Auto pre-increment]","")),CONCATENATE("/",Y491,AC491,AE491,AG491)))))</f>
        <v/>
      </c>
      <c r="L491" s="252"/>
      <c r="M491" s="126"/>
      <c r="N491" s="253" t="str">
        <f t="shared" si="107"/>
        <v/>
      </c>
      <c r="O491" s="253" t="str">
        <f t="shared" si="108"/>
        <v/>
      </c>
      <c r="P491" s="253" t="str">
        <f t="shared" si="109"/>
        <v/>
      </c>
      <c r="Q491" s="253" t="str">
        <f t="shared" si="110"/>
        <v/>
      </c>
      <c r="R491" s="253" t="str">
        <f t="shared" si="111"/>
        <v>NO</v>
      </c>
      <c r="S491" s="254" t="str">
        <f t="shared" si="117"/>
        <v>7610</v>
      </c>
      <c r="T491" s="253" t="str">
        <f t="shared" si="112"/>
        <v/>
      </c>
      <c r="U491" s="253">
        <f t="shared" si="113"/>
        <v>0</v>
      </c>
      <c r="V491" s="253" t="str">
        <f t="shared" si="114"/>
        <v/>
      </c>
      <c r="W491" s="253" t="str">
        <f>IF(LEN(V491)=0,"",IF(_xlfn.BITAND(V491,'PDP8'!$E$17)='PDP8'!$D$17,'PDP8'!$F$17,CONCATENATE(IF(ISNA(MATCH(_xlfn.BITAND(V491,'PDP8'!$E$18),'PDP8'!$D$18:$D$20,0)),"",CONCATENATE(INDEX('PDP8'!$C$18:$C$20,MATCH(_xlfn.BITAND(V491,'PDP8'!$E$18),'PDP8'!$D$18:$D$20,0))," ")),IF(ISNA(MATCH(_xlfn.BITAND(V491,'PDP8'!$E$21),'PDP8'!$D$21:$D$52,0)),"",INDEX('PDP8'!$C$21:$C$52,MATCH(_xlfn.BITAND(V491,'PDP8'!$E$21),'PDP8'!$D$21:$D$52,0))))))</f>
        <v/>
      </c>
      <c r="X491" s="253" t="str">
        <f>IF(LEN(W491)=0,"",IF(B491='PDP8'!$B$17,'PDP8'!$F$17,CONCATENATE(IF(ISNA(MATCH(_xlfn.BITAND(V491,'PDP8'!$E$18),'PDP8'!$D$18:$D$20,0)),"",CONCATENATE(VLOOKUP(_xlfn.BITAND(V491,'PDP8'!$E$18),'PDP8'!$D$18:$F$20,3,0),IF(LEN(W491)&gt;4,", ",""))),IF(ISNA(MATCH(_xlfn.BITAND(V491,'PDP8'!$E$21),'PDP8'!$D$21:$D$52,0)),"",VLOOKUP(_xlfn.BITAND(V491,'PDP8'!$E$21),'PDP8'!$D$21:$F$52,3,0)))))</f>
        <v/>
      </c>
      <c r="Y491" s="253" t="str">
        <f t="shared" si="118"/>
        <v/>
      </c>
      <c r="Z491" s="253" t="str">
        <f t="shared" si="115"/>
        <v/>
      </c>
      <c r="AA491" s="253" t="str">
        <f>IF(LEN(Z491)=0,"",CONCATENATE(IF(ISNA(MATCH(_xlfn.BITAND(Z491,'PDP8'!$E$56),'PDP8'!$D$56:$D$70,0)),"",CONCATENATE(INDEX('PDP8'!$C$56:$C$70,MATCH(_xlfn.BITAND(Z491,'PDP8'!$E$56),'PDP8'!$D$56:$D$70,0))," ")),IF(ISNA(MATCH(_xlfn.BITAND(Z491,'PDP8'!$E$71),'PDP8'!$D$71:$D$73,0)),"",CONCATENATE(INDEX('PDP8'!$C$71:$C$73,MATCH(_xlfn.BITAND(Z491,'PDP8'!$E$71),'PDP8'!$D$71:$D$73,0))," ")),IF(_xlfn.BITAND(Z491,'PDP8'!$E$74),"",'PDP8'!$C$74),IF(_xlfn.BITAND(Z491,'PDP8'!$E$75),'PDP8'!$C$75,"")))</f>
        <v/>
      </c>
      <c r="AB491" s="253" t="str">
        <f>IF(LEN(AA491)=0,"",CONCATENATE(IF(ISNA(MATCH(_xlfn.BITAND(Z491,'PDP8'!$E$56),'PDP8'!$D$56:$D$70,0)),"",VLOOKUP(_xlfn.BITAND(Z491,'PDP8'!$E$56),'PDP8'!$D$56:$F$70,3,0)),IF(ISNA(MATCH(_xlfn.BITAND(Z491,'PDP8'!$E$71),'PDP8'!$D$71:$D$73,0)),"",CONCATENATE(IF(ISNA(MATCH(_xlfn.BITAND(Z491,'PDP8'!$E$56),'PDP8'!$D$56:$D$70,0)),"",", "),VLOOKUP(_xlfn.BITAND(Z491,'PDP8'!$E$71),'PDP8'!$D$71:$F$73,3,0))),IF(_xlfn.BITAND(Z491,'PDP8'!$E$75)='PDP8'!$D$75,CONCATENATE(IF(LEN(AA491)&gt;4,", ",""),'PDP8'!$F$75,""),IF(_xlfn.BITAND(Z491,'PDP8'!$E$74),"",'PDP8'!$F$74))))</f>
        <v/>
      </c>
      <c r="AC491" s="253" t="str">
        <f t="shared" si="119"/>
        <v/>
      </c>
      <c r="AD491" s="253" t="str">
        <f>IF(OR(LEFT(C491,1)="*",ISNA(MATCH(C491,'PDP8'!$B$90:$B$238,0))),"",VLOOKUP(C491,'PDP8'!$B$90:$C$238,2,0))</f>
        <v/>
      </c>
      <c r="AE491" s="253" t="str">
        <f>IF(LEN(AD491)=0,"",VLOOKUP(C491,'PDP8'!$B$79:$F$238,5,0))</f>
        <v/>
      </c>
      <c r="AF491" s="253" t="str">
        <f>IF(OR(LEFT(C491,1)="*",ISNA(MATCH(C491,'PDP8'!$J$5:$J$389,0))),"",INDEX('PDP8'!$I$5:$I$389,MATCH(C491,'PDP8'!$J$5:$J$389,0)))</f>
        <v/>
      </c>
      <c r="AG491" s="253" t="str">
        <f>IF(LEN(AF491)=0,"",CONCATENATE(VLOOKUP(C491,'PDP8'!$J$5:$M$389,2,0),": ",VLOOKUP(C491,'PDP8'!$J$5:$M$389,4,0)))</f>
        <v/>
      </c>
      <c r="AH491" s="126"/>
    </row>
    <row r="492" spans="1:34" x14ac:dyDescent="0.2">
      <c r="A492" s="126"/>
      <c r="B492" s="246" t="str">
        <f t="shared" si="105"/>
        <v/>
      </c>
      <c r="C492" s="247"/>
      <c r="D492" s="248"/>
      <c r="E492" s="177"/>
      <c r="F492" s="249"/>
      <c r="G492" s="250" t="str">
        <f>IF(LEN(C492)=0,"",IF(LEFT(C492,1)="*",B492,IF(D492="Y",C492,IF(O492&lt;6,INDEX('PDP8'!$C$6:$C$13,MATCH(P492,'PDP8'!$B$6:$B$13)),CONCATENATE(W492,AA492,AD492,AF492)))))</f>
        <v/>
      </c>
      <c r="H492" s="251" t="str">
        <f t="shared" si="106"/>
        <v/>
      </c>
      <c r="I492" s="250" t="str">
        <f t="shared" si="116"/>
        <v/>
      </c>
      <c r="J492" s="179"/>
      <c r="K492" s="188" t="str">
        <f>IF(LEFT(C492,1)="*",CONCATENATE("/Address = ",RIGHT(B492,LEN(B492)-1)),IF(LEN(O492)=0,"",IF(D492="Y",CONCATENATE("/Data initialized to ",C492),IF(O492&lt;6,CONCATENATE("/",VLOOKUP(P492,'PDP8'!$B$6:$F$13,5),IF(_xlfn.BITAND(OCT2DEC(C492),376)=264," [Auto pre-increment]","")),CONCATENATE("/",Y492,AC492,AE492,AG492)))))</f>
        <v/>
      </c>
      <c r="L492" s="252"/>
      <c r="M492" s="126"/>
      <c r="N492" s="253" t="str">
        <f t="shared" si="107"/>
        <v/>
      </c>
      <c r="O492" s="253" t="str">
        <f t="shared" si="108"/>
        <v/>
      </c>
      <c r="P492" s="253" t="str">
        <f t="shared" si="109"/>
        <v/>
      </c>
      <c r="Q492" s="253" t="str">
        <f t="shared" si="110"/>
        <v/>
      </c>
      <c r="R492" s="253" t="str">
        <f t="shared" si="111"/>
        <v>NO</v>
      </c>
      <c r="S492" s="254" t="str">
        <f t="shared" si="117"/>
        <v>7610</v>
      </c>
      <c r="T492" s="253" t="str">
        <f t="shared" si="112"/>
        <v/>
      </c>
      <c r="U492" s="253">
        <f t="shared" si="113"/>
        <v>0</v>
      </c>
      <c r="V492" s="253" t="str">
        <f t="shared" si="114"/>
        <v/>
      </c>
      <c r="W492" s="253" t="str">
        <f>IF(LEN(V492)=0,"",IF(_xlfn.BITAND(V492,'PDP8'!$E$17)='PDP8'!$D$17,'PDP8'!$F$17,CONCATENATE(IF(ISNA(MATCH(_xlfn.BITAND(V492,'PDP8'!$E$18),'PDP8'!$D$18:$D$20,0)),"",CONCATENATE(INDEX('PDP8'!$C$18:$C$20,MATCH(_xlfn.BITAND(V492,'PDP8'!$E$18),'PDP8'!$D$18:$D$20,0))," ")),IF(ISNA(MATCH(_xlfn.BITAND(V492,'PDP8'!$E$21),'PDP8'!$D$21:$D$52,0)),"",INDEX('PDP8'!$C$21:$C$52,MATCH(_xlfn.BITAND(V492,'PDP8'!$E$21),'PDP8'!$D$21:$D$52,0))))))</f>
        <v/>
      </c>
      <c r="X492" s="253" t="str">
        <f>IF(LEN(W492)=0,"",IF(B492='PDP8'!$B$17,'PDP8'!$F$17,CONCATENATE(IF(ISNA(MATCH(_xlfn.BITAND(V492,'PDP8'!$E$18),'PDP8'!$D$18:$D$20,0)),"",CONCATENATE(VLOOKUP(_xlfn.BITAND(V492,'PDP8'!$E$18),'PDP8'!$D$18:$F$20,3,0),IF(LEN(W492)&gt;4,", ",""))),IF(ISNA(MATCH(_xlfn.BITAND(V492,'PDP8'!$E$21),'PDP8'!$D$21:$D$52,0)),"",VLOOKUP(_xlfn.BITAND(V492,'PDP8'!$E$21),'PDP8'!$D$21:$F$52,3,0)))))</f>
        <v/>
      </c>
      <c r="Y492" s="253" t="str">
        <f t="shared" si="118"/>
        <v/>
      </c>
      <c r="Z492" s="253" t="str">
        <f t="shared" si="115"/>
        <v/>
      </c>
      <c r="AA492" s="253" t="str">
        <f>IF(LEN(Z492)=0,"",CONCATENATE(IF(ISNA(MATCH(_xlfn.BITAND(Z492,'PDP8'!$E$56),'PDP8'!$D$56:$D$70,0)),"",CONCATENATE(INDEX('PDP8'!$C$56:$C$70,MATCH(_xlfn.BITAND(Z492,'PDP8'!$E$56),'PDP8'!$D$56:$D$70,0))," ")),IF(ISNA(MATCH(_xlfn.BITAND(Z492,'PDP8'!$E$71),'PDP8'!$D$71:$D$73,0)),"",CONCATENATE(INDEX('PDP8'!$C$71:$C$73,MATCH(_xlfn.BITAND(Z492,'PDP8'!$E$71),'PDP8'!$D$71:$D$73,0))," ")),IF(_xlfn.BITAND(Z492,'PDP8'!$E$74),"",'PDP8'!$C$74),IF(_xlfn.BITAND(Z492,'PDP8'!$E$75),'PDP8'!$C$75,"")))</f>
        <v/>
      </c>
      <c r="AB492" s="253" t="str">
        <f>IF(LEN(AA492)=0,"",CONCATENATE(IF(ISNA(MATCH(_xlfn.BITAND(Z492,'PDP8'!$E$56),'PDP8'!$D$56:$D$70,0)),"",VLOOKUP(_xlfn.BITAND(Z492,'PDP8'!$E$56),'PDP8'!$D$56:$F$70,3,0)),IF(ISNA(MATCH(_xlfn.BITAND(Z492,'PDP8'!$E$71),'PDP8'!$D$71:$D$73,0)),"",CONCATENATE(IF(ISNA(MATCH(_xlfn.BITAND(Z492,'PDP8'!$E$56),'PDP8'!$D$56:$D$70,0)),"",", "),VLOOKUP(_xlfn.BITAND(Z492,'PDP8'!$E$71),'PDP8'!$D$71:$F$73,3,0))),IF(_xlfn.BITAND(Z492,'PDP8'!$E$75)='PDP8'!$D$75,CONCATENATE(IF(LEN(AA492)&gt;4,", ",""),'PDP8'!$F$75,""),IF(_xlfn.BITAND(Z492,'PDP8'!$E$74),"",'PDP8'!$F$74))))</f>
        <v/>
      </c>
      <c r="AC492" s="253" t="str">
        <f t="shared" si="119"/>
        <v/>
      </c>
      <c r="AD492" s="253" t="str">
        <f>IF(OR(LEFT(C492,1)="*",ISNA(MATCH(C492,'PDP8'!$B$90:$B$238,0))),"",VLOOKUP(C492,'PDP8'!$B$90:$C$238,2,0))</f>
        <v/>
      </c>
      <c r="AE492" s="253" t="str">
        <f>IF(LEN(AD492)=0,"",VLOOKUP(C492,'PDP8'!$B$79:$F$238,5,0))</f>
        <v/>
      </c>
      <c r="AF492" s="253" t="str">
        <f>IF(OR(LEFT(C492,1)="*",ISNA(MATCH(C492,'PDP8'!$J$5:$J$389,0))),"",INDEX('PDP8'!$I$5:$I$389,MATCH(C492,'PDP8'!$J$5:$J$389,0)))</f>
        <v/>
      </c>
      <c r="AG492" s="253" t="str">
        <f>IF(LEN(AF492)=0,"",CONCATENATE(VLOOKUP(C492,'PDP8'!$J$5:$M$389,2,0),": ",VLOOKUP(C492,'PDP8'!$J$5:$M$389,4,0)))</f>
        <v/>
      </c>
      <c r="AH492" s="126"/>
    </row>
    <row r="493" spans="1:34" x14ac:dyDescent="0.2">
      <c r="A493" s="126"/>
      <c r="B493" s="246" t="str">
        <f t="shared" si="105"/>
        <v/>
      </c>
      <c r="C493" s="247"/>
      <c r="D493" s="248"/>
      <c r="E493" s="177"/>
      <c r="F493" s="249"/>
      <c r="G493" s="250" t="str">
        <f>IF(LEN(C493)=0,"",IF(LEFT(C493,1)="*",B493,IF(D493="Y",C493,IF(O493&lt;6,INDEX('PDP8'!$C$6:$C$13,MATCH(P493,'PDP8'!$B$6:$B$13)),CONCATENATE(W493,AA493,AD493,AF493)))))</f>
        <v/>
      </c>
      <c r="H493" s="251" t="str">
        <f t="shared" si="106"/>
        <v/>
      </c>
      <c r="I493" s="250" t="str">
        <f t="shared" si="116"/>
        <v/>
      </c>
      <c r="J493" s="179"/>
      <c r="K493" s="188" t="str">
        <f>IF(LEFT(C493,1)="*",CONCATENATE("/Address = ",RIGHT(B493,LEN(B493)-1)),IF(LEN(O493)=0,"",IF(D493="Y",CONCATENATE("/Data initialized to ",C493),IF(O493&lt;6,CONCATENATE("/",VLOOKUP(P493,'PDP8'!$B$6:$F$13,5),IF(_xlfn.BITAND(OCT2DEC(C493),376)=264," [Auto pre-increment]","")),CONCATENATE("/",Y493,AC493,AE493,AG493)))))</f>
        <v/>
      </c>
      <c r="L493" s="252"/>
      <c r="M493" s="126"/>
      <c r="N493" s="253" t="str">
        <f t="shared" si="107"/>
        <v/>
      </c>
      <c r="O493" s="253" t="str">
        <f t="shared" si="108"/>
        <v/>
      </c>
      <c r="P493" s="253" t="str">
        <f t="shared" si="109"/>
        <v/>
      </c>
      <c r="Q493" s="253" t="str">
        <f t="shared" si="110"/>
        <v/>
      </c>
      <c r="R493" s="253" t="str">
        <f t="shared" si="111"/>
        <v>NO</v>
      </c>
      <c r="S493" s="254" t="str">
        <f t="shared" si="117"/>
        <v>7610</v>
      </c>
      <c r="T493" s="253" t="str">
        <f t="shared" si="112"/>
        <v/>
      </c>
      <c r="U493" s="253">
        <f t="shared" si="113"/>
        <v>0</v>
      </c>
      <c r="V493" s="253" t="str">
        <f t="shared" si="114"/>
        <v/>
      </c>
      <c r="W493" s="253" t="str">
        <f>IF(LEN(V493)=0,"",IF(_xlfn.BITAND(V493,'PDP8'!$E$17)='PDP8'!$D$17,'PDP8'!$F$17,CONCATENATE(IF(ISNA(MATCH(_xlfn.BITAND(V493,'PDP8'!$E$18),'PDP8'!$D$18:$D$20,0)),"",CONCATENATE(INDEX('PDP8'!$C$18:$C$20,MATCH(_xlfn.BITAND(V493,'PDP8'!$E$18),'PDP8'!$D$18:$D$20,0))," ")),IF(ISNA(MATCH(_xlfn.BITAND(V493,'PDP8'!$E$21),'PDP8'!$D$21:$D$52,0)),"",INDEX('PDP8'!$C$21:$C$52,MATCH(_xlfn.BITAND(V493,'PDP8'!$E$21),'PDP8'!$D$21:$D$52,0))))))</f>
        <v/>
      </c>
      <c r="X493" s="253" t="str">
        <f>IF(LEN(W493)=0,"",IF(B493='PDP8'!$B$17,'PDP8'!$F$17,CONCATENATE(IF(ISNA(MATCH(_xlfn.BITAND(V493,'PDP8'!$E$18),'PDP8'!$D$18:$D$20,0)),"",CONCATENATE(VLOOKUP(_xlfn.BITAND(V493,'PDP8'!$E$18),'PDP8'!$D$18:$F$20,3,0),IF(LEN(W493)&gt;4,", ",""))),IF(ISNA(MATCH(_xlfn.BITAND(V493,'PDP8'!$E$21),'PDP8'!$D$21:$D$52,0)),"",VLOOKUP(_xlfn.BITAND(V493,'PDP8'!$E$21),'PDP8'!$D$21:$F$52,3,0)))))</f>
        <v/>
      </c>
      <c r="Y493" s="253" t="str">
        <f t="shared" si="118"/>
        <v/>
      </c>
      <c r="Z493" s="253" t="str">
        <f t="shared" si="115"/>
        <v/>
      </c>
      <c r="AA493" s="253" t="str">
        <f>IF(LEN(Z493)=0,"",CONCATENATE(IF(ISNA(MATCH(_xlfn.BITAND(Z493,'PDP8'!$E$56),'PDP8'!$D$56:$D$70,0)),"",CONCATENATE(INDEX('PDP8'!$C$56:$C$70,MATCH(_xlfn.BITAND(Z493,'PDP8'!$E$56),'PDP8'!$D$56:$D$70,0))," ")),IF(ISNA(MATCH(_xlfn.BITAND(Z493,'PDP8'!$E$71),'PDP8'!$D$71:$D$73,0)),"",CONCATENATE(INDEX('PDP8'!$C$71:$C$73,MATCH(_xlfn.BITAND(Z493,'PDP8'!$E$71),'PDP8'!$D$71:$D$73,0))," ")),IF(_xlfn.BITAND(Z493,'PDP8'!$E$74),"",'PDP8'!$C$74),IF(_xlfn.BITAND(Z493,'PDP8'!$E$75),'PDP8'!$C$75,"")))</f>
        <v/>
      </c>
      <c r="AB493" s="253" t="str">
        <f>IF(LEN(AA493)=0,"",CONCATENATE(IF(ISNA(MATCH(_xlfn.BITAND(Z493,'PDP8'!$E$56),'PDP8'!$D$56:$D$70,0)),"",VLOOKUP(_xlfn.BITAND(Z493,'PDP8'!$E$56),'PDP8'!$D$56:$F$70,3,0)),IF(ISNA(MATCH(_xlfn.BITAND(Z493,'PDP8'!$E$71),'PDP8'!$D$71:$D$73,0)),"",CONCATENATE(IF(ISNA(MATCH(_xlfn.BITAND(Z493,'PDP8'!$E$56),'PDP8'!$D$56:$D$70,0)),"",", "),VLOOKUP(_xlfn.BITAND(Z493,'PDP8'!$E$71),'PDP8'!$D$71:$F$73,3,0))),IF(_xlfn.BITAND(Z493,'PDP8'!$E$75)='PDP8'!$D$75,CONCATENATE(IF(LEN(AA493)&gt;4,", ",""),'PDP8'!$F$75,""),IF(_xlfn.BITAND(Z493,'PDP8'!$E$74),"",'PDP8'!$F$74))))</f>
        <v/>
      </c>
      <c r="AC493" s="253" t="str">
        <f t="shared" si="119"/>
        <v/>
      </c>
      <c r="AD493" s="253" t="str">
        <f>IF(OR(LEFT(C493,1)="*",ISNA(MATCH(C493,'PDP8'!$B$90:$B$238,0))),"",VLOOKUP(C493,'PDP8'!$B$90:$C$238,2,0))</f>
        <v/>
      </c>
      <c r="AE493" s="253" t="str">
        <f>IF(LEN(AD493)=0,"",VLOOKUP(C493,'PDP8'!$B$79:$F$238,5,0))</f>
        <v/>
      </c>
      <c r="AF493" s="253" t="str">
        <f>IF(OR(LEFT(C493,1)="*",ISNA(MATCH(C493,'PDP8'!$J$5:$J$389,0))),"",INDEX('PDP8'!$I$5:$I$389,MATCH(C493,'PDP8'!$J$5:$J$389,0)))</f>
        <v/>
      </c>
      <c r="AG493" s="253" t="str">
        <f>IF(LEN(AF493)=0,"",CONCATENATE(VLOOKUP(C493,'PDP8'!$J$5:$M$389,2,0),": ",VLOOKUP(C493,'PDP8'!$J$5:$M$389,4,0)))</f>
        <v/>
      </c>
      <c r="AH493" s="126"/>
    </row>
    <row r="494" spans="1:34" x14ac:dyDescent="0.2">
      <c r="A494" s="126"/>
      <c r="B494" s="246" t="str">
        <f t="shared" si="105"/>
        <v/>
      </c>
      <c r="C494" s="247"/>
      <c r="D494" s="248"/>
      <c r="E494" s="177"/>
      <c r="F494" s="249"/>
      <c r="G494" s="250" t="str">
        <f>IF(LEN(C494)=0,"",IF(LEFT(C494,1)="*",B494,IF(D494="Y",C494,IF(O494&lt;6,INDEX('PDP8'!$C$6:$C$13,MATCH(P494,'PDP8'!$B$6:$B$13)),CONCATENATE(W494,AA494,AD494,AF494)))))</f>
        <v/>
      </c>
      <c r="H494" s="251" t="str">
        <f t="shared" si="106"/>
        <v/>
      </c>
      <c r="I494" s="250" t="str">
        <f t="shared" si="116"/>
        <v/>
      </c>
      <c r="J494" s="179"/>
      <c r="K494" s="188" t="str">
        <f>IF(LEFT(C494,1)="*",CONCATENATE("/Address = ",RIGHT(B494,LEN(B494)-1)),IF(LEN(O494)=0,"",IF(D494="Y",CONCATENATE("/Data initialized to ",C494),IF(O494&lt;6,CONCATENATE("/",VLOOKUP(P494,'PDP8'!$B$6:$F$13,5),IF(_xlfn.BITAND(OCT2DEC(C494),376)=264," [Auto pre-increment]","")),CONCATENATE("/",Y494,AC494,AE494,AG494)))))</f>
        <v/>
      </c>
      <c r="L494" s="252"/>
      <c r="M494" s="126"/>
      <c r="N494" s="253" t="str">
        <f t="shared" si="107"/>
        <v/>
      </c>
      <c r="O494" s="253" t="str">
        <f t="shared" si="108"/>
        <v/>
      </c>
      <c r="P494" s="253" t="str">
        <f t="shared" si="109"/>
        <v/>
      </c>
      <c r="Q494" s="253" t="str">
        <f t="shared" si="110"/>
        <v/>
      </c>
      <c r="R494" s="253" t="str">
        <f t="shared" si="111"/>
        <v>NO</v>
      </c>
      <c r="S494" s="254" t="str">
        <f t="shared" si="117"/>
        <v>7610</v>
      </c>
      <c r="T494" s="253" t="str">
        <f t="shared" si="112"/>
        <v/>
      </c>
      <c r="U494" s="253">
        <f t="shared" si="113"/>
        <v>0</v>
      </c>
      <c r="V494" s="253" t="str">
        <f t="shared" si="114"/>
        <v/>
      </c>
      <c r="W494" s="253" t="str">
        <f>IF(LEN(V494)=0,"",IF(_xlfn.BITAND(V494,'PDP8'!$E$17)='PDP8'!$D$17,'PDP8'!$F$17,CONCATENATE(IF(ISNA(MATCH(_xlfn.BITAND(V494,'PDP8'!$E$18),'PDP8'!$D$18:$D$20,0)),"",CONCATENATE(INDEX('PDP8'!$C$18:$C$20,MATCH(_xlfn.BITAND(V494,'PDP8'!$E$18),'PDP8'!$D$18:$D$20,0))," ")),IF(ISNA(MATCH(_xlfn.BITAND(V494,'PDP8'!$E$21),'PDP8'!$D$21:$D$52,0)),"",INDEX('PDP8'!$C$21:$C$52,MATCH(_xlfn.BITAND(V494,'PDP8'!$E$21),'PDP8'!$D$21:$D$52,0))))))</f>
        <v/>
      </c>
      <c r="X494" s="253" t="str">
        <f>IF(LEN(W494)=0,"",IF(B494='PDP8'!$B$17,'PDP8'!$F$17,CONCATENATE(IF(ISNA(MATCH(_xlfn.BITAND(V494,'PDP8'!$E$18),'PDP8'!$D$18:$D$20,0)),"",CONCATENATE(VLOOKUP(_xlfn.BITAND(V494,'PDP8'!$E$18),'PDP8'!$D$18:$F$20,3,0),IF(LEN(W494)&gt;4,", ",""))),IF(ISNA(MATCH(_xlfn.BITAND(V494,'PDP8'!$E$21),'PDP8'!$D$21:$D$52,0)),"",VLOOKUP(_xlfn.BITAND(V494,'PDP8'!$E$21),'PDP8'!$D$21:$F$52,3,0)))))</f>
        <v/>
      </c>
      <c r="Y494" s="253" t="str">
        <f t="shared" si="118"/>
        <v/>
      </c>
      <c r="Z494" s="253" t="str">
        <f t="shared" si="115"/>
        <v/>
      </c>
      <c r="AA494" s="253" t="str">
        <f>IF(LEN(Z494)=0,"",CONCATENATE(IF(ISNA(MATCH(_xlfn.BITAND(Z494,'PDP8'!$E$56),'PDP8'!$D$56:$D$70,0)),"",CONCATENATE(INDEX('PDP8'!$C$56:$C$70,MATCH(_xlfn.BITAND(Z494,'PDP8'!$E$56),'PDP8'!$D$56:$D$70,0))," ")),IF(ISNA(MATCH(_xlfn.BITAND(Z494,'PDP8'!$E$71),'PDP8'!$D$71:$D$73,0)),"",CONCATENATE(INDEX('PDP8'!$C$71:$C$73,MATCH(_xlfn.BITAND(Z494,'PDP8'!$E$71),'PDP8'!$D$71:$D$73,0))," ")),IF(_xlfn.BITAND(Z494,'PDP8'!$E$74),"",'PDP8'!$C$74),IF(_xlfn.BITAND(Z494,'PDP8'!$E$75),'PDP8'!$C$75,"")))</f>
        <v/>
      </c>
      <c r="AB494" s="253" t="str">
        <f>IF(LEN(AA494)=0,"",CONCATENATE(IF(ISNA(MATCH(_xlfn.BITAND(Z494,'PDP8'!$E$56),'PDP8'!$D$56:$D$70,0)),"",VLOOKUP(_xlfn.BITAND(Z494,'PDP8'!$E$56),'PDP8'!$D$56:$F$70,3,0)),IF(ISNA(MATCH(_xlfn.BITAND(Z494,'PDP8'!$E$71),'PDP8'!$D$71:$D$73,0)),"",CONCATENATE(IF(ISNA(MATCH(_xlfn.BITAND(Z494,'PDP8'!$E$56),'PDP8'!$D$56:$D$70,0)),"",", "),VLOOKUP(_xlfn.BITAND(Z494,'PDP8'!$E$71),'PDP8'!$D$71:$F$73,3,0))),IF(_xlfn.BITAND(Z494,'PDP8'!$E$75)='PDP8'!$D$75,CONCATENATE(IF(LEN(AA494)&gt;4,", ",""),'PDP8'!$F$75,""),IF(_xlfn.BITAND(Z494,'PDP8'!$E$74),"",'PDP8'!$F$74))))</f>
        <v/>
      </c>
      <c r="AC494" s="253" t="str">
        <f t="shared" si="119"/>
        <v/>
      </c>
      <c r="AD494" s="253" t="str">
        <f>IF(OR(LEFT(C494,1)="*",ISNA(MATCH(C494,'PDP8'!$B$90:$B$238,0))),"",VLOOKUP(C494,'PDP8'!$B$90:$C$238,2,0))</f>
        <v/>
      </c>
      <c r="AE494" s="253" t="str">
        <f>IF(LEN(AD494)=0,"",VLOOKUP(C494,'PDP8'!$B$79:$F$238,5,0))</f>
        <v/>
      </c>
      <c r="AF494" s="253" t="str">
        <f>IF(OR(LEFT(C494,1)="*",ISNA(MATCH(C494,'PDP8'!$J$5:$J$389,0))),"",INDEX('PDP8'!$I$5:$I$389,MATCH(C494,'PDP8'!$J$5:$J$389,0)))</f>
        <v/>
      </c>
      <c r="AG494" s="253" t="str">
        <f>IF(LEN(AF494)=0,"",CONCATENATE(VLOOKUP(C494,'PDP8'!$J$5:$M$389,2,0),": ",VLOOKUP(C494,'PDP8'!$J$5:$M$389,4,0)))</f>
        <v/>
      </c>
      <c r="AH494" s="126"/>
    </row>
    <row r="495" spans="1:34" x14ac:dyDescent="0.2">
      <c r="A495" s="126"/>
      <c r="B495" s="246" t="str">
        <f t="shared" si="105"/>
        <v/>
      </c>
      <c r="C495" s="247"/>
      <c r="D495" s="248"/>
      <c r="E495" s="177"/>
      <c r="F495" s="249"/>
      <c r="G495" s="250" t="str">
        <f>IF(LEN(C495)=0,"",IF(LEFT(C495,1)="*",B495,IF(D495="Y",C495,IF(O495&lt;6,INDEX('PDP8'!$C$6:$C$13,MATCH(P495,'PDP8'!$B$6:$B$13)),CONCATENATE(W495,AA495,AD495,AF495)))))</f>
        <v/>
      </c>
      <c r="H495" s="251" t="str">
        <f t="shared" si="106"/>
        <v/>
      </c>
      <c r="I495" s="250" t="str">
        <f t="shared" si="116"/>
        <v/>
      </c>
      <c r="J495" s="179"/>
      <c r="K495" s="188" t="str">
        <f>IF(LEFT(C495,1)="*",CONCATENATE("/Address = ",RIGHT(B495,LEN(B495)-1)),IF(LEN(O495)=0,"",IF(D495="Y",CONCATENATE("/Data initialized to ",C495),IF(O495&lt;6,CONCATENATE("/",VLOOKUP(P495,'PDP8'!$B$6:$F$13,5),IF(_xlfn.BITAND(OCT2DEC(C495),376)=264," [Auto pre-increment]","")),CONCATENATE("/",Y495,AC495,AE495,AG495)))))</f>
        <v/>
      </c>
      <c r="L495" s="252"/>
      <c r="M495" s="126"/>
      <c r="N495" s="253" t="str">
        <f t="shared" si="107"/>
        <v/>
      </c>
      <c r="O495" s="253" t="str">
        <f t="shared" si="108"/>
        <v/>
      </c>
      <c r="P495" s="253" t="str">
        <f t="shared" si="109"/>
        <v/>
      </c>
      <c r="Q495" s="253" t="str">
        <f t="shared" si="110"/>
        <v/>
      </c>
      <c r="R495" s="253" t="str">
        <f t="shared" si="111"/>
        <v>NO</v>
      </c>
      <c r="S495" s="254" t="str">
        <f t="shared" si="117"/>
        <v>7610</v>
      </c>
      <c r="T495" s="253" t="str">
        <f t="shared" si="112"/>
        <v/>
      </c>
      <c r="U495" s="253">
        <f t="shared" si="113"/>
        <v>0</v>
      </c>
      <c r="V495" s="253" t="str">
        <f t="shared" si="114"/>
        <v/>
      </c>
      <c r="W495" s="253" t="str">
        <f>IF(LEN(V495)=0,"",IF(_xlfn.BITAND(V495,'PDP8'!$E$17)='PDP8'!$D$17,'PDP8'!$F$17,CONCATENATE(IF(ISNA(MATCH(_xlfn.BITAND(V495,'PDP8'!$E$18),'PDP8'!$D$18:$D$20,0)),"",CONCATENATE(INDEX('PDP8'!$C$18:$C$20,MATCH(_xlfn.BITAND(V495,'PDP8'!$E$18),'PDP8'!$D$18:$D$20,0))," ")),IF(ISNA(MATCH(_xlfn.BITAND(V495,'PDP8'!$E$21),'PDP8'!$D$21:$D$52,0)),"",INDEX('PDP8'!$C$21:$C$52,MATCH(_xlfn.BITAND(V495,'PDP8'!$E$21),'PDP8'!$D$21:$D$52,0))))))</f>
        <v/>
      </c>
      <c r="X495" s="253" t="str">
        <f>IF(LEN(W495)=0,"",IF(B495='PDP8'!$B$17,'PDP8'!$F$17,CONCATENATE(IF(ISNA(MATCH(_xlfn.BITAND(V495,'PDP8'!$E$18),'PDP8'!$D$18:$D$20,0)),"",CONCATENATE(VLOOKUP(_xlfn.BITAND(V495,'PDP8'!$E$18),'PDP8'!$D$18:$F$20,3,0),IF(LEN(W495)&gt;4,", ",""))),IF(ISNA(MATCH(_xlfn.BITAND(V495,'PDP8'!$E$21),'PDP8'!$D$21:$D$52,0)),"",VLOOKUP(_xlfn.BITAND(V495,'PDP8'!$E$21),'PDP8'!$D$21:$F$52,3,0)))))</f>
        <v/>
      </c>
      <c r="Y495" s="253" t="str">
        <f t="shared" si="118"/>
        <v/>
      </c>
      <c r="Z495" s="253" t="str">
        <f t="shared" si="115"/>
        <v/>
      </c>
      <c r="AA495" s="253" t="str">
        <f>IF(LEN(Z495)=0,"",CONCATENATE(IF(ISNA(MATCH(_xlfn.BITAND(Z495,'PDP8'!$E$56),'PDP8'!$D$56:$D$70,0)),"",CONCATENATE(INDEX('PDP8'!$C$56:$C$70,MATCH(_xlfn.BITAND(Z495,'PDP8'!$E$56),'PDP8'!$D$56:$D$70,0))," ")),IF(ISNA(MATCH(_xlfn.BITAND(Z495,'PDP8'!$E$71),'PDP8'!$D$71:$D$73,0)),"",CONCATENATE(INDEX('PDP8'!$C$71:$C$73,MATCH(_xlfn.BITAND(Z495,'PDP8'!$E$71),'PDP8'!$D$71:$D$73,0))," ")),IF(_xlfn.BITAND(Z495,'PDP8'!$E$74),"",'PDP8'!$C$74),IF(_xlfn.BITAND(Z495,'PDP8'!$E$75),'PDP8'!$C$75,"")))</f>
        <v/>
      </c>
      <c r="AB495" s="253" t="str">
        <f>IF(LEN(AA495)=0,"",CONCATENATE(IF(ISNA(MATCH(_xlfn.BITAND(Z495,'PDP8'!$E$56),'PDP8'!$D$56:$D$70,0)),"",VLOOKUP(_xlfn.BITAND(Z495,'PDP8'!$E$56),'PDP8'!$D$56:$F$70,3,0)),IF(ISNA(MATCH(_xlfn.BITAND(Z495,'PDP8'!$E$71),'PDP8'!$D$71:$D$73,0)),"",CONCATENATE(IF(ISNA(MATCH(_xlfn.BITAND(Z495,'PDP8'!$E$56),'PDP8'!$D$56:$D$70,0)),"",", "),VLOOKUP(_xlfn.BITAND(Z495,'PDP8'!$E$71),'PDP8'!$D$71:$F$73,3,0))),IF(_xlfn.BITAND(Z495,'PDP8'!$E$75)='PDP8'!$D$75,CONCATENATE(IF(LEN(AA495)&gt;4,", ",""),'PDP8'!$F$75,""),IF(_xlfn.BITAND(Z495,'PDP8'!$E$74),"",'PDP8'!$F$74))))</f>
        <v/>
      </c>
      <c r="AC495" s="253" t="str">
        <f t="shared" si="119"/>
        <v/>
      </c>
      <c r="AD495" s="253" t="str">
        <f>IF(OR(LEFT(C495,1)="*",ISNA(MATCH(C495,'PDP8'!$B$90:$B$238,0))),"",VLOOKUP(C495,'PDP8'!$B$90:$C$238,2,0))</f>
        <v/>
      </c>
      <c r="AE495" s="253" t="str">
        <f>IF(LEN(AD495)=0,"",VLOOKUP(C495,'PDP8'!$B$79:$F$238,5,0))</f>
        <v/>
      </c>
      <c r="AF495" s="253" t="str">
        <f>IF(OR(LEFT(C495,1)="*",ISNA(MATCH(C495,'PDP8'!$J$5:$J$389,0))),"",INDEX('PDP8'!$I$5:$I$389,MATCH(C495,'PDP8'!$J$5:$J$389,0)))</f>
        <v/>
      </c>
      <c r="AG495" s="253" t="str">
        <f>IF(LEN(AF495)=0,"",CONCATENATE(VLOOKUP(C495,'PDP8'!$J$5:$M$389,2,0),": ",VLOOKUP(C495,'PDP8'!$J$5:$M$389,4,0)))</f>
        <v/>
      </c>
      <c r="AH495" s="126"/>
    </row>
    <row r="496" spans="1:34" x14ac:dyDescent="0.2">
      <c r="A496" s="126"/>
      <c r="B496" s="246" t="str">
        <f t="shared" si="105"/>
        <v/>
      </c>
      <c r="C496" s="247"/>
      <c r="D496" s="248"/>
      <c r="E496" s="177"/>
      <c r="F496" s="249"/>
      <c r="G496" s="250" t="str">
        <f>IF(LEN(C496)=0,"",IF(LEFT(C496,1)="*",B496,IF(D496="Y",C496,IF(O496&lt;6,INDEX('PDP8'!$C$6:$C$13,MATCH(P496,'PDP8'!$B$6:$B$13)),CONCATENATE(W496,AA496,AD496,AF496)))))</f>
        <v/>
      </c>
      <c r="H496" s="251" t="str">
        <f t="shared" si="106"/>
        <v/>
      </c>
      <c r="I496" s="250" t="str">
        <f t="shared" si="116"/>
        <v/>
      </c>
      <c r="J496" s="179"/>
      <c r="K496" s="188" t="str">
        <f>IF(LEFT(C496,1)="*",CONCATENATE("/Address = ",RIGHT(B496,LEN(B496)-1)),IF(LEN(O496)=0,"",IF(D496="Y",CONCATENATE("/Data initialized to ",C496),IF(O496&lt;6,CONCATENATE("/",VLOOKUP(P496,'PDP8'!$B$6:$F$13,5),IF(_xlfn.BITAND(OCT2DEC(C496),376)=264," [Auto pre-increment]","")),CONCATENATE("/",Y496,AC496,AE496,AG496)))))</f>
        <v/>
      </c>
      <c r="L496" s="252"/>
      <c r="M496" s="126"/>
      <c r="N496" s="253" t="str">
        <f t="shared" si="107"/>
        <v/>
      </c>
      <c r="O496" s="253" t="str">
        <f t="shared" si="108"/>
        <v/>
      </c>
      <c r="P496" s="253" t="str">
        <f t="shared" si="109"/>
        <v/>
      </c>
      <c r="Q496" s="253" t="str">
        <f t="shared" si="110"/>
        <v/>
      </c>
      <c r="R496" s="253" t="str">
        <f t="shared" si="111"/>
        <v>NO</v>
      </c>
      <c r="S496" s="254" t="str">
        <f t="shared" si="117"/>
        <v>7610</v>
      </c>
      <c r="T496" s="253" t="str">
        <f t="shared" si="112"/>
        <v/>
      </c>
      <c r="U496" s="253">
        <f t="shared" si="113"/>
        <v>0</v>
      </c>
      <c r="V496" s="253" t="str">
        <f t="shared" si="114"/>
        <v/>
      </c>
      <c r="W496" s="253" t="str">
        <f>IF(LEN(V496)=0,"",IF(_xlfn.BITAND(V496,'PDP8'!$E$17)='PDP8'!$D$17,'PDP8'!$F$17,CONCATENATE(IF(ISNA(MATCH(_xlfn.BITAND(V496,'PDP8'!$E$18),'PDP8'!$D$18:$D$20,0)),"",CONCATENATE(INDEX('PDP8'!$C$18:$C$20,MATCH(_xlfn.BITAND(V496,'PDP8'!$E$18),'PDP8'!$D$18:$D$20,0))," ")),IF(ISNA(MATCH(_xlfn.BITAND(V496,'PDP8'!$E$21),'PDP8'!$D$21:$D$52,0)),"",INDEX('PDP8'!$C$21:$C$52,MATCH(_xlfn.BITAND(V496,'PDP8'!$E$21),'PDP8'!$D$21:$D$52,0))))))</f>
        <v/>
      </c>
      <c r="X496" s="253" t="str">
        <f>IF(LEN(W496)=0,"",IF(B496='PDP8'!$B$17,'PDP8'!$F$17,CONCATENATE(IF(ISNA(MATCH(_xlfn.BITAND(V496,'PDP8'!$E$18),'PDP8'!$D$18:$D$20,0)),"",CONCATENATE(VLOOKUP(_xlfn.BITAND(V496,'PDP8'!$E$18),'PDP8'!$D$18:$F$20,3,0),IF(LEN(W496)&gt;4,", ",""))),IF(ISNA(MATCH(_xlfn.BITAND(V496,'PDP8'!$E$21),'PDP8'!$D$21:$D$52,0)),"",VLOOKUP(_xlfn.BITAND(V496,'PDP8'!$E$21),'PDP8'!$D$21:$F$52,3,0)))))</f>
        <v/>
      </c>
      <c r="Y496" s="253" t="str">
        <f t="shared" si="118"/>
        <v/>
      </c>
      <c r="Z496" s="253" t="str">
        <f t="shared" si="115"/>
        <v/>
      </c>
      <c r="AA496" s="253" t="str">
        <f>IF(LEN(Z496)=0,"",CONCATENATE(IF(ISNA(MATCH(_xlfn.BITAND(Z496,'PDP8'!$E$56),'PDP8'!$D$56:$D$70,0)),"",CONCATENATE(INDEX('PDP8'!$C$56:$C$70,MATCH(_xlfn.BITAND(Z496,'PDP8'!$E$56),'PDP8'!$D$56:$D$70,0))," ")),IF(ISNA(MATCH(_xlfn.BITAND(Z496,'PDP8'!$E$71),'PDP8'!$D$71:$D$73,0)),"",CONCATENATE(INDEX('PDP8'!$C$71:$C$73,MATCH(_xlfn.BITAND(Z496,'PDP8'!$E$71),'PDP8'!$D$71:$D$73,0))," ")),IF(_xlfn.BITAND(Z496,'PDP8'!$E$74),"",'PDP8'!$C$74),IF(_xlfn.BITAND(Z496,'PDP8'!$E$75),'PDP8'!$C$75,"")))</f>
        <v/>
      </c>
      <c r="AB496" s="253" t="str">
        <f>IF(LEN(AA496)=0,"",CONCATENATE(IF(ISNA(MATCH(_xlfn.BITAND(Z496,'PDP8'!$E$56),'PDP8'!$D$56:$D$70,0)),"",VLOOKUP(_xlfn.BITAND(Z496,'PDP8'!$E$56),'PDP8'!$D$56:$F$70,3,0)),IF(ISNA(MATCH(_xlfn.BITAND(Z496,'PDP8'!$E$71),'PDP8'!$D$71:$D$73,0)),"",CONCATENATE(IF(ISNA(MATCH(_xlfn.BITAND(Z496,'PDP8'!$E$56),'PDP8'!$D$56:$D$70,0)),"",", "),VLOOKUP(_xlfn.BITAND(Z496,'PDP8'!$E$71),'PDP8'!$D$71:$F$73,3,0))),IF(_xlfn.BITAND(Z496,'PDP8'!$E$75)='PDP8'!$D$75,CONCATENATE(IF(LEN(AA496)&gt;4,", ",""),'PDP8'!$F$75,""),IF(_xlfn.BITAND(Z496,'PDP8'!$E$74),"",'PDP8'!$F$74))))</f>
        <v/>
      </c>
      <c r="AC496" s="253" t="str">
        <f t="shared" si="119"/>
        <v/>
      </c>
      <c r="AD496" s="253" t="str">
        <f>IF(OR(LEFT(C496,1)="*",ISNA(MATCH(C496,'PDP8'!$B$90:$B$238,0))),"",VLOOKUP(C496,'PDP8'!$B$90:$C$238,2,0))</f>
        <v/>
      </c>
      <c r="AE496" s="253" t="str">
        <f>IF(LEN(AD496)=0,"",VLOOKUP(C496,'PDP8'!$B$79:$F$238,5,0))</f>
        <v/>
      </c>
      <c r="AF496" s="253" t="str">
        <f>IF(OR(LEFT(C496,1)="*",ISNA(MATCH(C496,'PDP8'!$J$5:$J$389,0))),"",INDEX('PDP8'!$I$5:$I$389,MATCH(C496,'PDP8'!$J$5:$J$389,0)))</f>
        <v/>
      </c>
      <c r="AG496" s="253" t="str">
        <f>IF(LEN(AF496)=0,"",CONCATENATE(VLOOKUP(C496,'PDP8'!$J$5:$M$389,2,0),": ",VLOOKUP(C496,'PDP8'!$J$5:$M$389,4,0)))</f>
        <v/>
      </c>
      <c r="AH496" s="126"/>
    </row>
    <row r="497" spans="1:34" x14ac:dyDescent="0.2">
      <c r="A497" s="126"/>
      <c r="B497" s="246" t="str">
        <f t="shared" si="105"/>
        <v/>
      </c>
      <c r="C497" s="247"/>
      <c r="D497" s="248"/>
      <c r="E497" s="177"/>
      <c r="F497" s="249"/>
      <c r="G497" s="250" t="str">
        <f>IF(LEN(C497)=0,"",IF(LEFT(C497,1)="*",B497,IF(D497="Y",C497,IF(O497&lt;6,INDEX('PDP8'!$C$6:$C$13,MATCH(P497,'PDP8'!$B$6:$B$13)),CONCATENATE(W497,AA497,AD497,AF497)))))</f>
        <v/>
      </c>
      <c r="H497" s="251" t="str">
        <f t="shared" si="106"/>
        <v/>
      </c>
      <c r="I497" s="250" t="str">
        <f t="shared" si="116"/>
        <v/>
      </c>
      <c r="J497" s="179"/>
      <c r="K497" s="188" t="str">
        <f>IF(LEFT(C497,1)="*",CONCATENATE("/Address = ",RIGHT(B497,LEN(B497)-1)),IF(LEN(O497)=0,"",IF(D497="Y",CONCATENATE("/Data initialized to ",C497),IF(O497&lt;6,CONCATENATE("/",VLOOKUP(P497,'PDP8'!$B$6:$F$13,5),IF(_xlfn.BITAND(OCT2DEC(C497),376)=264," [Auto pre-increment]","")),CONCATENATE("/",Y497,AC497,AE497,AG497)))))</f>
        <v/>
      </c>
      <c r="L497" s="252"/>
      <c r="M497" s="126"/>
      <c r="N497" s="253" t="str">
        <f t="shared" si="107"/>
        <v/>
      </c>
      <c r="O497" s="253" t="str">
        <f t="shared" si="108"/>
        <v/>
      </c>
      <c r="P497" s="253" t="str">
        <f t="shared" si="109"/>
        <v/>
      </c>
      <c r="Q497" s="253" t="str">
        <f t="shared" si="110"/>
        <v/>
      </c>
      <c r="R497" s="253" t="str">
        <f t="shared" si="111"/>
        <v>NO</v>
      </c>
      <c r="S497" s="254" t="str">
        <f t="shared" si="117"/>
        <v>7610</v>
      </c>
      <c r="T497" s="253" t="str">
        <f t="shared" si="112"/>
        <v/>
      </c>
      <c r="U497" s="253">
        <f t="shared" si="113"/>
        <v>0</v>
      </c>
      <c r="V497" s="253" t="str">
        <f t="shared" si="114"/>
        <v/>
      </c>
      <c r="W497" s="253" t="str">
        <f>IF(LEN(V497)=0,"",IF(_xlfn.BITAND(V497,'PDP8'!$E$17)='PDP8'!$D$17,'PDP8'!$F$17,CONCATENATE(IF(ISNA(MATCH(_xlfn.BITAND(V497,'PDP8'!$E$18),'PDP8'!$D$18:$D$20,0)),"",CONCATENATE(INDEX('PDP8'!$C$18:$C$20,MATCH(_xlfn.BITAND(V497,'PDP8'!$E$18),'PDP8'!$D$18:$D$20,0))," ")),IF(ISNA(MATCH(_xlfn.BITAND(V497,'PDP8'!$E$21),'PDP8'!$D$21:$D$52,0)),"",INDEX('PDP8'!$C$21:$C$52,MATCH(_xlfn.BITAND(V497,'PDP8'!$E$21),'PDP8'!$D$21:$D$52,0))))))</f>
        <v/>
      </c>
      <c r="X497" s="253" t="str">
        <f>IF(LEN(W497)=0,"",IF(B497='PDP8'!$B$17,'PDP8'!$F$17,CONCATENATE(IF(ISNA(MATCH(_xlfn.BITAND(V497,'PDP8'!$E$18),'PDP8'!$D$18:$D$20,0)),"",CONCATENATE(VLOOKUP(_xlfn.BITAND(V497,'PDP8'!$E$18),'PDP8'!$D$18:$F$20,3,0),IF(LEN(W497)&gt;4,", ",""))),IF(ISNA(MATCH(_xlfn.BITAND(V497,'PDP8'!$E$21),'PDP8'!$D$21:$D$52,0)),"",VLOOKUP(_xlfn.BITAND(V497,'PDP8'!$E$21),'PDP8'!$D$21:$F$52,3,0)))))</f>
        <v/>
      </c>
      <c r="Y497" s="253" t="str">
        <f t="shared" si="118"/>
        <v/>
      </c>
      <c r="Z497" s="253" t="str">
        <f t="shared" si="115"/>
        <v/>
      </c>
      <c r="AA497" s="253" t="str">
        <f>IF(LEN(Z497)=0,"",CONCATENATE(IF(ISNA(MATCH(_xlfn.BITAND(Z497,'PDP8'!$E$56),'PDP8'!$D$56:$D$70,0)),"",CONCATENATE(INDEX('PDP8'!$C$56:$C$70,MATCH(_xlfn.BITAND(Z497,'PDP8'!$E$56),'PDP8'!$D$56:$D$70,0))," ")),IF(ISNA(MATCH(_xlfn.BITAND(Z497,'PDP8'!$E$71),'PDP8'!$D$71:$D$73,0)),"",CONCATENATE(INDEX('PDP8'!$C$71:$C$73,MATCH(_xlfn.BITAND(Z497,'PDP8'!$E$71),'PDP8'!$D$71:$D$73,0))," ")),IF(_xlfn.BITAND(Z497,'PDP8'!$E$74),"",'PDP8'!$C$74),IF(_xlfn.BITAND(Z497,'PDP8'!$E$75),'PDP8'!$C$75,"")))</f>
        <v/>
      </c>
      <c r="AB497" s="253" t="str">
        <f>IF(LEN(AA497)=0,"",CONCATENATE(IF(ISNA(MATCH(_xlfn.BITAND(Z497,'PDP8'!$E$56),'PDP8'!$D$56:$D$70,0)),"",VLOOKUP(_xlfn.BITAND(Z497,'PDP8'!$E$56),'PDP8'!$D$56:$F$70,3,0)),IF(ISNA(MATCH(_xlfn.BITAND(Z497,'PDP8'!$E$71),'PDP8'!$D$71:$D$73,0)),"",CONCATENATE(IF(ISNA(MATCH(_xlfn.BITAND(Z497,'PDP8'!$E$56),'PDP8'!$D$56:$D$70,0)),"",", "),VLOOKUP(_xlfn.BITAND(Z497,'PDP8'!$E$71),'PDP8'!$D$71:$F$73,3,0))),IF(_xlfn.BITAND(Z497,'PDP8'!$E$75)='PDP8'!$D$75,CONCATENATE(IF(LEN(AA497)&gt;4,", ",""),'PDP8'!$F$75,""),IF(_xlfn.BITAND(Z497,'PDP8'!$E$74),"",'PDP8'!$F$74))))</f>
        <v/>
      </c>
      <c r="AC497" s="253" t="str">
        <f t="shared" si="119"/>
        <v/>
      </c>
      <c r="AD497" s="253" t="str">
        <f>IF(OR(LEFT(C497,1)="*",ISNA(MATCH(C497,'PDP8'!$B$90:$B$238,0))),"",VLOOKUP(C497,'PDP8'!$B$90:$C$238,2,0))</f>
        <v/>
      </c>
      <c r="AE497" s="253" t="str">
        <f>IF(LEN(AD497)=0,"",VLOOKUP(C497,'PDP8'!$B$79:$F$238,5,0))</f>
        <v/>
      </c>
      <c r="AF497" s="253" t="str">
        <f>IF(OR(LEFT(C497,1)="*",ISNA(MATCH(C497,'PDP8'!$J$5:$J$389,0))),"",INDEX('PDP8'!$I$5:$I$389,MATCH(C497,'PDP8'!$J$5:$J$389,0)))</f>
        <v/>
      </c>
      <c r="AG497" s="253" t="str">
        <f>IF(LEN(AF497)=0,"",CONCATENATE(VLOOKUP(C497,'PDP8'!$J$5:$M$389,2,0),": ",VLOOKUP(C497,'PDP8'!$J$5:$M$389,4,0)))</f>
        <v/>
      </c>
      <c r="AH497" s="126"/>
    </row>
    <row r="498" spans="1:34" x14ac:dyDescent="0.2">
      <c r="A498" s="126"/>
      <c r="B498" s="246" t="str">
        <f t="shared" si="105"/>
        <v/>
      </c>
      <c r="C498" s="247"/>
      <c r="D498" s="248"/>
      <c r="E498" s="177"/>
      <c r="F498" s="249"/>
      <c r="G498" s="250" t="str">
        <f>IF(LEN(C498)=0,"",IF(LEFT(C498,1)="*",B498,IF(D498="Y",C498,IF(O498&lt;6,INDEX('PDP8'!$C$6:$C$13,MATCH(P498,'PDP8'!$B$6:$B$13)),CONCATENATE(W498,AA498,AD498,AF498)))))</f>
        <v/>
      </c>
      <c r="H498" s="251" t="str">
        <f t="shared" si="106"/>
        <v/>
      </c>
      <c r="I498" s="250" t="str">
        <f t="shared" si="116"/>
        <v/>
      </c>
      <c r="J498" s="179"/>
      <c r="K498" s="188" t="str">
        <f>IF(LEFT(C498,1)="*",CONCATENATE("/Address = ",RIGHT(B498,LEN(B498)-1)),IF(LEN(O498)=0,"",IF(D498="Y",CONCATENATE("/Data initialized to ",C498),IF(O498&lt;6,CONCATENATE("/",VLOOKUP(P498,'PDP8'!$B$6:$F$13,5),IF(_xlfn.BITAND(OCT2DEC(C498),376)=264," [Auto pre-increment]","")),CONCATENATE("/",Y498,AC498,AE498,AG498)))))</f>
        <v/>
      </c>
      <c r="L498" s="252"/>
      <c r="M498" s="126"/>
      <c r="N498" s="253" t="str">
        <f t="shared" si="107"/>
        <v/>
      </c>
      <c r="O498" s="253" t="str">
        <f t="shared" si="108"/>
        <v/>
      </c>
      <c r="P498" s="253" t="str">
        <f t="shared" si="109"/>
        <v/>
      </c>
      <c r="Q498" s="253" t="str">
        <f t="shared" si="110"/>
        <v/>
      </c>
      <c r="R498" s="253" t="str">
        <f t="shared" si="111"/>
        <v>NO</v>
      </c>
      <c r="S498" s="254" t="str">
        <f t="shared" si="117"/>
        <v>7610</v>
      </c>
      <c r="T498" s="253" t="str">
        <f t="shared" si="112"/>
        <v/>
      </c>
      <c r="U498" s="253">
        <f t="shared" si="113"/>
        <v>0</v>
      </c>
      <c r="V498" s="253" t="str">
        <f t="shared" si="114"/>
        <v/>
      </c>
      <c r="W498" s="253" t="str">
        <f>IF(LEN(V498)=0,"",IF(_xlfn.BITAND(V498,'PDP8'!$E$17)='PDP8'!$D$17,'PDP8'!$F$17,CONCATENATE(IF(ISNA(MATCH(_xlfn.BITAND(V498,'PDP8'!$E$18),'PDP8'!$D$18:$D$20,0)),"",CONCATENATE(INDEX('PDP8'!$C$18:$C$20,MATCH(_xlfn.BITAND(V498,'PDP8'!$E$18),'PDP8'!$D$18:$D$20,0))," ")),IF(ISNA(MATCH(_xlfn.BITAND(V498,'PDP8'!$E$21),'PDP8'!$D$21:$D$52,0)),"",INDEX('PDP8'!$C$21:$C$52,MATCH(_xlfn.BITAND(V498,'PDP8'!$E$21),'PDP8'!$D$21:$D$52,0))))))</f>
        <v/>
      </c>
      <c r="X498" s="253" t="str">
        <f>IF(LEN(W498)=0,"",IF(B498='PDP8'!$B$17,'PDP8'!$F$17,CONCATENATE(IF(ISNA(MATCH(_xlfn.BITAND(V498,'PDP8'!$E$18),'PDP8'!$D$18:$D$20,0)),"",CONCATENATE(VLOOKUP(_xlfn.BITAND(V498,'PDP8'!$E$18),'PDP8'!$D$18:$F$20,3,0),IF(LEN(W498)&gt;4,", ",""))),IF(ISNA(MATCH(_xlfn.BITAND(V498,'PDP8'!$E$21),'PDP8'!$D$21:$D$52,0)),"",VLOOKUP(_xlfn.BITAND(V498,'PDP8'!$E$21),'PDP8'!$D$21:$F$52,3,0)))))</f>
        <v/>
      </c>
      <c r="Y498" s="253" t="str">
        <f t="shared" si="118"/>
        <v/>
      </c>
      <c r="Z498" s="253" t="str">
        <f t="shared" si="115"/>
        <v/>
      </c>
      <c r="AA498" s="253" t="str">
        <f>IF(LEN(Z498)=0,"",CONCATENATE(IF(ISNA(MATCH(_xlfn.BITAND(Z498,'PDP8'!$E$56),'PDP8'!$D$56:$D$70,0)),"",CONCATENATE(INDEX('PDP8'!$C$56:$C$70,MATCH(_xlfn.BITAND(Z498,'PDP8'!$E$56),'PDP8'!$D$56:$D$70,0))," ")),IF(ISNA(MATCH(_xlfn.BITAND(Z498,'PDP8'!$E$71),'PDP8'!$D$71:$D$73,0)),"",CONCATENATE(INDEX('PDP8'!$C$71:$C$73,MATCH(_xlfn.BITAND(Z498,'PDP8'!$E$71),'PDP8'!$D$71:$D$73,0))," ")),IF(_xlfn.BITAND(Z498,'PDP8'!$E$74),"",'PDP8'!$C$74),IF(_xlfn.BITAND(Z498,'PDP8'!$E$75),'PDP8'!$C$75,"")))</f>
        <v/>
      </c>
      <c r="AB498" s="253" t="str">
        <f>IF(LEN(AA498)=0,"",CONCATENATE(IF(ISNA(MATCH(_xlfn.BITAND(Z498,'PDP8'!$E$56),'PDP8'!$D$56:$D$70,0)),"",VLOOKUP(_xlfn.BITAND(Z498,'PDP8'!$E$56),'PDP8'!$D$56:$F$70,3,0)),IF(ISNA(MATCH(_xlfn.BITAND(Z498,'PDP8'!$E$71),'PDP8'!$D$71:$D$73,0)),"",CONCATENATE(IF(ISNA(MATCH(_xlfn.BITAND(Z498,'PDP8'!$E$56),'PDP8'!$D$56:$D$70,0)),"",", "),VLOOKUP(_xlfn.BITAND(Z498,'PDP8'!$E$71),'PDP8'!$D$71:$F$73,3,0))),IF(_xlfn.BITAND(Z498,'PDP8'!$E$75)='PDP8'!$D$75,CONCATENATE(IF(LEN(AA498)&gt;4,", ",""),'PDP8'!$F$75,""),IF(_xlfn.BITAND(Z498,'PDP8'!$E$74),"",'PDP8'!$F$74))))</f>
        <v/>
      </c>
      <c r="AC498" s="253" t="str">
        <f t="shared" si="119"/>
        <v/>
      </c>
      <c r="AD498" s="253" t="str">
        <f>IF(OR(LEFT(C498,1)="*",ISNA(MATCH(C498,'PDP8'!$B$90:$B$238,0))),"",VLOOKUP(C498,'PDP8'!$B$90:$C$238,2,0))</f>
        <v/>
      </c>
      <c r="AE498" s="253" t="str">
        <f>IF(LEN(AD498)=0,"",VLOOKUP(C498,'PDP8'!$B$79:$F$238,5,0))</f>
        <v/>
      </c>
      <c r="AF498" s="253" t="str">
        <f>IF(OR(LEFT(C498,1)="*",ISNA(MATCH(C498,'PDP8'!$J$5:$J$389,0))),"",INDEX('PDP8'!$I$5:$I$389,MATCH(C498,'PDP8'!$J$5:$J$389,0)))</f>
        <v/>
      </c>
      <c r="AG498" s="253" t="str">
        <f>IF(LEN(AF498)=0,"",CONCATENATE(VLOOKUP(C498,'PDP8'!$J$5:$M$389,2,0),": ",VLOOKUP(C498,'PDP8'!$J$5:$M$389,4,0)))</f>
        <v/>
      </c>
      <c r="AH498" s="126"/>
    </row>
    <row r="499" spans="1:34" x14ac:dyDescent="0.2">
      <c r="A499" s="126"/>
      <c r="B499" s="246" t="str">
        <f t="shared" si="105"/>
        <v/>
      </c>
      <c r="C499" s="247"/>
      <c r="D499" s="248"/>
      <c r="E499" s="177"/>
      <c r="F499" s="249"/>
      <c r="G499" s="250" t="str">
        <f>IF(LEN(C499)=0,"",IF(LEFT(C499,1)="*",B499,IF(D499="Y",C499,IF(O499&lt;6,INDEX('PDP8'!$C$6:$C$13,MATCH(P499,'PDP8'!$B$6:$B$13)),CONCATENATE(W499,AA499,AD499,AF499)))))</f>
        <v/>
      </c>
      <c r="H499" s="251" t="str">
        <f t="shared" si="106"/>
        <v/>
      </c>
      <c r="I499" s="250" t="str">
        <f t="shared" si="116"/>
        <v/>
      </c>
      <c r="J499" s="179"/>
      <c r="K499" s="188" t="str">
        <f>IF(LEFT(C499,1)="*",CONCATENATE("/Address = ",RIGHT(B499,LEN(B499)-1)),IF(LEN(O499)=0,"",IF(D499="Y",CONCATENATE("/Data initialized to ",C499),IF(O499&lt;6,CONCATENATE("/",VLOOKUP(P499,'PDP8'!$B$6:$F$13,5),IF(_xlfn.BITAND(OCT2DEC(C499),376)=264," [Auto pre-increment]","")),CONCATENATE("/",Y499,AC499,AE499,AG499)))))</f>
        <v/>
      </c>
      <c r="L499" s="252"/>
      <c r="M499" s="126"/>
      <c r="N499" s="253" t="str">
        <f t="shared" si="107"/>
        <v/>
      </c>
      <c r="O499" s="253" t="str">
        <f t="shared" si="108"/>
        <v/>
      </c>
      <c r="P499" s="253" t="str">
        <f t="shared" si="109"/>
        <v/>
      </c>
      <c r="Q499" s="253" t="str">
        <f t="shared" si="110"/>
        <v/>
      </c>
      <c r="R499" s="253" t="str">
        <f t="shared" si="111"/>
        <v>NO</v>
      </c>
      <c r="S499" s="254" t="str">
        <f t="shared" si="117"/>
        <v>7610</v>
      </c>
      <c r="T499" s="253" t="str">
        <f t="shared" si="112"/>
        <v/>
      </c>
      <c r="U499" s="253">
        <f t="shared" si="113"/>
        <v>0</v>
      </c>
      <c r="V499" s="253" t="str">
        <f t="shared" si="114"/>
        <v/>
      </c>
      <c r="W499" s="253" t="str">
        <f>IF(LEN(V499)=0,"",IF(_xlfn.BITAND(V499,'PDP8'!$E$17)='PDP8'!$D$17,'PDP8'!$F$17,CONCATENATE(IF(ISNA(MATCH(_xlfn.BITAND(V499,'PDP8'!$E$18),'PDP8'!$D$18:$D$20,0)),"",CONCATENATE(INDEX('PDP8'!$C$18:$C$20,MATCH(_xlfn.BITAND(V499,'PDP8'!$E$18),'PDP8'!$D$18:$D$20,0))," ")),IF(ISNA(MATCH(_xlfn.BITAND(V499,'PDP8'!$E$21),'PDP8'!$D$21:$D$52,0)),"",INDEX('PDP8'!$C$21:$C$52,MATCH(_xlfn.BITAND(V499,'PDP8'!$E$21),'PDP8'!$D$21:$D$52,0))))))</f>
        <v/>
      </c>
      <c r="X499" s="253" t="str">
        <f>IF(LEN(W499)=0,"",IF(B499='PDP8'!$B$17,'PDP8'!$F$17,CONCATENATE(IF(ISNA(MATCH(_xlfn.BITAND(V499,'PDP8'!$E$18),'PDP8'!$D$18:$D$20,0)),"",CONCATENATE(VLOOKUP(_xlfn.BITAND(V499,'PDP8'!$E$18),'PDP8'!$D$18:$F$20,3,0),IF(LEN(W499)&gt;4,", ",""))),IF(ISNA(MATCH(_xlfn.BITAND(V499,'PDP8'!$E$21),'PDP8'!$D$21:$D$52,0)),"",VLOOKUP(_xlfn.BITAND(V499,'PDP8'!$E$21),'PDP8'!$D$21:$F$52,3,0)))))</f>
        <v/>
      </c>
      <c r="Y499" s="253" t="str">
        <f t="shared" si="118"/>
        <v/>
      </c>
      <c r="Z499" s="253" t="str">
        <f t="shared" si="115"/>
        <v/>
      </c>
      <c r="AA499" s="253" t="str">
        <f>IF(LEN(Z499)=0,"",CONCATENATE(IF(ISNA(MATCH(_xlfn.BITAND(Z499,'PDP8'!$E$56),'PDP8'!$D$56:$D$70,0)),"",CONCATENATE(INDEX('PDP8'!$C$56:$C$70,MATCH(_xlfn.BITAND(Z499,'PDP8'!$E$56),'PDP8'!$D$56:$D$70,0))," ")),IF(ISNA(MATCH(_xlfn.BITAND(Z499,'PDP8'!$E$71),'PDP8'!$D$71:$D$73,0)),"",CONCATENATE(INDEX('PDP8'!$C$71:$C$73,MATCH(_xlfn.BITAND(Z499,'PDP8'!$E$71),'PDP8'!$D$71:$D$73,0))," ")),IF(_xlfn.BITAND(Z499,'PDP8'!$E$74),"",'PDP8'!$C$74),IF(_xlfn.BITAND(Z499,'PDP8'!$E$75),'PDP8'!$C$75,"")))</f>
        <v/>
      </c>
      <c r="AB499" s="253" t="str">
        <f>IF(LEN(AA499)=0,"",CONCATENATE(IF(ISNA(MATCH(_xlfn.BITAND(Z499,'PDP8'!$E$56),'PDP8'!$D$56:$D$70,0)),"",VLOOKUP(_xlfn.BITAND(Z499,'PDP8'!$E$56),'PDP8'!$D$56:$F$70,3,0)),IF(ISNA(MATCH(_xlfn.BITAND(Z499,'PDP8'!$E$71),'PDP8'!$D$71:$D$73,0)),"",CONCATENATE(IF(ISNA(MATCH(_xlfn.BITAND(Z499,'PDP8'!$E$56),'PDP8'!$D$56:$D$70,0)),"",", "),VLOOKUP(_xlfn.BITAND(Z499,'PDP8'!$E$71),'PDP8'!$D$71:$F$73,3,0))),IF(_xlfn.BITAND(Z499,'PDP8'!$E$75)='PDP8'!$D$75,CONCATENATE(IF(LEN(AA499)&gt;4,", ",""),'PDP8'!$F$75,""),IF(_xlfn.BITAND(Z499,'PDP8'!$E$74),"",'PDP8'!$F$74))))</f>
        <v/>
      </c>
      <c r="AC499" s="253" t="str">
        <f t="shared" si="119"/>
        <v/>
      </c>
      <c r="AD499" s="253" t="str">
        <f>IF(OR(LEFT(C499,1)="*",ISNA(MATCH(C499,'PDP8'!$B$90:$B$238,0))),"",VLOOKUP(C499,'PDP8'!$B$90:$C$238,2,0))</f>
        <v/>
      </c>
      <c r="AE499" s="253" t="str">
        <f>IF(LEN(AD499)=0,"",VLOOKUP(C499,'PDP8'!$B$79:$F$238,5,0))</f>
        <v/>
      </c>
      <c r="AF499" s="253" t="str">
        <f>IF(OR(LEFT(C499,1)="*",ISNA(MATCH(C499,'PDP8'!$J$5:$J$389,0))),"",INDEX('PDP8'!$I$5:$I$389,MATCH(C499,'PDP8'!$J$5:$J$389,0)))</f>
        <v/>
      </c>
      <c r="AG499" s="253" t="str">
        <f>IF(LEN(AF499)=0,"",CONCATENATE(VLOOKUP(C499,'PDP8'!$J$5:$M$389,2,0),": ",VLOOKUP(C499,'PDP8'!$J$5:$M$389,4,0)))</f>
        <v/>
      </c>
      <c r="AH499" s="126"/>
    </row>
    <row r="500" spans="1:34" x14ac:dyDescent="0.2">
      <c r="A500" s="126"/>
      <c r="B500" s="246" t="str">
        <f t="shared" si="105"/>
        <v/>
      </c>
      <c r="C500" s="247"/>
      <c r="D500" s="248"/>
      <c r="E500" s="177"/>
      <c r="F500" s="249"/>
      <c r="G500" s="250" t="str">
        <f>IF(LEN(C500)=0,"",IF(LEFT(C500,1)="*",B500,IF(D500="Y",C500,IF(O500&lt;6,INDEX('PDP8'!$C$6:$C$13,MATCH(P500,'PDP8'!$B$6:$B$13)),CONCATENATE(W500,AA500,AD500,AF500)))))</f>
        <v/>
      </c>
      <c r="H500" s="251" t="str">
        <f t="shared" si="106"/>
        <v/>
      </c>
      <c r="I500" s="250" t="str">
        <f t="shared" si="116"/>
        <v/>
      </c>
      <c r="J500" s="179"/>
      <c r="K500" s="188" t="str">
        <f>IF(LEFT(C500,1)="*",CONCATENATE("/Address = ",RIGHT(B500,LEN(B500)-1)),IF(LEN(O500)=0,"",IF(D500="Y",CONCATENATE("/Data initialized to ",C500),IF(O500&lt;6,CONCATENATE("/",VLOOKUP(P500,'PDP8'!$B$6:$F$13,5),IF(_xlfn.BITAND(OCT2DEC(C500),376)=264," [Auto pre-increment]","")),CONCATENATE("/",Y500,AC500,AE500,AG500)))))</f>
        <v/>
      </c>
      <c r="L500" s="252"/>
      <c r="M500" s="126"/>
      <c r="N500" s="253" t="str">
        <f t="shared" si="107"/>
        <v/>
      </c>
      <c r="O500" s="253" t="str">
        <f t="shared" si="108"/>
        <v/>
      </c>
      <c r="P500" s="253" t="str">
        <f t="shared" si="109"/>
        <v/>
      </c>
      <c r="Q500" s="253" t="str">
        <f t="shared" si="110"/>
        <v/>
      </c>
      <c r="R500" s="253" t="str">
        <f t="shared" si="111"/>
        <v>NO</v>
      </c>
      <c r="S500" s="254" t="str">
        <f t="shared" si="117"/>
        <v>7610</v>
      </c>
      <c r="T500" s="253" t="str">
        <f t="shared" si="112"/>
        <v/>
      </c>
      <c r="U500" s="253">
        <f t="shared" si="113"/>
        <v>0</v>
      </c>
      <c r="V500" s="253" t="str">
        <f t="shared" si="114"/>
        <v/>
      </c>
      <c r="W500" s="253" t="str">
        <f>IF(LEN(V500)=0,"",IF(_xlfn.BITAND(V500,'PDP8'!$E$17)='PDP8'!$D$17,'PDP8'!$F$17,CONCATENATE(IF(ISNA(MATCH(_xlfn.BITAND(V500,'PDP8'!$E$18),'PDP8'!$D$18:$D$20,0)),"",CONCATENATE(INDEX('PDP8'!$C$18:$C$20,MATCH(_xlfn.BITAND(V500,'PDP8'!$E$18),'PDP8'!$D$18:$D$20,0))," ")),IF(ISNA(MATCH(_xlfn.BITAND(V500,'PDP8'!$E$21),'PDP8'!$D$21:$D$52,0)),"",INDEX('PDP8'!$C$21:$C$52,MATCH(_xlfn.BITAND(V500,'PDP8'!$E$21),'PDP8'!$D$21:$D$52,0))))))</f>
        <v/>
      </c>
      <c r="X500" s="253" t="str">
        <f>IF(LEN(W500)=0,"",IF(B500='PDP8'!$B$17,'PDP8'!$F$17,CONCATENATE(IF(ISNA(MATCH(_xlfn.BITAND(V500,'PDP8'!$E$18),'PDP8'!$D$18:$D$20,0)),"",CONCATENATE(VLOOKUP(_xlfn.BITAND(V500,'PDP8'!$E$18),'PDP8'!$D$18:$F$20,3,0),IF(LEN(W500)&gt;4,", ",""))),IF(ISNA(MATCH(_xlfn.BITAND(V500,'PDP8'!$E$21),'PDP8'!$D$21:$D$52,0)),"",VLOOKUP(_xlfn.BITAND(V500,'PDP8'!$E$21),'PDP8'!$D$21:$F$52,3,0)))))</f>
        <v/>
      </c>
      <c r="Y500" s="253" t="str">
        <f t="shared" si="118"/>
        <v/>
      </c>
      <c r="Z500" s="253" t="str">
        <f t="shared" si="115"/>
        <v/>
      </c>
      <c r="AA500" s="253" t="str">
        <f>IF(LEN(Z500)=0,"",CONCATENATE(IF(ISNA(MATCH(_xlfn.BITAND(Z500,'PDP8'!$E$56),'PDP8'!$D$56:$D$70,0)),"",CONCATENATE(INDEX('PDP8'!$C$56:$C$70,MATCH(_xlfn.BITAND(Z500,'PDP8'!$E$56),'PDP8'!$D$56:$D$70,0))," ")),IF(ISNA(MATCH(_xlfn.BITAND(Z500,'PDP8'!$E$71),'PDP8'!$D$71:$D$73,0)),"",CONCATENATE(INDEX('PDP8'!$C$71:$C$73,MATCH(_xlfn.BITAND(Z500,'PDP8'!$E$71),'PDP8'!$D$71:$D$73,0))," ")),IF(_xlfn.BITAND(Z500,'PDP8'!$E$74),"",'PDP8'!$C$74),IF(_xlfn.BITAND(Z500,'PDP8'!$E$75),'PDP8'!$C$75,"")))</f>
        <v/>
      </c>
      <c r="AB500" s="253" t="str">
        <f>IF(LEN(AA500)=0,"",CONCATENATE(IF(ISNA(MATCH(_xlfn.BITAND(Z500,'PDP8'!$E$56),'PDP8'!$D$56:$D$70,0)),"",VLOOKUP(_xlfn.BITAND(Z500,'PDP8'!$E$56),'PDP8'!$D$56:$F$70,3,0)),IF(ISNA(MATCH(_xlfn.BITAND(Z500,'PDP8'!$E$71),'PDP8'!$D$71:$D$73,0)),"",CONCATENATE(IF(ISNA(MATCH(_xlfn.BITAND(Z500,'PDP8'!$E$56),'PDP8'!$D$56:$D$70,0)),"",", "),VLOOKUP(_xlfn.BITAND(Z500,'PDP8'!$E$71),'PDP8'!$D$71:$F$73,3,0))),IF(_xlfn.BITAND(Z500,'PDP8'!$E$75)='PDP8'!$D$75,CONCATENATE(IF(LEN(AA500)&gt;4,", ",""),'PDP8'!$F$75,""),IF(_xlfn.BITAND(Z500,'PDP8'!$E$74),"",'PDP8'!$F$74))))</f>
        <v/>
      </c>
      <c r="AC500" s="253" t="str">
        <f t="shared" si="119"/>
        <v/>
      </c>
      <c r="AD500" s="253" t="str">
        <f>IF(OR(LEFT(C500,1)="*",ISNA(MATCH(C500,'PDP8'!$B$90:$B$238,0))),"",VLOOKUP(C500,'PDP8'!$B$90:$C$238,2,0))</f>
        <v/>
      </c>
      <c r="AE500" s="253" t="str">
        <f>IF(LEN(AD500)=0,"",VLOOKUP(C500,'PDP8'!$B$79:$F$238,5,0))</f>
        <v/>
      </c>
      <c r="AF500" s="253" t="str">
        <f>IF(OR(LEFT(C500,1)="*",ISNA(MATCH(C500,'PDP8'!$J$5:$J$389,0))),"",INDEX('PDP8'!$I$5:$I$389,MATCH(C500,'PDP8'!$J$5:$J$389,0)))</f>
        <v/>
      </c>
      <c r="AG500" s="253" t="str">
        <f>IF(LEN(AF500)=0,"",CONCATENATE(VLOOKUP(C500,'PDP8'!$J$5:$M$389,2,0),": ",VLOOKUP(C500,'PDP8'!$J$5:$M$389,4,0)))</f>
        <v/>
      </c>
      <c r="AH500" s="126"/>
    </row>
    <row r="501" spans="1:34" x14ac:dyDescent="0.2">
      <c r="A501" s="126"/>
      <c r="B501" s="246" t="str">
        <f t="shared" si="105"/>
        <v/>
      </c>
      <c r="C501" s="247"/>
      <c r="D501" s="248"/>
      <c r="E501" s="177"/>
      <c r="F501" s="249"/>
      <c r="G501" s="250" t="str">
        <f>IF(LEN(C501)=0,"",IF(LEFT(C501,1)="*",B501,IF(D501="Y",C501,IF(O501&lt;6,INDEX('PDP8'!$C$6:$C$13,MATCH(P501,'PDP8'!$B$6:$B$13)),CONCATENATE(W501,AA501,AD501,AF501)))))</f>
        <v/>
      </c>
      <c r="H501" s="251" t="str">
        <f t="shared" si="106"/>
        <v/>
      </c>
      <c r="I501" s="250" t="str">
        <f t="shared" si="116"/>
        <v/>
      </c>
      <c r="J501" s="179"/>
      <c r="K501" s="188" t="str">
        <f>IF(LEFT(C501,1)="*",CONCATENATE("/Address = ",RIGHT(B501,LEN(B501)-1)),IF(LEN(O501)=0,"",IF(D501="Y",CONCATENATE("/Data initialized to ",C501),IF(O501&lt;6,CONCATENATE("/",VLOOKUP(P501,'PDP8'!$B$6:$F$13,5),IF(_xlfn.BITAND(OCT2DEC(C501),376)=264," [Auto pre-increment]","")),CONCATENATE("/",Y501,AC501,AE501,AG501)))))</f>
        <v/>
      </c>
      <c r="L501" s="252"/>
      <c r="M501" s="126"/>
      <c r="N501" s="253" t="str">
        <f t="shared" si="107"/>
        <v/>
      </c>
      <c r="O501" s="253" t="str">
        <f t="shared" si="108"/>
        <v/>
      </c>
      <c r="P501" s="253" t="str">
        <f t="shared" si="109"/>
        <v/>
      </c>
      <c r="Q501" s="253" t="str">
        <f t="shared" si="110"/>
        <v/>
      </c>
      <c r="R501" s="253" t="str">
        <f t="shared" si="111"/>
        <v>NO</v>
      </c>
      <c r="S501" s="254" t="str">
        <f t="shared" si="117"/>
        <v>7610</v>
      </c>
      <c r="T501" s="253" t="str">
        <f t="shared" si="112"/>
        <v/>
      </c>
      <c r="U501" s="253">
        <f t="shared" si="113"/>
        <v>0</v>
      </c>
      <c r="V501" s="253" t="str">
        <f t="shared" si="114"/>
        <v/>
      </c>
      <c r="W501" s="253" t="str">
        <f>IF(LEN(V501)=0,"",IF(_xlfn.BITAND(V501,'PDP8'!$E$17)='PDP8'!$D$17,'PDP8'!$F$17,CONCATENATE(IF(ISNA(MATCH(_xlfn.BITAND(V501,'PDP8'!$E$18),'PDP8'!$D$18:$D$20,0)),"",CONCATENATE(INDEX('PDP8'!$C$18:$C$20,MATCH(_xlfn.BITAND(V501,'PDP8'!$E$18),'PDP8'!$D$18:$D$20,0))," ")),IF(ISNA(MATCH(_xlfn.BITAND(V501,'PDP8'!$E$21),'PDP8'!$D$21:$D$52,0)),"",INDEX('PDP8'!$C$21:$C$52,MATCH(_xlfn.BITAND(V501,'PDP8'!$E$21),'PDP8'!$D$21:$D$52,0))))))</f>
        <v/>
      </c>
      <c r="X501" s="253" t="str">
        <f>IF(LEN(W501)=0,"",IF(B501='PDP8'!$B$17,'PDP8'!$F$17,CONCATENATE(IF(ISNA(MATCH(_xlfn.BITAND(V501,'PDP8'!$E$18),'PDP8'!$D$18:$D$20,0)),"",CONCATENATE(VLOOKUP(_xlfn.BITAND(V501,'PDP8'!$E$18),'PDP8'!$D$18:$F$20,3,0),IF(LEN(W501)&gt;4,", ",""))),IF(ISNA(MATCH(_xlfn.BITAND(V501,'PDP8'!$E$21),'PDP8'!$D$21:$D$52,0)),"",VLOOKUP(_xlfn.BITAND(V501,'PDP8'!$E$21),'PDP8'!$D$21:$F$52,3,0)))))</f>
        <v/>
      </c>
      <c r="Y501" s="253" t="str">
        <f t="shared" si="118"/>
        <v/>
      </c>
      <c r="Z501" s="253" t="str">
        <f t="shared" si="115"/>
        <v/>
      </c>
      <c r="AA501" s="253" t="str">
        <f>IF(LEN(Z501)=0,"",CONCATENATE(IF(ISNA(MATCH(_xlfn.BITAND(Z501,'PDP8'!$E$56),'PDP8'!$D$56:$D$70,0)),"",CONCATENATE(INDEX('PDP8'!$C$56:$C$70,MATCH(_xlfn.BITAND(Z501,'PDP8'!$E$56),'PDP8'!$D$56:$D$70,0))," ")),IF(ISNA(MATCH(_xlfn.BITAND(Z501,'PDP8'!$E$71),'PDP8'!$D$71:$D$73,0)),"",CONCATENATE(INDEX('PDP8'!$C$71:$C$73,MATCH(_xlfn.BITAND(Z501,'PDP8'!$E$71),'PDP8'!$D$71:$D$73,0))," ")),IF(_xlfn.BITAND(Z501,'PDP8'!$E$74),"",'PDP8'!$C$74),IF(_xlfn.BITAND(Z501,'PDP8'!$E$75),'PDP8'!$C$75,"")))</f>
        <v/>
      </c>
      <c r="AB501" s="253" t="str">
        <f>IF(LEN(AA501)=0,"",CONCATENATE(IF(ISNA(MATCH(_xlfn.BITAND(Z501,'PDP8'!$E$56),'PDP8'!$D$56:$D$70,0)),"",VLOOKUP(_xlfn.BITAND(Z501,'PDP8'!$E$56),'PDP8'!$D$56:$F$70,3,0)),IF(ISNA(MATCH(_xlfn.BITAND(Z501,'PDP8'!$E$71),'PDP8'!$D$71:$D$73,0)),"",CONCATENATE(IF(ISNA(MATCH(_xlfn.BITAND(Z501,'PDP8'!$E$56),'PDP8'!$D$56:$D$70,0)),"",", "),VLOOKUP(_xlfn.BITAND(Z501,'PDP8'!$E$71),'PDP8'!$D$71:$F$73,3,0))),IF(_xlfn.BITAND(Z501,'PDP8'!$E$75)='PDP8'!$D$75,CONCATENATE(IF(LEN(AA501)&gt;4,", ",""),'PDP8'!$F$75,""),IF(_xlfn.BITAND(Z501,'PDP8'!$E$74),"",'PDP8'!$F$74))))</f>
        <v/>
      </c>
      <c r="AC501" s="253" t="str">
        <f t="shared" si="119"/>
        <v/>
      </c>
      <c r="AD501" s="253" t="str">
        <f>IF(OR(LEFT(C501,1)="*",ISNA(MATCH(C501,'PDP8'!$B$90:$B$238,0))),"",VLOOKUP(C501,'PDP8'!$B$90:$C$238,2,0))</f>
        <v/>
      </c>
      <c r="AE501" s="253" t="str">
        <f>IF(LEN(AD501)=0,"",VLOOKUP(C501,'PDP8'!$B$79:$F$238,5,0))</f>
        <v/>
      </c>
      <c r="AF501" s="253" t="str">
        <f>IF(OR(LEFT(C501,1)="*",ISNA(MATCH(C501,'PDP8'!$J$5:$J$389,0))),"",INDEX('PDP8'!$I$5:$I$389,MATCH(C501,'PDP8'!$J$5:$J$389,0)))</f>
        <v/>
      </c>
      <c r="AG501" s="253" t="str">
        <f>IF(LEN(AF501)=0,"",CONCATENATE(VLOOKUP(C501,'PDP8'!$J$5:$M$389,2,0),": ",VLOOKUP(C501,'PDP8'!$J$5:$M$389,4,0)))</f>
        <v/>
      </c>
      <c r="AH501" s="126"/>
    </row>
    <row r="502" spans="1:34" x14ac:dyDescent="0.2">
      <c r="A502" s="126"/>
      <c r="B502" s="246" t="str">
        <f t="shared" si="105"/>
        <v/>
      </c>
      <c r="C502" s="247"/>
      <c r="D502" s="248"/>
      <c r="E502" s="177"/>
      <c r="F502" s="249"/>
      <c r="G502" s="250" t="str">
        <f>IF(LEN(C502)=0,"",IF(LEFT(C502,1)="*",B502,IF(D502="Y",C502,IF(O502&lt;6,INDEX('PDP8'!$C$6:$C$13,MATCH(P502,'PDP8'!$B$6:$B$13)),CONCATENATE(W502,AA502,AD502,AF502)))))</f>
        <v/>
      </c>
      <c r="H502" s="251" t="str">
        <f t="shared" si="106"/>
        <v/>
      </c>
      <c r="I502" s="250" t="str">
        <f t="shared" si="116"/>
        <v/>
      </c>
      <c r="J502" s="179"/>
      <c r="K502" s="188" t="str">
        <f>IF(LEFT(C502,1)="*",CONCATENATE("/Address = ",RIGHT(B502,LEN(B502)-1)),IF(LEN(O502)=0,"",IF(D502="Y",CONCATENATE("/Data initialized to ",C502),IF(O502&lt;6,CONCATENATE("/",VLOOKUP(P502,'PDP8'!$B$6:$F$13,5),IF(_xlfn.BITAND(OCT2DEC(C502),376)=264," [Auto pre-increment]","")),CONCATENATE("/",Y502,AC502,AE502,AG502)))))</f>
        <v/>
      </c>
      <c r="L502" s="252"/>
      <c r="M502" s="126"/>
      <c r="N502" s="253" t="str">
        <f t="shared" si="107"/>
        <v/>
      </c>
      <c r="O502" s="253" t="str">
        <f t="shared" si="108"/>
        <v/>
      </c>
      <c r="P502" s="253" t="str">
        <f t="shared" si="109"/>
        <v/>
      </c>
      <c r="Q502" s="253" t="str">
        <f t="shared" si="110"/>
        <v/>
      </c>
      <c r="R502" s="253" t="str">
        <f t="shared" si="111"/>
        <v>NO</v>
      </c>
      <c r="S502" s="254" t="str">
        <f t="shared" si="117"/>
        <v>7610</v>
      </c>
      <c r="T502" s="253" t="str">
        <f t="shared" si="112"/>
        <v/>
      </c>
      <c r="U502" s="253">
        <f t="shared" si="113"/>
        <v>0</v>
      </c>
      <c r="V502" s="253" t="str">
        <f t="shared" si="114"/>
        <v/>
      </c>
      <c r="W502" s="253" t="str">
        <f>IF(LEN(V502)=0,"",IF(_xlfn.BITAND(V502,'PDP8'!$E$17)='PDP8'!$D$17,'PDP8'!$F$17,CONCATENATE(IF(ISNA(MATCH(_xlfn.BITAND(V502,'PDP8'!$E$18),'PDP8'!$D$18:$D$20,0)),"",CONCATENATE(INDEX('PDP8'!$C$18:$C$20,MATCH(_xlfn.BITAND(V502,'PDP8'!$E$18),'PDP8'!$D$18:$D$20,0))," ")),IF(ISNA(MATCH(_xlfn.BITAND(V502,'PDP8'!$E$21),'PDP8'!$D$21:$D$52,0)),"",INDEX('PDP8'!$C$21:$C$52,MATCH(_xlfn.BITAND(V502,'PDP8'!$E$21),'PDP8'!$D$21:$D$52,0))))))</f>
        <v/>
      </c>
      <c r="X502" s="253" t="str">
        <f>IF(LEN(W502)=0,"",IF(B502='PDP8'!$B$17,'PDP8'!$F$17,CONCATENATE(IF(ISNA(MATCH(_xlfn.BITAND(V502,'PDP8'!$E$18),'PDP8'!$D$18:$D$20,0)),"",CONCATENATE(VLOOKUP(_xlfn.BITAND(V502,'PDP8'!$E$18),'PDP8'!$D$18:$F$20,3,0),IF(LEN(W502)&gt;4,", ",""))),IF(ISNA(MATCH(_xlfn.BITAND(V502,'PDP8'!$E$21),'PDP8'!$D$21:$D$52,0)),"",VLOOKUP(_xlfn.BITAND(V502,'PDP8'!$E$21),'PDP8'!$D$21:$F$52,3,0)))))</f>
        <v/>
      </c>
      <c r="Y502" s="253" t="str">
        <f t="shared" si="118"/>
        <v/>
      </c>
      <c r="Z502" s="253" t="str">
        <f t="shared" si="115"/>
        <v/>
      </c>
      <c r="AA502" s="253" t="str">
        <f>IF(LEN(Z502)=0,"",CONCATENATE(IF(ISNA(MATCH(_xlfn.BITAND(Z502,'PDP8'!$E$56),'PDP8'!$D$56:$D$70,0)),"",CONCATENATE(INDEX('PDP8'!$C$56:$C$70,MATCH(_xlfn.BITAND(Z502,'PDP8'!$E$56),'PDP8'!$D$56:$D$70,0))," ")),IF(ISNA(MATCH(_xlfn.BITAND(Z502,'PDP8'!$E$71),'PDP8'!$D$71:$D$73,0)),"",CONCATENATE(INDEX('PDP8'!$C$71:$C$73,MATCH(_xlfn.BITAND(Z502,'PDP8'!$E$71),'PDP8'!$D$71:$D$73,0))," ")),IF(_xlfn.BITAND(Z502,'PDP8'!$E$74),"",'PDP8'!$C$74),IF(_xlfn.BITAND(Z502,'PDP8'!$E$75),'PDP8'!$C$75,"")))</f>
        <v/>
      </c>
      <c r="AB502" s="253" t="str">
        <f>IF(LEN(AA502)=0,"",CONCATENATE(IF(ISNA(MATCH(_xlfn.BITAND(Z502,'PDP8'!$E$56),'PDP8'!$D$56:$D$70,0)),"",VLOOKUP(_xlfn.BITAND(Z502,'PDP8'!$E$56),'PDP8'!$D$56:$F$70,3,0)),IF(ISNA(MATCH(_xlfn.BITAND(Z502,'PDP8'!$E$71),'PDP8'!$D$71:$D$73,0)),"",CONCATENATE(IF(ISNA(MATCH(_xlfn.BITAND(Z502,'PDP8'!$E$56),'PDP8'!$D$56:$D$70,0)),"",", "),VLOOKUP(_xlfn.BITAND(Z502,'PDP8'!$E$71),'PDP8'!$D$71:$F$73,3,0))),IF(_xlfn.BITAND(Z502,'PDP8'!$E$75)='PDP8'!$D$75,CONCATENATE(IF(LEN(AA502)&gt;4,", ",""),'PDP8'!$F$75,""),IF(_xlfn.BITAND(Z502,'PDP8'!$E$74),"",'PDP8'!$F$74))))</f>
        <v/>
      </c>
      <c r="AC502" s="253" t="str">
        <f t="shared" si="119"/>
        <v/>
      </c>
      <c r="AD502" s="253" t="str">
        <f>IF(OR(LEFT(C502,1)="*",ISNA(MATCH(C502,'PDP8'!$B$90:$B$238,0))),"",VLOOKUP(C502,'PDP8'!$B$90:$C$238,2,0))</f>
        <v/>
      </c>
      <c r="AE502" s="253" t="str">
        <f>IF(LEN(AD502)=0,"",VLOOKUP(C502,'PDP8'!$B$79:$F$238,5,0))</f>
        <v/>
      </c>
      <c r="AF502" s="253" t="str">
        <f>IF(OR(LEFT(C502,1)="*",ISNA(MATCH(C502,'PDP8'!$J$5:$J$389,0))),"",INDEX('PDP8'!$I$5:$I$389,MATCH(C502,'PDP8'!$J$5:$J$389,0)))</f>
        <v/>
      </c>
      <c r="AG502" s="253" t="str">
        <f>IF(LEN(AF502)=0,"",CONCATENATE(VLOOKUP(C502,'PDP8'!$J$5:$M$389,2,0),": ",VLOOKUP(C502,'PDP8'!$J$5:$M$389,4,0)))</f>
        <v/>
      </c>
      <c r="AH502" s="126"/>
    </row>
    <row r="503" spans="1:34" x14ac:dyDescent="0.2">
      <c r="A503" s="126"/>
      <c r="B503" s="246" t="str">
        <f t="shared" si="105"/>
        <v/>
      </c>
      <c r="C503" s="247"/>
      <c r="D503" s="248"/>
      <c r="E503" s="177"/>
      <c r="F503" s="249"/>
      <c r="G503" s="250" t="str">
        <f>IF(LEN(C503)=0,"",IF(LEFT(C503,1)="*",B503,IF(D503="Y",C503,IF(O503&lt;6,INDEX('PDP8'!$C$6:$C$13,MATCH(P503,'PDP8'!$B$6:$B$13)),CONCATENATE(W503,AA503,AD503,AF503)))))</f>
        <v/>
      </c>
      <c r="H503" s="251" t="str">
        <f t="shared" si="106"/>
        <v/>
      </c>
      <c r="I503" s="250" t="str">
        <f t="shared" si="116"/>
        <v/>
      </c>
      <c r="J503" s="179"/>
      <c r="K503" s="188" t="str">
        <f>IF(LEFT(C503,1)="*",CONCATENATE("/Address = ",RIGHT(B503,LEN(B503)-1)),IF(LEN(O503)=0,"",IF(D503="Y",CONCATENATE("/Data initialized to ",C503),IF(O503&lt;6,CONCATENATE("/",VLOOKUP(P503,'PDP8'!$B$6:$F$13,5),IF(_xlfn.BITAND(OCT2DEC(C503),376)=264," [Auto pre-increment]","")),CONCATENATE("/",Y503,AC503,AE503,AG503)))))</f>
        <v/>
      </c>
      <c r="L503" s="252"/>
      <c r="M503" s="126"/>
      <c r="N503" s="253" t="str">
        <f t="shared" si="107"/>
        <v/>
      </c>
      <c r="O503" s="253" t="str">
        <f t="shared" si="108"/>
        <v/>
      </c>
      <c r="P503" s="253" t="str">
        <f t="shared" si="109"/>
        <v/>
      </c>
      <c r="Q503" s="253" t="str">
        <f t="shared" si="110"/>
        <v/>
      </c>
      <c r="R503" s="253" t="str">
        <f t="shared" si="111"/>
        <v>NO</v>
      </c>
      <c r="S503" s="254" t="str">
        <f t="shared" si="117"/>
        <v>7610</v>
      </c>
      <c r="T503" s="253" t="str">
        <f t="shared" si="112"/>
        <v/>
      </c>
      <c r="U503" s="253">
        <f t="shared" si="113"/>
        <v>0</v>
      </c>
      <c r="V503" s="253" t="str">
        <f t="shared" si="114"/>
        <v/>
      </c>
      <c r="W503" s="253" t="str">
        <f>IF(LEN(V503)=0,"",IF(_xlfn.BITAND(V503,'PDP8'!$E$17)='PDP8'!$D$17,'PDP8'!$F$17,CONCATENATE(IF(ISNA(MATCH(_xlfn.BITAND(V503,'PDP8'!$E$18),'PDP8'!$D$18:$D$20,0)),"",CONCATENATE(INDEX('PDP8'!$C$18:$C$20,MATCH(_xlfn.BITAND(V503,'PDP8'!$E$18),'PDP8'!$D$18:$D$20,0))," ")),IF(ISNA(MATCH(_xlfn.BITAND(V503,'PDP8'!$E$21),'PDP8'!$D$21:$D$52,0)),"",INDEX('PDP8'!$C$21:$C$52,MATCH(_xlfn.BITAND(V503,'PDP8'!$E$21),'PDP8'!$D$21:$D$52,0))))))</f>
        <v/>
      </c>
      <c r="X503" s="253" t="str">
        <f>IF(LEN(W503)=0,"",IF(B503='PDP8'!$B$17,'PDP8'!$F$17,CONCATENATE(IF(ISNA(MATCH(_xlfn.BITAND(V503,'PDP8'!$E$18),'PDP8'!$D$18:$D$20,0)),"",CONCATENATE(VLOOKUP(_xlfn.BITAND(V503,'PDP8'!$E$18),'PDP8'!$D$18:$F$20,3,0),IF(LEN(W503)&gt;4,", ",""))),IF(ISNA(MATCH(_xlfn.BITAND(V503,'PDP8'!$E$21),'PDP8'!$D$21:$D$52,0)),"",VLOOKUP(_xlfn.BITAND(V503,'PDP8'!$E$21),'PDP8'!$D$21:$F$52,3,0)))))</f>
        <v/>
      </c>
      <c r="Y503" s="253" t="str">
        <f t="shared" si="118"/>
        <v/>
      </c>
      <c r="Z503" s="253" t="str">
        <f t="shared" si="115"/>
        <v/>
      </c>
      <c r="AA503" s="253" t="str">
        <f>IF(LEN(Z503)=0,"",CONCATENATE(IF(ISNA(MATCH(_xlfn.BITAND(Z503,'PDP8'!$E$56),'PDP8'!$D$56:$D$70,0)),"",CONCATENATE(INDEX('PDP8'!$C$56:$C$70,MATCH(_xlfn.BITAND(Z503,'PDP8'!$E$56),'PDP8'!$D$56:$D$70,0))," ")),IF(ISNA(MATCH(_xlfn.BITAND(Z503,'PDP8'!$E$71),'PDP8'!$D$71:$D$73,0)),"",CONCATENATE(INDEX('PDP8'!$C$71:$C$73,MATCH(_xlfn.BITAND(Z503,'PDP8'!$E$71),'PDP8'!$D$71:$D$73,0))," ")),IF(_xlfn.BITAND(Z503,'PDP8'!$E$74),"",'PDP8'!$C$74),IF(_xlfn.BITAND(Z503,'PDP8'!$E$75),'PDP8'!$C$75,"")))</f>
        <v/>
      </c>
      <c r="AB503" s="253" t="str">
        <f>IF(LEN(AA503)=0,"",CONCATENATE(IF(ISNA(MATCH(_xlfn.BITAND(Z503,'PDP8'!$E$56),'PDP8'!$D$56:$D$70,0)),"",VLOOKUP(_xlfn.BITAND(Z503,'PDP8'!$E$56),'PDP8'!$D$56:$F$70,3,0)),IF(ISNA(MATCH(_xlfn.BITAND(Z503,'PDP8'!$E$71),'PDP8'!$D$71:$D$73,0)),"",CONCATENATE(IF(ISNA(MATCH(_xlfn.BITAND(Z503,'PDP8'!$E$56),'PDP8'!$D$56:$D$70,0)),"",", "),VLOOKUP(_xlfn.BITAND(Z503,'PDP8'!$E$71),'PDP8'!$D$71:$F$73,3,0))),IF(_xlfn.BITAND(Z503,'PDP8'!$E$75)='PDP8'!$D$75,CONCATENATE(IF(LEN(AA503)&gt;4,", ",""),'PDP8'!$F$75,""),IF(_xlfn.BITAND(Z503,'PDP8'!$E$74),"",'PDP8'!$F$74))))</f>
        <v/>
      </c>
      <c r="AC503" s="253" t="str">
        <f t="shared" si="119"/>
        <v/>
      </c>
      <c r="AD503" s="253" t="str">
        <f>IF(OR(LEFT(C503,1)="*",ISNA(MATCH(C503,'PDP8'!$B$90:$B$238,0))),"",VLOOKUP(C503,'PDP8'!$B$90:$C$238,2,0))</f>
        <v/>
      </c>
      <c r="AE503" s="253" t="str">
        <f>IF(LEN(AD503)=0,"",VLOOKUP(C503,'PDP8'!$B$79:$F$238,5,0))</f>
        <v/>
      </c>
      <c r="AF503" s="253" t="str">
        <f>IF(OR(LEFT(C503,1)="*",ISNA(MATCH(C503,'PDP8'!$J$5:$J$389,0))),"",INDEX('PDP8'!$I$5:$I$389,MATCH(C503,'PDP8'!$J$5:$J$389,0)))</f>
        <v/>
      </c>
      <c r="AG503" s="253" t="str">
        <f>IF(LEN(AF503)=0,"",CONCATENATE(VLOOKUP(C503,'PDP8'!$J$5:$M$389,2,0),": ",VLOOKUP(C503,'PDP8'!$J$5:$M$389,4,0)))</f>
        <v/>
      </c>
      <c r="AH503" s="126"/>
    </row>
    <row r="504" spans="1:34" x14ac:dyDescent="0.2">
      <c r="A504" s="126"/>
      <c r="B504" s="246" t="str">
        <f t="shared" si="105"/>
        <v/>
      </c>
      <c r="C504" s="247"/>
      <c r="D504" s="248"/>
      <c r="E504" s="177"/>
      <c r="F504" s="249"/>
      <c r="G504" s="250" t="str">
        <f>IF(LEN(C504)=0,"",IF(LEFT(C504,1)="*",B504,IF(D504="Y",C504,IF(O504&lt;6,INDEX('PDP8'!$C$6:$C$13,MATCH(P504,'PDP8'!$B$6:$B$13)),CONCATENATE(W504,AA504,AD504,AF504)))))</f>
        <v/>
      </c>
      <c r="H504" s="251" t="str">
        <f t="shared" si="106"/>
        <v/>
      </c>
      <c r="I504" s="250" t="str">
        <f t="shared" si="116"/>
        <v/>
      </c>
      <c r="J504" s="179"/>
      <c r="K504" s="188" t="str">
        <f>IF(LEFT(C504,1)="*",CONCATENATE("/Address = ",RIGHT(B504,LEN(B504)-1)),IF(LEN(O504)=0,"",IF(D504="Y",CONCATENATE("/Data initialized to ",C504),IF(O504&lt;6,CONCATENATE("/",VLOOKUP(P504,'PDP8'!$B$6:$F$13,5),IF(_xlfn.BITAND(OCT2DEC(C504),376)=264," [Auto pre-increment]","")),CONCATENATE("/",Y504,AC504,AE504,AG504)))))</f>
        <v/>
      </c>
      <c r="L504" s="252"/>
      <c r="M504" s="126"/>
      <c r="N504" s="253" t="str">
        <f t="shared" si="107"/>
        <v/>
      </c>
      <c r="O504" s="253" t="str">
        <f t="shared" si="108"/>
        <v/>
      </c>
      <c r="P504" s="253" t="str">
        <f t="shared" si="109"/>
        <v/>
      </c>
      <c r="Q504" s="253" t="str">
        <f t="shared" si="110"/>
        <v/>
      </c>
      <c r="R504" s="253" t="str">
        <f t="shared" si="111"/>
        <v>NO</v>
      </c>
      <c r="S504" s="254" t="str">
        <f t="shared" si="117"/>
        <v>7610</v>
      </c>
      <c r="T504" s="253" t="str">
        <f t="shared" si="112"/>
        <v/>
      </c>
      <c r="U504" s="253">
        <f t="shared" si="113"/>
        <v>0</v>
      </c>
      <c r="V504" s="253" t="str">
        <f t="shared" si="114"/>
        <v/>
      </c>
      <c r="W504" s="253" t="str">
        <f>IF(LEN(V504)=0,"",IF(_xlfn.BITAND(V504,'PDP8'!$E$17)='PDP8'!$D$17,'PDP8'!$F$17,CONCATENATE(IF(ISNA(MATCH(_xlfn.BITAND(V504,'PDP8'!$E$18),'PDP8'!$D$18:$D$20,0)),"",CONCATENATE(INDEX('PDP8'!$C$18:$C$20,MATCH(_xlfn.BITAND(V504,'PDP8'!$E$18),'PDP8'!$D$18:$D$20,0))," ")),IF(ISNA(MATCH(_xlfn.BITAND(V504,'PDP8'!$E$21),'PDP8'!$D$21:$D$52,0)),"",INDEX('PDP8'!$C$21:$C$52,MATCH(_xlfn.BITAND(V504,'PDP8'!$E$21),'PDP8'!$D$21:$D$52,0))))))</f>
        <v/>
      </c>
      <c r="X504" s="253" t="str">
        <f>IF(LEN(W504)=0,"",IF(B504='PDP8'!$B$17,'PDP8'!$F$17,CONCATENATE(IF(ISNA(MATCH(_xlfn.BITAND(V504,'PDP8'!$E$18),'PDP8'!$D$18:$D$20,0)),"",CONCATENATE(VLOOKUP(_xlfn.BITAND(V504,'PDP8'!$E$18),'PDP8'!$D$18:$F$20,3,0),IF(LEN(W504)&gt;4,", ",""))),IF(ISNA(MATCH(_xlfn.BITAND(V504,'PDP8'!$E$21),'PDP8'!$D$21:$D$52,0)),"",VLOOKUP(_xlfn.BITAND(V504,'PDP8'!$E$21),'PDP8'!$D$21:$F$52,3,0)))))</f>
        <v/>
      </c>
      <c r="Y504" s="253" t="str">
        <f t="shared" si="118"/>
        <v/>
      </c>
      <c r="Z504" s="253" t="str">
        <f t="shared" si="115"/>
        <v/>
      </c>
      <c r="AA504" s="253" t="str">
        <f>IF(LEN(Z504)=0,"",CONCATENATE(IF(ISNA(MATCH(_xlfn.BITAND(Z504,'PDP8'!$E$56),'PDP8'!$D$56:$D$70,0)),"",CONCATENATE(INDEX('PDP8'!$C$56:$C$70,MATCH(_xlfn.BITAND(Z504,'PDP8'!$E$56),'PDP8'!$D$56:$D$70,0))," ")),IF(ISNA(MATCH(_xlfn.BITAND(Z504,'PDP8'!$E$71),'PDP8'!$D$71:$D$73,0)),"",CONCATENATE(INDEX('PDP8'!$C$71:$C$73,MATCH(_xlfn.BITAND(Z504,'PDP8'!$E$71),'PDP8'!$D$71:$D$73,0))," ")),IF(_xlfn.BITAND(Z504,'PDP8'!$E$74),"",'PDP8'!$C$74),IF(_xlfn.BITAND(Z504,'PDP8'!$E$75),'PDP8'!$C$75,"")))</f>
        <v/>
      </c>
      <c r="AB504" s="253" t="str">
        <f>IF(LEN(AA504)=0,"",CONCATENATE(IF(ISNA(MATCH(_xlfn.BITAND(Z504,'PDP8'!$E$56),'PDP8'!$D$56:$D$70,0)),"",VLOOKUP(_xlfn.BITAND(Z504,'PDP8'!$E$56),'PDP8'!$D$56:$F$70,3,0)),IF(ISNA(MATCH(_xlfn.BITAND(Z504,'PDP8'!$E$71),'PDP8'!$D$71:$D$73,0)),"",CONCATENATE(IF(ISNA(MATCH(_xlfn.BITAND(Z504,'PDP8'!$E$56),'PDP8'!$D$56:$D$70,0)),"",", "),VLOOKUP(_xlfn.BITAND(Z504,'PDP8'!$E$71),'PDP8'!$D$71:$F$73,3,0))),IF(_xlfn.BITAND(Z504,'PDP8'!$E$75)='PDP8'!$D$75,CONCATENATE(IF(LEN(AA504)&gt;4,", ",""),'PDP8'!$F$75,""),IF(_xlfn.BITAND(Z504,'PDP8'!$E$74),"",'PDP8'!$F$74))))</f>
        <v/>
      </c>
      <c r="AC504" s="253" t="str">
        <f t="shared" si="119"/>
        <v/>
      </c>
      <c r="AD504" s="253" t="str">
        <f>IF(OR(LEFT(C504,1)="*",ISNA(MATCH(C504,'PDP8'!$B$90:$B$238,0))),"",VLOOKUP(C504,'PDP8'!$B$90:$C$238,2,0))</f>
        <v/>
      </c>
      <c r="AE504" s="253" t="str">
        <f>IF(LEN(AD504)=0,"",VLOOKUP(C504,'PDP8'!$B$79:$F$238,5,0))</f>
        <v/>
      </c>
      <c r="AF504" s="253" t="str">
        <f>IF(OR(LEFT(C504,1)="*",ISNA(MATCH(C504,'PDP8'!$J$5:$J$389,0))),"",INDEX('PDP8'!$I$5:$I$389,MATCH(C504,'PDP8'!$J$5:$J$389,0)))</f>
        <v/>
      </c>
      <c r="AG504" s="253" t="str">
        <f>IF(LEN(AF504)=0,"",CONCATENATE(VLOOKUP(C504,'PDP8'!$J$5:$M$389,2,0),": ",VLOOKUP(C504,'PDP8'!$J$5:$M$389,4,0)))</f>
        <v/>
      </c>
      <c r="AH504" s="126"/>
    </row>
    <row r="505" spans="1:34" x14ac:dyDescent="0.2">
      <c r="A505" s="126"/>
      <c r="B505" s="246" t="str">
        <f t="shared" si="105"/>
        <v/>
      </c>
      <c r="C505" s="247"/>
      <c r="D505" s="248"/>
      <c r="E505" s="177"/>
      <c r="F505" s="249"/>
      <c r="G505" s="250" t="str">
        <f>IF(LEN(C505)=0,"",IF(LEFT(C505,1)="*",B505,IF(D505="Y",C505,IF(O505&lt;6,INDEX('PDP8'!$C$6:$C$13,MATCH(P505,'PDP8'!$B$6:$B$13)),CONCATENATE(W505,AA505,AD505,AF505)))))</f>
        <v/>
      </c>
      <c r="H505" s="251" t="str">
        <f t="shared" si="106"/>
        <v/>
      </c>
      <c r="I505" s="250" t="str">
        <f t="shared" si="116"/>
        <v/>
      </c>
      <c r="J505" s="179"/>
      <c r="K505" s="188" t="str">
        <f>IF(LEFT(C505,1)="*",CONCATENATE("/Address = ",RIGHT(B505,LEN(B505)-1)),IF(LEN(O505)=0,"",IF(D505="Y",CONCATENATE("/Data initialized to ",C505),IF(O505&lt;6,CONCATENATE("/",VLOOKUP(P505,'PDP8'!$B$6:$F$13,5),IF(_xlfn.BITAND(OCT2DEC(C505),376)=264," [Auto pre-increment]","")),CONCATENATE("/",Y505,AC505,AE505,AG505)))))</f>
        <v/>
      </c>
      <c r="L505" s="252"/>
      <c r="M505" s="126"/>
      <c r="N505" s="253" t="str">
        <f t="shared" si="107"/>
        <v/>
      </c>
      <c r="O505" s="253" t="str">
        <f t="shared" si="108"/>
        <v/>
      </c>
      <c r="P505" s="253" t="str">
        <f t="shared" si="109"/>
        <v/>
      </c>
      <c r="Q505" s="253" t="str">
        <f t="shared" si="110"/>
        <v/>
      </c>
      <c r="R505" s="253" t="str">
        <f t="shared" si="111"/>
        <v>NO</v>
      </c>
      <c r="S505" s="254" t="str">
        <f t="shared" si="117"/>
        <v>7610</v>
      </c>
      <c r="T505" s="253" t="str">
        <f t="shared" si="112"/>
        <v/>
      </c>
      <c r="U505" s="253">
        <f t="shared" si="113"/>
        <v>0</v>
      </c>
      <c r="V505" s="253" t="str">
        <f t="shared" si="114"/>
        <v/>
      </c>
      <c r="W505" s="253" t="str">
        <f>IF(LEN(V505)=0,"",IF(_xlfn.BITAND(V505,'PDP8'!$E$17)='PDP8'!$D$17,'PDP8'!$F$17,CONCATENATE(IF(ISNA(MATCH(_xlfn.BITAND(V505,'PDP8'!$E$18),'PDP8'!$D$18:$D$20,0)),"",CONCATENATE(INDEX('PDP8'!$C$18:$C$20,MATCH(_xlfn.BITAND(V505,'PDP8'!$E$18),'PDP8'!$D$18:$D$20,0))," ")),IF(ISNA(MATCH(_xlfn.BITAND(V505,'PDP8'!$E$21),'PDP8'!$D$21:$D$52,0)),"",INDEX('PDP8'!$C$21:$C$52,MATCH(_xlfn.BITAND(V505,'PDP8'!$E$21),'PDP8'!$D$21:$D$52,0))))))</f>
        <v/>
      </c>
      <c r="X505" s="253" t="str">
        <f>IF(LEN(W505)=0,"",IF(B505='PDP8'!$B$17,'PDP8'!$F$17,CONCATENATE(IF(ISNA(MATCH(_xlfn.BITAND(V505,'PDP8'!$E$18),'PDP8'!$D$18:$D$20,0)),"",CONCATENATE(VLOOKUP(_xlfn.BITAND(V505,'PDP8'!$E$18),'PDP8'!$D$18:$F$20,3,0),IF(LEN(W505)&gt;4,", ",""))),IF(ISNA(MATCH(_xlfn.BITAND(V505,'PDP8'!$E$21),'PDP8'!$D$21:$D$52,0)),"",VLOOKUP(_xlfn.BITAND(V505,'PDP8'!$E$21),'PDP8'!$D$21:$F$52,3,0)))))</f>
        <v/>
      </c>
      <c r="Y505" s="253" t="str">
        <f t="shared" si="118"/>
        <v/>
      </c>
      <c r="Z505" s="253" t="str">
        <f t="shared" si="115"/>
        <v/>
      </c>
      <c r="AA505" s="253" t="str">
        <f>IF(LEN(Z505)=0,"",CONCATENATE(IF(ISNA(MATCH(_xlfn.BITAND(Z505,'PDP8'!$E$56),'PDP8'!$D$56:$D$70,0)),"",CONCATENATE(INDEX('PDP8'!$C$56:$C$70,MATCH(_xlfn.BITAND(Z505,'PDP8'!$E$56),'PDP8'!$D$56:$D$70,0))," ")),IF(ISNA(MATCH(_xlfn.BITAND(Z505,'PDP8'!$E$71),'PDP8'!$D$71:$D$73,0)),"",CONCATENATE(INDEX('PDP8'!$C$71:$C$73,MATCH(_xlfn.BITAND(Z505,'PDP8'!$E$71),'PDP8'!$D$71:$D$73,0))," ")),IF(_xlfn.BITAND(Z505,'PDP8'!$E$74),"",'PDP8'!$C$74),IF(_xlfn.BITAND(Z505,'PDP8'!$E$75),'PDP8'!$C$75,"")))</f>
        <v/>
      </c>
      <c r="AB505" s="253" t="str">
        <f>IF(LEN(AA505)=0,"",CONCATENATE(IF(ISNA(MATCH(_xlfn.BITAND(Z505,'PDP8'!$E$56),'PDP8'!$D$56:$D$70,0)),"",VLOOKUP(_xlfn.BITAND(Z505,'PDP8'!$E$56),'PDP8'!$D$56:$F$70,3,0)),IF(ISNA(MATCH(_xlfn.BITAND(Z505,'PDP8'!$E$71),'PDP8'!$D$71:$D$73,0)),"",CONCATENATE(IF(ISNA(MATCH(_xlfn.BITAND(Z505,'PDP8'!$E$56),'PDP8'!$D$56:$D$70,0)),"",", "),VLOOKUP(_xlfn.BITAND(Z505,'PDP8'!$E$71),'PDP8'!$D$71:$F$73,3,0))),IF(_xlfn.BITAND(Z505,'PDP8'!$E$75)='PDP8'!$D$75,CONCATENATE(IF(LEN(AA505)&gt;4,", ",""),'PDP8'!$F$75,""),IF(_xlfn.BITAND(Z505,'PDP8'!$E$74),"",'PDP8'!$F$74))))</f>
        <v/>
      </c>
      <c r="AC505" s="253" t="str">
        <f t="shared" si="119"/>
        <v/>
      </c>
      <c r="AD505" s="253" t="str">
        <f>IF(OR(LEFT(C505,1)="*",ISNA(MATCH(C505,'PDP8'!$B$90:$B$238,0))),"",VLOOKUP(C505,'PDP8'!$B$90:$C$238,2,0))</f>
        <v/>
      </c>
      <c r="AE505" s="253" t="str">
        <f>IF(LEN(AD505)=0,"",VLOOKUP(C505,'PDP8'!$B$79:$F$238,5,0))</f>
        <v/>
      </c>
      <c r="AF505" s="253" t="str">
        <f>IF(OR(LEFT(C505,1)="*",ISNA(MATCH(C505,'PDP8'!$J$5:$J$389,0))),"",INDEX('PDP8'!$I$5:$I$389,MATCH(C505,'PDP8'!$J$5:$J$389,0)))</f>
        <v/>
      </c>
      <c r="AG505" s="253" t="str">
        <f>IF(LEN(AF505)=0,"",CONCATENATE(VLOOKUP(C505,'PDP8'!$J$5:$M$389,2,0),": ",VLOOKUP(C505,'PDP8'!$J$5:$M$389,4,0)))</f>
        <v/>
      </c>
      <c r="AH505" s="126"/>
    </row>
    <row r="506" spans="1:34" x14ac:dyDescent="0.2">
      <c r="A506" s="126"/>
      <c r="B506" s="246" t="str">
        <f t="shared" si="105"/>
        <v/>
      </c>
      <c r="C506" s="247"/>
      <c r="D506" s="248"/>
      <c r="E506" s="177"/>
      <c r="F506" s="249"/>
      <c r="G506" s="250" t="str">
        <f>IF(LEN(C506)=0,"",IF(LEFT(C506,1)="*",B506,IF(D506="Y",C506,IF(O506&lt;6,INDEX('PDP8'!$C$6:$C$13,MATCH(P506,'PDP8'!$B$6:$B$13)),CONCATENATE(W506,AA506,AD506,AF506)))))</f>
        <v/>
      </c>
      <c r="H506" s="251" t="str">
        <f t="shared" si="106"/>
        <v/>
      </c>
      <c r="I506" s="250" t="str">
        <f t="shared" si="116"/>
        <v/>
      </c>
      <c r="J506" s="179"/>
      <c r="K506" s="188" t="str">
        <f>IF(LEFT(C506,1)="*",CONCATENATE("/Address = ",RIGHT(B506,LEN(B506)-1)),IF(LEN(O506)=0,"",IF(D506="Y",CONCATENATE("/Data initialized to ",C506),IF(O506&lt;6,CONCATENATE("/",VLOOKUP(P506,'PDP8'!$B$6:$F$13,5),IF(_xlfn.BITAND(OCT2DEC(C506),376)=264," [Auto pre-increment]","")),CONCATENATE("/",Y506,AC506,AE506,AG506)))))</f>
        <v/>
      </c>
      <c r="L506" s="252"/>
      <c r="M506" s="126"/>
      <c r="N506" s="253" t="str">
        <f t="shared" si="107"/>
        <v/>
      </c>
      <c r="O506" s="253" t="str">
        <f t="shared" si="108"/>
        <v/>
      </c>
      <c r="P506" s="253" t="str">
        <f t="shared" si="109"/>
        <v/>
      </c>
      <c r="Q506" s="253" t="str">
        <f t="shared" si="110"/>
        <v/>
      </c>
      <c r="R506" s="253" t="str">
        <f t="shared" si="111"/>
        <v>NO</v>
      </c>
      <c r="S506" s="254" t="str">
        <f t="shared" si="117"/>
        <v>7610</v>
      </c>
      <c r="T506" s="253" t="str">
        <f t="shared" si="112"/>
        <v/>
      </c>
      <c r="U506" s="253">
        <f t="shared" si="113"/>
        <v>0</v>
      </c>
      <c r="V506" s="253" t="str">
        <f t="shared" si="114"/>
        <v/>
      </c>
      <c r="W506" s="253" t="str">
        <f>IF(LEN(V506)=0,"",IF(_xlfn.BITAND(V506,'PDP8'!$E$17)='PDP8'!$D$17,'PDP8'!$F$17,CONCATENATE(IF(ISNA(MATCH(_xlfn.BITAND(V506,'PDP8'!$E$18),'PDP8'!$D$18:$D$20,0)),"",CONCATENATE(INDEX('PDP8'!$C$18:$C$20,MATCH(_xlfn.BITAND(V506,'PDP8'!$E$18),'PDP8'!$D$18:$D$20,0))," ")),IF(ISNA(MATCH(_xlfn.BITAND(V506,'PDP8'!$E$21),'PDP8'!$D$21:$D$52,0)),"",INDEX('PDP8'!$C$21:$C$52,MATCH(_xlfn.BITAND(V506,'PDP8'!$E$21),'PDP8'!$D$21:$D$52,0))))))</f>
        <v/>
      </c>
      <c r="X506" s="253" t="str">
        <f>IF(LEN(W506)=0,"",IF(B506='PDP8'!$B$17,'PDP8'!$F$17,CONCATENATE(IF(ISNA(MATCH(_xlfn.BITAND(V506,'PDP8'!$E$18),'PDP8'!$D$18:$D$20,0)),"",CONCATENATE(VLOOKUP(_xlfn.BITAND(V506,'PDP8'!$E$18),'PDP8'!$D$18:$F$20,3,0),IF(LEN(W506)&gt;4,", ",""))),IF(ISNA(MATCH(_xlfn.BITAND(V506,'PDP8'!$E$21),'PDP8'!$D$21:$D$52,0)),"",VLOOKUP(_xlfn.BITAND(V506,'PDP8'!$E$21),'PDP8'!$D$21:$F$52,3,0)))))</f>
        <v/>
      </c>
      <c r="Y506" s="253" t="str">
        <f t="shared" si="118"/>
        <v/>
      </c>
      <c r="Z506" s="253" t="str">
        <f t="shared" si="115"/>
        <v/>
      </c>
      <c r="AA506" s="253" t="str">
        <f>IF(LEN(Z506)=0,"",CONCATENATE(IF(ISNA(MATCH(_xlfn.BITAND(Z506,'PDP8'!$E$56),'PDP8'!$D$56:$D$70,0)),"",CONCATENATE(INDEX('PDP8'!$C$56:$C$70,MATCH(_xlfn.BITAND(Z506,'PDP8'!$E$56),'PDP8'!$D$56:$D$70,0))," ")),IF(ISNA(MATCH(_xlfn.BITAND(Z506,'PDP8'!$E$71),'PDP8'!$D$71:$D$73,0)),"",CONCATENATE(INDEX('PDP8'!$C$71:$C$73,MATCH(_xlfn.BITAND(Z506,'PDP8'!$E$71),'PDP8'!$D$71:$D$73,0))," ")),IF(_xlfn.BITAND(Z506,'PDP8'!$E$74),"",'PDP8'!$C$74),IF(_xlfn.BITAND(Z506,'PDP8'!$E$75),'PDP8'!$C$75,"")))</f>
        <v/>
      </c>
      <c r="AB506" s="253" t="str">
        <f>IF(LEN(AA506)=0,"",CONCATENATE(IF(ISNA(MATCH(_xlfn.BITAND(Z506,'PDP8'!$E$56),'PDP8'!$D$56:$D$70,0)),"",VLOOKUP(_xlfn.BITAND(Z506,'PDP8'!$E$56),'PDP8'!$D$56:$F$70,3,0)),IF(ISNA(MATCH(_xlfn.BITAND(Z506,'PDP8'!$E$71),'PDP8'!$D$71:$D$73,0)),"",CONCATENATE(IF(ISNA(MATCH(_xlfn.BITAND(Z506,'PDP8'!$E$56),'PDP8'!$D$56:$D$70,0)),"",", "),VLOOKUP(_xlfn.BITAND(Z506,'PDP8'!$E$71),'PDP8'!$D$71:$F$73,3,0))),IF(_xlfn.BITAND(Z506,'PDP8'!$E$75)='PDP8'!$D$75,CONCATENATE(IF(LEN(AA506)&gt;4,", ",""),'PDP8'!$F$75,""),IF(_xlfn.BITAND(Z506,'PDP8'!$E$74),"",'PDP8'!$F$74))))</f>
        <v/>
      </c>
      <c r="AC506" s="253" t="str">
        <f t="shared" si="119"/>
        <v/>
      </c>
      <c r="AD506" s="253" t="str">
        <f>IF(OR(LEFT(C506,1)="*",ISNA(MATCH(C506,'PDP8'!$B$90:$B$238,0))),"",VLOOKUP(C506,'PDP8'!$B$90:$C$238,2,0))</f>
        <v/>
      </c>
      <c r="AE506" s="253" t="str">
        <f>IF(LEN(AD506)=0,"",VLOOKUP(C506,'PDP8'!$B$79:$F$238,5,0))</f>
        <v/>
      </c>
      <c r="AF506" s="253" t="str">
        <f>IF(OR(LEFT(C506,1)="*",ISNA(MATCH(C506,'PDP8'!$J$5:$J$389,0))),"",INDEX('PDP8'!$I$5:$I$389,MATCH(C506,'PDP8'!$J$5:$J$389,0)))</f>
        <v/>
      </c>
      <c r="AG506" s="253" t="str">
        <f>IF(LEN(AF506)=0,"",CONCATENATE(VLOOKUP(C506,'PDP8'!$J$5:$M$389,2,0),": ",VLOOKUP(C506,'PDP8'!$J$5:$M$389,4,0)))</f>
        <v/>
      </c>
      <c r="AH506" s="126"/>
    </row>
    <row r="507" spans="1:34" x14ac:dyDescent="0.2">
      <c r="A507" s="126"/>
      <c r="B507" s="246" t="str">
        <f t="shared" si="105"/>
        <v/>
      </c>
      <c r="C507" s="247"/>
      <c r="D507" s="248"/>
      <c r="E507" s="177"/>
      <c r="F507" s="249"/>
      <c r="G507" s="250" t="str">
        <f>IF(LEN(C507)=0,"",IF(LEFT(C507,1)="*",B507,IF(D507="Y",C507,IF(O507&lt;6,INDEX('PDP8'!$C$6:$C$13,MATCH(P507,'PDP8'!$B$6:$B$13)),CONCATENATE(W507,AA507,AD507,AF507)))))</f>
        <v/>
      </c>
      <c r="H507" s="251" t="str">
        <f t="shared" si="106"/>
        <v/>
      </c>
      <c r="I507" s="250" t="str">
        <f t="shared" si="116"/>
        <v/>
      </c>
      <c r="J507" s="179"/>
      <c r="K507" s="188" t="str">
        <f>IF(LEFT(C507,1)="*",CONCATENATE("/Address = ",RIGHT(B507,LEN(B507)-1)),IF(LEN(O507)=0,"",IF(D507="Y",CONCATENATE("/Data initialized to ",C507),IF(O507&lt;6,CONCATENATE("/",VLOOKUP(P507,'PDP8'!$B$6:$F$13,5),IF(_xlfn.BITAND(OCT2DEC(C507),376)=264," [Auto pre-increment]","")),CONCATENATE("/",Y507,AC507,AE507,AG507)))))</f>
        <v/>
      </c>
      <c r="L507" s="252"/>
      <c r="M507" s="126"/>
      <c r="N507" s="253" t="str">
        <f t="shared" si="107"/>
        <v/>
      </c>
      <c r="O507" s="253" t="str">
        <f t="shared" si="108"/>
        <v/>
      </c>
      <c r="P507" s="253" t="str">
        <f t="shared" si="109"/>
        <v/>
      </c>
      <c r="Q507" s="253" t="str">
        <f t="shared" si="110"/>
        <v/>
      </c>
      <c r="R507" s="253" t="str">
        <f t="shared" si="111"/>
        <v>NO</v>
      </c>
      <c r="S507" s="254" t="str">
        <f t="shared" si="117"/>
        <v>7610</v>
      </c>
      <c r="T507" s="253" t="str">
        <f t="shared" si="112"/>
        <v/>
      </c>
      <c r="U507" s="253">
        <f t="shared" si="113"/>
        <v>0</v>
      </c>
      <c r="V507" s="253" t="str">
        <f t="shared" si="114"/>
        <v/>
      </c>
      <c r="W507" s="253" t="str">
        <f>IF(LEN(V507)=0,"",IF(_xlfn.BITAND(V507,'PDP8'!$E$17)='PDP8'!$D$17,'PDP8'!$F$17,CONCATENATE(IF(ISNA(MATCH(_xlfn.BITAND(V507,'PDP8'!$E$18),'PDP8'!$D$18:$D$20,0)),"",CONCATENATE(INDEX('PDP8'!$C$18:$C$20,MATCH(_xlfn.BITAND(V507,'PDP8'!$E$18),'PDP8'!$D$18:$D$20,0))," ")),IF(ISNA(MATCH(_xlfn.BITAND(V507,'PDP8'!$E$21),'PDP8'!$D$21:$D$52,0)),"",INDEX('PDP8'!$C$21:$C$52,MATCH(_xlfn.BITAND(V507,'PDP8'!$E$21),'PDP8'!$D$21:$D$52,0))))))</f>
        <v/>
      </c>
      <c r="X507" s="253" t="str">
        <f>IF(LEN(W507)=0,"",IF(B507='PDP8'!$B$17,'PDP8'!$F$17,CONCATENATE(IF(ISNA(MATCH(_xlfn.BITAND(V507,'PDP8'!$E$18),'PDP8'!$D$18:$D$20,0)),"",CONCATENATE(VLOOKUP(_xlfn.BITAND(V507,'PDP8'!$E$18),'PDP8'!$D$18:$F$20,3,0),IF(LEN(W507)&gt;4,", ",""))),IF(ISNA(MATCH(_xlfn.BITAND(V507,'PDP8'!$E$21),'PDP8'!$D$21:$D$52,0)),"",VLOOKUP(_xlfn.BITAND(V507,'PDP8'!$E$21),'PDP8'!$D$21:$F$52,3,0)))))</f>
        <v/>
      </c>
      <c r="Y507" s="253" t="str">
        <f t="shared" si="118"/>
        <v/>
      </c>
      <c r="Z507" s="253" t="str">
        <f t="shared" si="115"/>
        <v/>
      </c>
      <c r="AA507" s="253" t="str">
        <f>IF(LEN(Z507)=0,"",CONCATENATE(IF(ISNA(MATCH(_xlfn.BITAND(Z507,'PDP8'!$E$56),'PDP8'!$D$56:$D$70,0)),"",CONCATENATE(INDEX('PDP8'!$C$56:$C$70,MATCH(_xlfn.BITAND(Z507,'PDP8'!$E$56),'PDP8'!$D$56:$D$70,0))," ")),IF(ISNA(MATCH(_xlfn.BITAND(Z507,'PDP8'!$E$71),'PDP8'!$D$71:$D$73,0)),"",CONCATENATE(INDEX('PDP8'!$C$71:$C$73,MATCH(_xlfn.BITAND(Z507,'PDP8'!$E$71),'PDP8'!$D$71:$D$73,0))," ")),IF(_xlfn.BITAND(Z507,'PDP8'!$E$74),"",'PDP8'!$C$74),IF(_xlfn.BITAND(Z507,'PDP8'!$E$75),'PDP8'!$C$75,"")))</f>
        <v/>
      </c>
      <c r="AB507" s="253" t="str">
        <f>IF(LEN(AA507)=0,"",CONCATENATE(IF(ISNA(MATCH(_xlfn.BITAND(Z507,'PDP8'!$E$56),'PDP8'!$D$56:$D$70,0)),"",VLOOKUP(_xlfn.BITAND(Z507,'PDP8'!$E$56),'PDP8'!$D$56:$F$70,3,0)),IF(ISNA(MATCH(_xlfn.BITAND(Z507,'PDP8'!$E$71),'PDP8'!$D$71:$D$73,0)),"",CONCATENATE(IF(ISNA(MATCH(_xlfn.BITAND(Z507,'PDP8'!$E$56),'PDP8'!$D$56:$D$70,0)),"",", "),VLOOKUP(_xlfn.BITAND(Z507,'PDP8'!$E$71),'PDP8'!$D$71:$F$73,3,0))),IF(_xlfn.BITAND(Z507,'PDP8'!$E$75)='PDP8'!$D$75,CONCATENATE(IF(LEN(AA507)&gt;4,", ",""),'PDP8'!$F$75,""),IF(_xlfn.BITAND(Z507,'PDP8'!$E$74),"",'PDP8'!$F$74))))</f>
        <v/>
      </c>
      <c r="AC507" s="253" t="str">
        <f t="shared" si="119"/>
        <v/>
      </c>
      <c r="AD507" s="253" t="str">
        <f>IF(OR(LEFT(C507,1)="*",ISNA(MATCH(C507,'PDP8'!$B$90:$B$238,0))),"",VLOOKUP(C507,'PDP8'!$B$90:$C$238,2,0))</f>
        <v/>
      </c>
      <c r="AE507" s="253" t="str">
        <f>IF(LEN(AD507)=0,"",VLOOKUP(C507,'PDP8'!$B$79:$F$238,5,0))</f>
        <v/>
      </c>
      <c r="AF507" s="253" t="str">
        <f>IF(OR(LEFT(C507,1)="*",ISNA(MATCH(C507,'PDP8'!$J$5:$J$389,0))),"",INDEX('PDP8'!$I$5:$I$389,MATCH(C507,'PDP8'!$J$5:$J$389,0)))</f>
        <v/>
      </c>
      <c r="AG507" s="253" t="str">
        <f>IF(LEN(AF507)=0,"",CONCATENATE(VLOOKUP(C507,'PDP8'!$J$5:$M$389,2,0),": ",VLOOKUP(C507,'PDP8'!$J$5:$M$389,4,0)))</f>
        <v/>
      </c>
      <c r="AH507" s="126"/>
    </row>
    <row r="508" spans="1:34" x14ac:dyDescent="0.2">
      <c r="A508" s="126"/>
      <c r="B508" s="246" t="str">
        <f t="shared" si="105"/>
        <v/>
      </c>
      <c r="C508" s="247"/>
      <c r="D508" s="248"/>
      <c r="E508" s="177"/>
      <c r="F508" s="249"/>
      <c r="G508" s="250" t="str">
        <f>IF(LEN(C508)=0,"",IF(LEFT(C508,1)="*",B508,IF(D508="Y",C508,IF(O508&lt;6,INDEX('PDP8'!$C$6:$C$13,MATCH(P508,'PDP8'!$B$6:$B$13)),CONCATENATE(W508,AA508,AD508,AF508)))))</f>
        <v/>
      </c>
      <c r="H508" s="251" t="str">
        <f t="shared" si="106"/>
        <v/>
      </c>
      <c r="I508" s="250" t="str">
        <f t="shared" si="116"/>
        <v/>
      </c>
      <c r="J508" s="179"/>
      <c r="K508" s="188" t="str">
        <f>IF(LEFT(C508,1)="*",CONCATENATE("/Address = ",RIGHT(B508,LEN(B508)-1)),IF(LEN(O508)=0,"",IF(D508="Y",CONCATENATE("/Data initialized to ",C508),IF(O508&lt;6,CONCATENATE("/",VLOOKUP(P508,'PDP8'!$B$6:$F$13,5),IF(_xlfn.BITAND(OCT2DEC(C508),376)=264," [Auto pre-increment]","")),CONCATENATE("/",Y508,AC508,AE508,AG508)))))</f>
        <v/>
      </c>
      <c r="L508" s="252"/>
      <c r="M508" s="126"/>
      <c r="N508" s="253" t="str">
        <f t="shared" si="107"/>
        <v/>
      </c>
      <c r="O508" s="253" t="str">
        <f t="shared" si="108"/>
        <v/>
      </c>
      <c r="P508" s="253" t="str">
        <f t="shared" si="109"/>
        <v/>
      </c>
      <c r="Q508" s="253" t="str">
        <f t="shared" si="110"/>
        <v/>
      </c>
      <c r="R508" s="253" t="str">
        <f t="shared" si="111"/>
        <v>NO</v>
      </c>
      <c r="S508" s="254" t="str">
        <f t="shared" si="117"/>
        <v>7610</v>
      </c>
      <c r="T508" s="253" t="str">
        <f t="shared" si="112"/>
        <v/>
      </c>
      <c r="U508" s="253">
        <f t="shared" si="113"/>
        <v>0</v>
      </c>
      <c r="V508" s="253" t="str">
        <f t="shared" si="114"/>
        <v/>
      </c>
      <c r="W508" s="253" t="str">
        <f>IF(LEN(V508)=0,"",IF(_xlfn.BITAND(V508,'PDP8'!$E$17)='PDP8'!$D$17,'PDP8'!$F$17,CONCATENATE(IF(ISNA(MATCH(_xlfn.BITAND(V508,'PDP8'!$E$18),'PDP8'!$D$18:$D$20,0)),"",CONCATENATE(INDEX('PDP8'!$C$18:$C$20,MATCH(_xlfn.BITAND(V508,'PDP8'!$E$18),'PDP8'!$D$18:$D$20,0))," ")),IF(ISNA(MATCH(_xlfn.BITAND(V508,'PDP8'!$E$21),'PDP8'!$D$21:$D$52,0)),"",INDEX('PDP8'!$C$21:$C$52,MATCH(_xlfn.BITAND(V508,'PDP8'!$E$21),'PDP8'!$D$21:$D$52,0))))))</f>
        <v/>
      </c>
      <c r="X508" s="253" t="str">
        <f>IF(LEN(W508)=0,"",IF(B508='PDP8'!$B$17,'PDP8'!$F$17,CONCATENATE(IF(ISNA(MATCH(_xlfn.BITAND(V508,'PDP8'!$E$18),'PDP8'!$D$18:$D$20,0)),"",CONCATENATE(VLOOKUP(_xlfn.BITAND(V508,'PDP8'!$E$18),'PDP8'!$D$18:$F$20,3,0),IF(LEN(W508)&gt;4,", ",""))),IF(ISNA(MATCH(_xlfn.BITAND(V508,'PDP8'!$E$21),'PDP8'!$D$21:$D$52,0)),"",VLOOKUP(_xlfn.BITAND(V508,'PDP8'!$E$21),'PDP8'!$D$21:$F$52,3,0)))))</f>
        <v/>
      </c>
      <c r="Y508" s="253" t="str">
        <f t="shared" si="118"/>
        <v/>
      </c>
      <c r="Z508" s="253" t="str">
        <f t="shared" si="115"/>
        <v/>
      </c>
      <c r="AA508" s="253" t="str">
        <f>IF(LEN(Z508)=0,"",CONCATENATE(IF(ISNA(MATCH(_xlfn.BITAND(Z508,'PDP8'!$E$56),'PDP8'!$D$56:$D$70,0)),"",CONCATENATE(INDEX('PDP8'!$C$56:$C$70,MATCH(_xlfn.BITAND(Z508,'PDP8'!$E$56),'PDP8'!$D$56:$D$70,0))," ")),IF(ISNA(MATCH(_xlfn.BITAND(Z508,'PDP8'!$E$71),'PDP8'!$D$71:$D$73,0)),"",CONCATENATE(INDEX('PDP8'!$C$71:$C$73,MATCH(_xlfn.BITAND(Z508,'PDP8'!$E$71),'PDP8'!$D$71:$D$73,0))," ")),IF(_xlfn.BITAND(Z508,'PDP8'!$E$74),"",'PDP8'!$C$74),IF(_xlfn.BITAND(Z508,'PDP8'!$E$75),'PDP8'!$C$75,"")))</f>
        <v/>
      </c>
      <c r="AB508" s="253" t="str">
        <f>IF(LEN(AA508)=0,"",CONCATENATE(IF(ISNA(MATCH(_xlfn.BITAND(Z508,'PDP8'!$E$56),'PDP8'!$D$56:$D$70,0)),"",VLOOKUP(_xlfn.BITAND(Z508,'PDP8'!$E$56),'PDP8'!$D$56:$F$70,3,0)),IF(ISNA(MATCH(_xlfn.BITAND(Z508,'PDP8'!$E$71),'PDP8'!$D$71:$D$73,0)),"",CONCATENATE(IF(ISNA(MATCH(_xlfn.BITAND(Z508,'PDP8'!$E$56),'PDP8'!$D$56:$D$70,0)),"",", "),VLOOKUP(_xlfn.BITAND(Z508,'PDP8'!$E$71),'PDP8'!$D$71:$F$73,3,0))),IF(_xlfn.BITAND(Z508,'PDP8'!$E$75)='PDP8'!$D$75,CONCATENATE(IF(LEN(AA508)&gt;4,", ",""),'PDP8'!$F$75,""),IF(_xlfn.BITAND(Z508,'PDP8'!$E$74),"",'PDP8'!$F$74))))</f>
        <v/>
      </c>
      <c r="AC508" s="253" t="str">
        <f t="shared" si="119"/>
        <v/>
      </c>
      <c r="AD508" s="253" t="str">
        <f>IF(OR(LEFT(C508,1)="*",ISNA(MATCH(C508,'PDP8'!$B$90:$B$238,0))),"",VLOOKUP(C508,'PDP8'!$B$90:$C$238,2,0))</f>
        <v/>
      </c>
      <c r="AE508" s="253" t="str">
        <f>IF(LEN(AD508)=0,"",VLOOKUP(C508,'PDP8'!$B$79:$F$238,5,0))</f>
        <v/>
      </c>
      <c r="AF508" s="253" t="str">
        <f>IF(OR(LEFT(C508,1)="*",ISNA(MATCH(C508,'PDP8'!$J$5:$J$389,0))),"",INDEX('PDP8'!$I$5:$I$389,MATCH(C508,'PDP8'!$J$5:$J$389,0)))</f>
        <v/>
      </c>
      <c r="AG508" s="253" t="str">
        <f>IF(LEN(AF508)=0,"",CONCATENATE(VLOOKUP(C508,'PDP8'!$J$5:$M$389,2,0),": ",VLOOKUP(C508,'PDP8'!$J$5:$M$389,4,0)))</f>
        <v/>
      </c>
      <c r="AH508" s="126"/>
    </row>
    <row r="509" spans="1:34" x14ac:dyDescent="0.2">
      <c r="A509" s="126"/>
      <c r="B509" s="246" t="str">
        <f t="shared" si="105"/>
        <v/>
      </c>
      <c r="C509" s="247"/>
      <c r="D509" s="248"/>
      <c r="E509" s="177"/>
      <c r="F509" s="249"/>
      <c r="G509" s="250" t="str">
        <f>IF(LEN(C509)=0,"",IF(LEFT(C509,1)="*",B509,IF(D509="Y",C509,IF(O509&lt;6,INDEX('PDP8'!$C$6:$C$13,MATCH(P509,'PDP8'!$B$6:$B$13)),CONCATENATE(W509,AA509,AD509,AF509)))))</f>
        <v/>
      </c>
      <c r="H509" s="251" t="str">
        <f t="shared" si="106"/>
        <v/>
      </c>
      <c r="I509" s="250" t="str">
        <f t="shared" si="116"/>
        <v/>
      </c>
      <c r="J509" s="179"/>
      <c r="K509" s="188" t="str">
        <f>IF(LEFT(C509,1)="*",CONCATENATE("/Address = ",RIGHT(B509,LEN(B509)-1)),IF(LEN(O509)=0,"",IF(D509="Y",CONCATENATE("/Data initialized to ",C509),IF(O509&lt;6,CONCATENATE("/",VLOOKUP(P509,'PDP8'!$B$6:$F$13,5),IF(_xlfn.BITAND(OCT2DEC(C509),376)=264," [Auto pre-increment]","")),CONCATENATE("/",Y509,AC509,AE509,AG509)))))</f>
        <v/>
      </c>
      <c r="L509" s="252"/>
      <c r="M509" s="126"/>
      <c r="N509" s="253" t="str">
        <f t="shared" si="107"/>
        <v/>
      </c>
      <c r="O509" s="253" t="str">
        <f t="shared" si="108"/>
        <v/>
      </c>
      <c r="P509" s="253" t="str">
        <f t="shared" si="109"/>
        <v/>
      </c>
      <c r="Q509" s="253" t="str">
        <f t="shared" si="110"/>
        <v/>
      </c>
      <c r="R509" s="253" t="str">
        <f t="shared" si="111"/>
        <v>NO</v>
      </c>
      <c r="S509" s="254" t="str">
        <f t="shared" si="117"/>
        <v>7610</v>
      </c>
      <c r="T509" s="253" t="str">
        <f t="shared" si="112"/>
        <v/>
      </c>
      <c r="U509" s="253">
        <f t="shared" si="113"/>
        <v>0</v>
      </c>
      <c r="V509" s="253" t="str">
        <f t="shared" si="114"/>
        <v/>
      </c>
      <c r="W509" s="253" t="str">
        <f>IF(LEN(V509)=0,"",IF(_xlfn.BITAND(V509,'PDP8'!$E$17)='PDP8'!$D$17,'PDP8'!$F$17,CONCATENATE(IF(ISNA(MATCH(_xlfn.BITAND(V509,'PDP8'!$E$18),'PDP8'!$D$18:$D$20,0)),"",CONCATENATE(INDEX('PDP8'!$C$18:$C$20,MATCH(_xlfn.BITAND(V509,'PDP8'!$E$18),'PDP8'!$D$18:$D$20,0))," ")),IF(ISNA(MATCH(_xlfn.BITAND(V509,'PDP8'!$E$21),'PDP8'!$D$21:$D$52,0)),"",INDEX('PDP8'!$C$21:$C$52,MATCH(_xlfn.BITAND(V509,'PDP8'!$E$21),'PDP8'!$D$21:$D$52,0))))))</f>
        <v/>
      </c>
      <c r="X509" s="253" t="str">
        <f>IF(LEN(W509)=0,"",IF(B509='PDP8'!$B$17,'PDP8'!$F$17,CONCATENATE(IF(ISNA(MATCH(_xlfn.BITAND(V509,'PDP8'!$E$18),'PDP8'!$D$18:$D$20,0)),"",CONCATENATE(VLOOKUP(_xlfn.BITAND(V509,'PDP8'!$E$18),'PDP8'!$D$18:$F$20,3,0),IF(LEN(W509)&gt;4,", ",""))),IF(ISNA(MATCH(_xlfn.BITAND(V509,'PDP8'!$E$21),'PDP8'!$D$21:$D$52,0)),"",VLOOKUP(_xlfn.BITAND(V509,'PDP8'!$E$21),'PDP8'!$D$21:$F$52,3,0)))))</f>
        <v/>
      </c>
      <c r="Y509" s="253" t="str">
        <f t="shared" si="118"/>
        <v/>
      </c>
      <c r="Z509" s="253" t="str">
        <f t="shared" si="115"/>
        <v/>
      </c>
      <c r="AA509" s="253" t="str">
        <f>IF(LEN(Z509)=0,"",CONCATENATE(IF(ISNA(MATCH(_xlfn.BITAND(Z509,'PDP8'!$E$56),'PDP8'!$D$56:$D$70,0)),"",CONCATENATE(INDEX('PDP8'!$C$56:$C$70,MATCH(_xlfn.BITAND(Z509,'PDP8'!$E$56),'PDP8'!$D$56:$D$70,0))," ")),IF(ISNA(MATCH(_xlfn.BITAND(Z509,'PDP8'!$E$71),'PDP8'!$D$71:$D$73,0)),"",CONCATENATE(INDEX('PDP8'!$C$71:$C$73,MATCH(_xlfn.BITAND(Z509,'PDP8'!$E$71),'PDP8'!$D$71:$D$73,0))," ")),IF(_xlfn.BITAND(Z509,'PDP8'!$E$74),"",'PDP8'!$C$74),IF(_xlfn.BITAND(Z509,'PDP8'!$E$75),'PDP8'!$C$75,"")))</f>
        <v/>
      </c>
      <c r="AB509" s="253" t="str">
        <f>IF(LEN(AA509)=0,"",CONCATENATE(IF(ISNA(MATCH(_xlfn.BITAND(Z509,'PDP8'!$E$56),'PDP8'!$D$56:$D$70,0)),"",VLOOKUP(_xlfn.BITAND(Z509,'PDP8'!$E$56),'PDP8'!$D$56:$F$70,3,0)),IF(ISNA(MATCH(_xlfn.BITAND(Z509,'PDP8'!$E$71),'PDP8'!$D$71:$D$73,0)),"",CONCATENATE(IF(ISNA(MATCH(_xlfn.BITAND(Z509,'PDP8'!$E$56),'PDP8'!$D$56:$D$70,0)),"",", "),VLOOKUP(_xlfn.BITAND(Z509,'PDP8'!$E$71),'PDP8'!$D$71:$F$73,3,0))),IF(_xlfn.BITAND(Z509,'PDP8'!$E$75)='PDP8'!$D$75,CONCATENATE(IF(LEN(AA509)&gt;4,", ",""),'PDP8'!$F$75,""),IF(_xlfn.BITAND(Z509,'PDP8'!$E$74),"",'PDP8'!$F$74))))</f>
        <v/>
      </c>
      <c r="AC509" s="253" t="str">
        <f t="shared" si="119"/>
        <v/>
      </c>
      <c r="AD509" s="253" t="str">
        <f>IF(OR(LEFT(C509,1)="*",ISNA(MATCH(C509,'PDP8'!$B$90:$B$238,0))),"",VLOOKUP(C509,'PDP8'!$B$90:$C$238,2,0))</f>
        <v/>
      </c>
      <c r="AE509" s="253" t="str">
        <f>IF(LEN(AD509)=0,"",VLOOKUP(C509,'PDP8'!$B$79:$F$238,5,0))</f>
        <v/>
      </c>
      <c r="AF509" s="253" t="str">
        <f>IF(OR(LEFT(C509,1)="*",ISNA(MATCH(C509,'PDP8'!$J$5:$J$389,0))),"",INDEX('PDP8'!$I$5:$I$389,MATCH(C509,'PDP8'!$J$5:$J$389,0)))</f>
        <v/>
      </c>
      <c r="AG509" s="253" t="str">
        <f>IF(LEN(AF509)=0,"",CONCATENATE(VLOOKUP(C509,'PDP8'!$J$5:$M$389,2,0),": ",VLOOKUP(C509,'PDP8'!$J$5:$M$389,4,0)))</f>
        <v/>
      </c>
      <c r="AH509" s="126"/>
    </row>
    <row r="510" spans="1:34" x14ac:dyDescent="0.2">
      <c r="A510" s="126"/>
      <c r="B510" s="246" t="str">
        <f t="shared" si="105"/>
        <v/>
      </c>
      <c r="C510" s="247"/>
      <c r="D510" s="248"/>
      <c r="E510" s="177"/>
      <c r="F510" s="249"/>
      <c r="G510" s="250" t="str">
        <f>IF(LEN(C510)=0,"",IF(LEFT(C510,1)="*",B510,IF(D510="Y",C510,IF(O510&lt;6,INDEX('PDP8'!$C$6:$C$13,MATCH(P510,'PDP8'!$B$6:$B$13)),CONCATENATE(W510,AA510,AD510,AF510)))))</f>
        <v/>
      </c>
      <c r="H510" s="251" t="str">
        <f t="shared" si="106"/>
        <v/>
      </c>
      <c r="I510" s="250" t="str">
        <f t="shared" si="116"/>
        <v/>
      </c>
      <c r="J510" s="179"/>
      <c r="K510" s="188" t="str">
        <f>IF(LEFT(C510,1)="*",CONCATENATE("/Address = ",RIGHT(B510,LEN(B510)-1)),IF(LEN(O510)=0,"",IF(D510="Y",CONCATENATE("/Data initialized to ",C510),IF(O510&lt;6,CONCATENATE("/",VLOOKUP(P510,'PDP8'!$B$6:$F$13,5),IF(_xlfn.BITAND(OCT2DEC(C510),376)=264," [Auto pre-increment]","")),CONCATENATE("/",Y510,AC510,AE510,AG510)))))</f>
        <v/>
      </c>
      <c r="L510" s="252"/>
      <c r="M510" s="126"/>
      <c r="N510" s="253" t="str">
        <f t="shared" si="107"/>
        <v/>
      </c>
      <c r="O510" s="253" t="str">
        <f t="shared" si="108"/>
        <v/>
      </c>
      <c r="P510" s="253" t="str">
        <f t="shared" si="109"/>
        <v/>
      </c>
      <c r="Q510" s="253" t="str">
        <f t="shared" si="110"/>
        <v/>
      </c>
      <c r="R510" s="253" t="str">
        <f t="shared" si="111"/>
        <v>NO</v>
      </c>
      <c r="S510" s="254" t="str">
        <f t="shared" si="117"/>
        <v>7610</v>
      </c>
      <c r="T510" s="253" t="str">
        <f t="shared" si="112"/>
        <v/>
      </c>
      <c r="U510" s="253">
        <f t="shared" si="113"/>
        <v>0</v>
      </c>
      <c r="V510" s="253" t="str">
        <f t="shared" si="114"/>
        <v/>
      </c>
      <c r="W510" s="253" t="str">
        <f>IF(LEN(V510)=0,"",IF(_xlfn.BITAND(V510,'PDP8'!$E$17)='PDP8'!$D$17,'PDP8'!$F$17,CONCATENATE(IF(ISNA(MATCH(_xlfn.BITAND(V510,'PDP8'!$E$18),'PDP8'!$D$18:$D$20,0)),"",CONCATENATE(INDEX('PDP8'!$C$18:$C$20,MATCH(_xlfn.BITAND(V510,'PDP8'!$E$18),'PDP8'!$D$18:$D$20,0))," ")),IF(ISNA(MATCH(_xlfn.BITAND(V510,'PDP8'!$E$21),'PDP8'!$D$21:$D$52,0)),"",INDEX('PDP8'!$C$21:$C$52,MATCH(_xlfn.BITAND(V510,'PDP8'!$E$21),'PDP8'!$D$21:$D$52,0))))))</f>
        <v/>
      </c>
      <c r="X510" s="253" t="str">
        <f>IF(LEN(W510)=0,"",IF(B510='PDP8'!$B$17,'PDP8'!$F$17,CONCATENATE(IF(ISNA(MATCH(_xlfn.BITAND(V510,'PDP8'!$E$18),'PDP8'!$D$18:$D$20,0)),"",CONCATENATE(VLOOKUP(_xlfn.BITAND(V510,'PDP8'!$E$18),'PDP8'!$D$18:$F$20,3,0),IF(LEN(W510)&gt;4,", ",""))),IF(ISNA(MATCH(_xlfn.BITAND(V510,'PDP8'!$E$21),'PDP8'!$D$21:$D$52,0)),"",VLOOKUP(_xlfn.BITAND(V510,'PDP8'!$E$21),'PDP8'!$D$21:$F$52,3,0)))))</f>
        <v/>
      </c>
      <c r="Y510" s="253" t="str">
        <f t="shared" si="118"/>
        <v/>
      </c>
      <c r="Z510" s="253" t="str">
        <f t="shared" si="115"/>
        <v/>
      </c>
      <c r="AA510" s="253" t="str">
        <f>IF(LEN(Z510)=0,"",CONCATENATE(IF(ISNA(MATCH(_xlfn.BITAND(Z510,'PDP8'!$E$56),'PDP8'!$D$56:$D$70,0)),"",CONCATENATE(INDEX('PDP8'!$C$56:$C$70,MATCH(_xlfn.BITAND(Z510,'PDP8'!$E$56),'PDP8'!$D$56:$D$70,0))," ")),IF(ISNA(MATCH(_xlfn.BITAND(Z510,'PDP8'!$E$71),'PDP8'!$D$71:$D$73,0)),"",CONCATENATE(INDEX('PDP8'!$C$71:$C$73,MATCH(_xlfn.BITAND(Z510,'PDP8'!$E$71),'PDP8'!$D$71:$D$73,0))," ")),IF(_xlfn.BITAND(Z510,'PDP8'!$E$74),"",'PDP8'!$C$74),IF(_xlfn.BITAND(Z510,'PDP8'!$E$75),'PDP8'!$C$75,"")))</f>
        <v/>
      </c>
      <c r="AB510" s="253" t="str">
        <f>IF(LEN(AA510)=0,"",CONCATENATE(IF(ISNA(MATCH(_xlfn.BITAND(Z510,'PDP8'!$E$56),'PDP8'!$D$56:$D$70,0)),"",VLOOKUP(_xlfn.BITAND(Z510,'PDP8'!$E$56),'PDP8'!$D$56:$F$70,3,0)),IF(ISNA(MATCH(_xlfn.BITAND(Z510,'PDP8'!$E$71),'PDP8'!$D$71:$D$73,0)),"",CONCATENATE(IF(ISNA(MATCH(_xlfn.BITAND(Z510,'PDP8'!$E$56),'PDP8'!$D$56:$D$70,0)),"",", "),VLOOKUP(_xlfn.BITAND(Z510,'PDP8'!$E$71),'PDP8'!$D$71:$F$73,3,0))),IF(_xlfn.BITAND(Z510,'PDP8'!$E$75)='PDP8'!$D$75,CONCATENATE(IF(LEN(AA510)&gt;4,", ",""),'PDP8'!$F$75,""),IF(_xlfn.BITAND(Z510,'PDP8'!$E$74),"",'PDP8'!$F$74))))</f>
        <v/>
      </c>
      <c r="AC510" s="253" t="str">
        <f t="shared" si="119"/>
        <v/>
      </c>
      <c r="AD510" s="253" t="str">
        <f>IF(OR(LEFT(C510,1)="*",ISNA(MATCH(C510,'PDP8'!$B$90:$B$238,0))),"",VLOOKUP(C510,'PDP8'!$B$90:$C$238,2,0))</f>
        <v/>
      </c>
      <c r="AE510" s="253" t="str">
        <f>IF(LEN(AD510)=0,"",VLOOKUP(C510,'PDP8'!$B$79:$F$238,5,0))</f>
        <v/>
      </c>
      <c r="AF510" s="253" t="str">
        <f>IF(OR(LEFT(C510,1)="*",ISNA(MATCH(C510,'PDP8'!$J$5:$J$389,0))),"",INDEX('PDP8'!$I$5:$I$389,MATCH(C510,'PDP8'!$J$5:$J$389,0)))</f>
        <v/>
      </c>
      <c r="AG510" s="253" t="str">
        <f>IF(LEN(AF510)=0,"",CONCATENATE(VLOOKUP(C510,'PDP8'!$J$5:$M$389,2,0),": ",VLOOKUP(C510,'PDP8'!$J$5:$M$389,4,0)))</f>
        <v/>
      </c>
      <c r="AH510" s="126"/>
    </row>
    <row r="511" spans="1:34" x14ac:dyDescent="0.2">
      <c r="A511" s="126"/>
      <c r="B511" s="246" t="str">
        <f t="shared" si="105"/>
        <v/>
      </c>
      <c r="C511" s="247"/>
      <c r="D511" s="248"/>
      <c r="E511" s="177"/>
      <c r="F511" s="249"/>
      <c r="G511" s="250" t="str">
        <f>IF(LEN(C511)=0,"",IF(LEFT(C511,1)="*",B511,IF(D511="Y",C511,IF(O511&lt;6,INDEX('PDP8'!$C$6:$C$13,MATCH(P511,'PDP8'!$B$6:$B$13)),CONCATENATE(W511,AA511,AD511,AF511)))))</f>
        <v/>
      </c>
      <c r="H511" s="251" t="str">
        <f t="shared" si="106"/>
        <v/>
      </c>
      <c r="I511" s="250" t="str">
        <f t="shared" si="116"/>
        <v/>
      </c>
      <c r="J511" s="179"/>
      <c r="K511" s="188" t="str">
        <f>IF(LEFT(C511,1)="*",CONCATENATE("/Address = ",RIGHT(B511,LEN(B511)-1)),IF(LEN(O511)=0,"",IF(D511="Y",CONCATENATE("/Data initialized to ",C511),IF(O511&lt;6,CONCATENATE("/",VLOOKUP(P511,'PDP8'!$B$6:$F$13,5),IF(_xlfn.BITAND(OCT2DEC(C511),376)=264," [Auto pre-increment]","")),CONCATENATE("/",Y511,AC511,AE511,AG511)))))</f>
        <v/>
      </c>
      <c r="L511" s="252"/>
      <c r="M511" s="126"/>
      <c r="N511" s="253" t="str">
        <f t="shared" si="107"/>
        <v/>
      </c>
      <c r="O511" s="253" t="str">
        <f t="shared" si="108"/>
        <v/>
      </c>
      <c r="P511" s="253" t="str">
        <f t="shared" si="109"/>
        <v/>
      </c>
      <c r="Q511" s="253" t="str">
        <f t="shared" si="110"/>
        <v/>
      </c>
      <c r="R511" s="253" t="str">
        <f t="shared" si="111"/>
        <v>NO</v>
      </c>
      <c r="S511" s="254" t="str">
        <f t="shared" si="117"/>
        <v>7610</v>
      </c>
      <c r="T511" s="253" t="str">
        <f t="shared" si="112"/>
        <v/>
      </c>
      <c r="U511" s="253">
        <f t="shared" si="113"/>
        <v>0</v>
      </c>
      <c r="V511" s="253" t="str">
        <f t="shared" si="114"/>
        <v/>
      </c>
      <c r="W511" s="253" t="str">
        <f>IF(LEN(V511)=0,"",IF(_xlfn.BITAND(V511,'PDP8'!$E$17)='PDP8'!$D$17,'PDP8'!$F$17,CONCATENATE(IF(ISNA(MATCH(_xlfn.BITAND(V511,'PDP8'!$E$18),'PDP8'!$D$18:$D$20,0)),"",CONCATENATE(INDEX('PDP8'!$C$18:$C$20,MATCH(_xlfn.BITAND(V511,'PDP8'!$E$18),'PDP8'!$D$18:$D$20,0))," ")),IF(ISNA(MATCH(_xlfn.BITAND(V511,'PDP8'!$E$21),'PDP8'!$D$21:$D$52,0)),"",INDEX('PDP8'!$C$21:$C$52,MATCH(_xlfn.BITAND(V511,'PDP8'!$E$21),'PDP8'!$D$21:$D$52,0))))))</f>
        <v/>
      </c>
      <c r="X511" s="253" t="str">
        <f>IF(LEN(W511)=0,"",IF(B511='PDP8'!$B$17,'PDP8'!$F$17,CONCATENATE(IF(ISNA(MATCH(_xlfn.BITAND(V511,'PDP8'!$E$18),'PDP8'!$D$18:$D$20,0)),"",CONCATENATE(VLOOKUP(_xlfn.BITAND(V511,'PDP8'!$E$18),'PDP8'!$D$18:$F$20,3,0),IF(LEN(W511)&gt;4,", ",""))),IF(ISNA(MATCH(_xlfn.BITAND(V511,'PDP8'!$E$21),'PDP8'!$D$21:$D$52,0)),"",VLOOKUP(_xlfn.BITAND(V511,'PDP8'!$E$21),'PDP8'!$D$21:$F$52,3,0)))))</f>
        <v/>
      </c>
      <c r="Y511" s="253" t="str">
        <f t="shared" si="118"/>
        <v/>
      </c>
      <c r="Z511" s="253" t="str">
        <f t="shared" si="115"/>
        <v/>
      </c>
      <c r="AA511" s="253" t="str">
        <f>IF(LEN(Z511)=0,"",CONCATENATE(IF(ISNA(MATCH(_xlfn.BITAND(Z511,'PDP8'!$E$56),'PDP8'!$D$56:$D$70,0)),"",CONCATENATE(INDEX('PDP8'!$C$56:$C$70,MATCH(_xlfn.BITAND(Z511,'PDP8'!$E$56),'PDP8'!$D$56:$D$70,0))," ")),IF(ISNA(MATCH(_xlfn.BITAND(Z511,'PDP8'!$E$71),'PDP8'!$D$71:$D$73,0)),"",CONCATENATE(INDEX('PDP8'!$C$71:$C$73,MATCH(_xlfn.BITAND(Z511,'PDP8'!$E$71),'PDP8'!$D$71:$D$73,0))," ")),IF(_xlfn.BITAND(Z511,'PDP8'!$E$74),"",'PDP8'!$C$74),IF(_xlfn.BITAND(Z511,'PDP8'!$E$75),'PDP8'!$C$75,"")))</f>
        <v/>
      </c>
      <c r="AB511" s="253" t="str">
        <f>IF(LEN(AA511)=0,"",CONCATENATE(IF(ISNA(MATCH(_xlfn.BITAND(Z511,'PDP8'!$E$56),'PDP8'!$D$56:$D$70,0)),"",VLOOKUP(_xlfn.BITAND(Z511,'PDP8'!$E$56),'PDP8'!$D$56:$F$70,3,0)),IF(ISNA(MATCH(_xlfn.BITAND(Z511,'PDP8'!$E$71),'PDP8'!$D$71:$D$73,0)),"",CONCATENATE(IF(ISNA(MATCH(_xlfn.BITAND(Z511,'PDP8'!$E$56),'PDP8'!$D$56:$D$70,0)),"",", "),VLOOKUP(_xlfn.BITAND(Z511,'PDP8'!$E$71),'PDP8'!$D$71:$F$73,3,0))),IF(_xlfn.BITAND(Z511,'PDP8'!$E$75)='PDP8'!$D$75,CONCATENATE(IF(LEN(AA511)&gt;4,", ",""),'PDP8'!$F$75,""),IF(_xlfn.BITAND(Z511,'PDP8'!$E$74),"",'PDP8'!$F$74))))</f>
        <v/>
      </c>
      <c r="AC511" s="253" t="str">
        <f t="shared" si="119"/>
        <v/>
      </c>
      <c r="AD511" s="253" t="str">
        <f>IF(OR(LEFT(C511,1)="*",ISNA(MATCH(C511,'PDP8'!$B$90:$B$238,0))),"",VLOOKUP(C511,'PDP8'!$B$90:$C$238,2,0))</f>
        <v/>
      </c>
      <c r="AE511" s="253" t="str">
        <f>IF(LEN(AD511)=0,"",VLOOKUP(C511,'PDP8'!$B$79:$F$238,5,0))</f>
        <v/>
      </c>
      <c r="AF511" s="253" t="str">
        <f>IF(OR(LEFT(C511,1)="*",ISNA(MATCH(C511,'PDP8'!$J$5:$J$389,0))),"",INDEX('PDP8'!$I$5:$I$389,MATCH(C511,'PDP8'!$J$5:$J$389,0)))</f>
        <v/>
      </c>
      <c r="AG511" s="253" t="str">
        <f>IF(LEN(AF511)=0,"",CONCATENATE(VLOOKUP(C511,'PDP8'!$J$5:$M$389,2,0),": ",VLOOKUP(C511,'PDP8'!$J$5:$M$389,4,0)))</f>
        <v/>
      </c>
      <c r="AH511" s="126"/>
    </row>
    <row r="512" spans="1:34" x14ac:dyDescent="0.2">
      <c r="A512" s="126"/>
      <c r="B512" s="246" t="str">
        <f t="shared" si="105"/>
        <v/>
      </c>
      <c r="C512" s="247"/>
      <c r="D512" s="248"/>
      <c r="E512" s="177"/>
      <c r="F512" s="249"/>
      <c r="G512" s="250" t="str">
        <f>IF(LEN(C512)=0,"",IF(LEFT(C512,1)="*",B512,IF(D512="Y",C512,IF(O512&lt;6,INDEX('PDP8'!$C$6:$C$13,MATCH(P512,'PDP8'!$B$6:$B$13)),CONCATENATE(W512,AA512,AD512,AF512)))))</f>
        <v/>
      </c>
      <c r="H512" s="251" t="str">
        <f t="shared" si="106"/>
        <v/>
      </c>
      <c r="I512" s="250" t="str">
        <f t="shared" si="116"/>
        <v/>
      </c>
      <c r="J512" s="179"/>
      <c r="K512" s="188" t="str">
        <f>IF(LEFT(C512,1)="*",CONCATENATE("/Address = ",RIGHT(B512,LEN(B512)-1)),IF(LEN(O512)=0,"",IF(D512="Y",CONCATENATE("/Data initialized to ",C512),IF(O512&lt;6,CONCATENATE("/",VLOOKUP(P512,'PDP8'!$B$6:$F$13,5),IF(_xlfn.BITAND(OCT2DEC(C512),376)=264," [Auto pre-increment]","")),CONCATENATE("/",Y512,AC512,AE512,AG512)))))</f>
        <v/>
      </c>
      <c r="L512" s="252"/>
      <c r="M512" s="126"/>
      <c r="N512" s="253" t="str">
        <f t="shared" si="107"/>
        <v/>
      </c>
      <c r="O512" s="253" t="str">
        <f t="shared" si="108"/>
        <v/>
      </c>
      <c r="P512" s="253" t="str">
        <f t="shared" si="109"/>
        <v/>
      </c>
      <c r="Q512" s="253" t="str">
        <f t="shared" si="110"/>
        <v/>
      </c>
      <c r="R512" s="253" t="str">
        <f t="shared" si="111"/>
        <v>NO</v>
      </c>
      <c r="S512" s="254" t="str">
        <f t="shared" si="117"/>
        <v>7610</v>
      </c>
      <c r="T512" s="253" t="str">
        <f t="shared" si="112"/>
        <v/>
      </c>
      <c r="U512" s="253">
        <f t="shared" si="113"/>
        <v>0</v>
      </c>
      <c r="V512" s="253" t="str">
        <f t="shared" si="114"/>
        <v/>
      </c>
      <c r="W512" s="253" t="str">
        <f>IF(LEN(V512)=0,"",IF(_xlfn.BITAND(V512,'PDP8'!$E$17)='PDP8'!$D$17,'PDP8'!$F$17,CONCATENATE(IF(ISNA(MATCH(_xlfn.BITAND(V512,'PDP8'!$E$18),'PDP8'!$D$18:$D$20,0)),"",CONCATENATE(INDEX('PDP8'!$C$18:$C$20,MATCH(_xlfn.BITAND(V512,'PDP8'!$E$18),'PDP8'!$D$18:$D$20,0))," ")),IF(ISNA(MATCH(_xlfn.BITAND(V512,'PDP8'!$E$21),'PDP8'!$D$21:$D$52,0)),"",INDEX('PDP8'!$C$21:$C$52,MATCH(_xlfn.BITAND(V512,'PDP8'!$E$21),'PDP8'!$D$21:$D$52,0))))))</f>
        <v/>
      </c>
      <c r="X512" s="253" t="str">
        <f>IF(LEN(W512)=0,"",IF(B512='PDP8'!$B$17,'PDP8'!$F$17,CONCATENATE(IF(ISNA(MATCH(_xlfn.BITAND(V512,'PDP8'!$E$18),'PDP8'!$D$18:$D$20,0)),"",CONCATENATE(VLOOKUP(_xlfn.BITAND(V512,'PDP8'!$E$18),'PDP8'!$D$18:$F$20,3,0),IF(LEN(W512)&gt;4,", ",""))),IF(ISNA(MATCH(_xlfn.BITAND(V512,'PDP8'!$E$21),'PDP8'!$D$21:$D$52,0)),"",VLOOKUP(_xlfn.BITAND(V512,'PDP8'!$E$21),'PDP8'!$D$21:$F$52,3,0)))))</f>
        <v/>
      </c>
      <c r="Y512" s="253" t="str">
        <f t="shared" si="118"/>
        <v/>
      </c>
      <c r="Z512" s="253" t="str">
        <f t="shared" si="115"/>
        <v/>
      </c>
      <c r="AA512" s="253" t="str">
        <f>IF(LEN(Z512)=0,"",CONCATENATE(IF(ISNA(MATCH(_xlfn.BITAND(Z512,'PDP8'!$E$56),'PDP8'!$D$56:$D$70,0)),"",CONCATENATE(INDEX('PDP8'!$C$56:$C$70,MATCH(_xlfn.BITAND(Z512,'PDP8'!$E$56),'PDP8'!$D$56:$D$70,0))," ")),IF(ISNA(MATCH(_xlfn.BITAND(Z512,'PDP8'!$E$71),'PDP8'!$D$71:$D$73,0)),"",CONCATENATE(INDEX('PDP8'!$C$71:$C$73,MATCH(_xlfn.BITAND(Z512,'PDP8'!$E$71),'PDP8'!$D$71:$D$73,0))," ")),IF(_xlfn.BITAND(Z512,'PDP8'!$E$74),"",'PDP8'!$C$74),IF(_xlfn.BITAND(Z512,'PDP8'!$E$75),'PDP8'!$C$75,"")))</f>
        <v/>
      </c>
      <c r="AB512" s="253" t="str">
        <f>IF(LEN(AA512)=0,"",CONCATENATE(IF(ISNA(MATCH(_xlfn.BITAND(Z512,'PDP8'!$E$56),'PDP8'!$D$56:$D$70,0)),"",VLOOKUP(_xlfn.BITAND(Z512,'PDP8'!$E$56),'PDP8'!$D$56:$F$70,3,0)),IF(ISNA(MATCH(_xlfn.BITAND(Z512,'PDP8'!$E$71),'PDP8'!$D$71:$D$73,0)),"",CONCATENATE(IF(ISNA(MATCH(_xlfn.BITAND(Z512,'PDP8'!$E$56),'PDP8'!$D$56:$D$70,0)),"",", "),VLOOKUP(_xlfn.BITAND(Z512,'PDP8'!$E$71),'PDP8'!$D$71:$F$73,3,0))),IF(_xlfn.BITAND(Z512,'PDP8'!$E$75)='PDP8'!$D$75,CONCATENATE(IF(LEN(AA512)&gt;4,", ",""),'PDP8'!$F$75,""),IF(_xlfn.BITAND(Z512,'PDP8'!$E$74),"",'PDP8'!$F$74))))</f>
        <v/>
      </c>
      <c r="AC512" s="253" t="str">
        <f t="shared" si="119"/>
        <v/>
      </c>
      <c r="AD512" s="253" t="str">
        <f>IF(OR(LEFT(C512,1)="*",ISNA(MATCH(C512,'PDP8'!$B$90:$B$238,0))),"",VLOOKUP(C512,'PDP8'!$B$90:$C$238,2,0))</f>
        <v/>
      </c>
      <c r="AE512" s="253" t="str">
        <f>IF(LEN(AD512)=0,"",VLOOKUP(C512,'PDP8'!$B$79:$F$238,5,0))</f>
        <v/>
      </c>
      <c r="AF512" s="253" t="str">
        <f>IF(OR(LEFT(C512,1)="*",ISNA(MATCH(C512,'PDP8'!$J$5:$J$389,0))),"",INDEX('PDP8'!$I$5:$I$389,MATCH(C512,'PDP8'!$J$5:$J$389,0)))</f>
        <v/>
      </c>
      <c r="AG512" s="253" t="str">
        <f>IF(LEN(AF512)=0,"",CONCATENATE(VLOOKUP(C512,'PDP8'!$J$5:$M$389,2,0),": ",VLOOKUP(C512,'PDP8'!$J$5:$M$389,4,0)))</f>
        <v/>
      </c>
      <c r="AH512" s="126"/>
    </row>
    <row r="513" spans="1:34" x14ac:dyDescent="0.2">
      <c r="A513" s="126"/>
      <c r="B513" s="246" t="str">
        <f t="shared" si="105"/>
        <v/>
      </c>
      <c r="C513" s="247"/>
      <c r="D513" s="248"/>
      <c r="E513" s="177"/>
      <c r="F513" s="249"/>
      <c r="G513" s="250" t="str">
        <f>IF(LEN(C513)=0,"",IF(LEFT(C513,1)="*",B513,IF(D513="Y",C513,IF(O513&lt;6,INDEX('PDP8'!$C$6:$C$13,MATCH(P513,'PDP8'!$B$6:$B$13)),CONCATENATE(W513,AA513,AD513,AF513)))))</f>
        <v/>
      </c>
      <c r="H513" s="251" t="str">
        <f t="shared" si="106"/>
        <v/>
      </c>
      <c r="I513" s="250" t="str">
        <f t="shared" si="116"/>
        <v/>
      </c>
      <c r="J513" s="179"/>
      <c r="K513" s="188" t="str">
        <f>IF(LEFT(C513,1)="*",CONCATENATE("/Address = ",RIGHT(B513,LEN(B513)-1)),IF(LEN(O513)=0,"",IF(D513="Y",CONCATENATE("/Data initialized to ",C513),IF(O513&lt;6,CONCATENATE("/",VLOOKUP(P513,'PDP8'!$B$6:$F$13,5),IF(_xlfn.BITAND(OCT2DEC(C513),376)=264," [Auto pre-increment]","")),CONCATENATE("/",Y513,AC513,AE513,AG513)))))</f>
        <v/>
      </c>
      <c r="L513" s="252"/>
      <c r="M513" s="126"/>
      <c r="N513" s="253" t="str">
        <f t="shared" si="107"/>
        <v/>
      </c>
      <c r="O513" s="253" t="str">
        <f t="shared" si="108"/>
        <v/>
      </c>
      <c r="P513" s="253" t="str">
        <f t="shared" si="109"/>
        <v/>
      </c>
      <c r="Q513" s="253" t="str">
        <f t="shared" si="110"/>
        <v/>
      </c>
      <c r="R513" s="253" t="str">
        <f t="shared" si="111"/>
        <v>NO</v>
      </c>
      <c r="S513" s="254" t="str">
        <f t="shared" si="117"/>
        <v>7610</v>
      </c>
      <c r="T513" s="253" t="str">
        <f t="shared" si="112"/>
        <v/>
      </c>
      <c r="U513" s="253">
        <f t="shared" si="113"/>
        <v>0</v>
      </c>
      <c r="V513" s="253" t="str">
        <f t="shared" si="114"/>
        <v/>
      </c>
      <c r="W513" s="253" t="str">
        <f>IF(LEN(V513)=0,"",IF(_xlfn.BITAND(V513,'PDP8'!$E$17)='PDP8'!$D$17,'PDP8'!$F$17,CONCATENATE(IF(ISNA(MATCH(_xlfn.BITAND(V513,'PDP8'!$E$18),'PDP8'!$D$18:$D$20,0)),"",CONCATENATE(INDEX('PDP8'!$C$18:$C$20,MATCH(_xlfn.BITAND(V513,'PDP8'!$E$18),'PDP8'!$D$18:$D$20,0))," ")),IF(ISNA(MATCH(_xlfn.BITAND(V513,'PDP8'!$E$21),'PDP8'!$D$21:$D$52,0)),"",INDEX('PDP8'!$C$21:$C$52,MATCH(_xlfn.BITAND(V513,'PDP8'!$E$21),'PDP8'!$D$21:$D$52,0))))))</f>
        <v/>
      </c>
      <c r="X513" s="253" t="str">
        <f>IF(LEN(W513)=0,"",IF(B513='PDP8'!$B$17,'PDP8'!$F$17,CONCATENATE(IF(ISNA(MATCH(_xlfn.BITAND(V513,'PDP8'!$E$18),'PDP8'!$D$18:$D$20,0)),"",CONCATENATE(VLOOKUP(_xlfn.BITAND(V513,'PDP8'!$E$18),'PDP8'!$D$18:$F$20,3,0),IF(LEN(W513)&gt;4,", ",""))),IF(ISNA(MATCH(_xlfn.BITAND(V513,'PDP8'!$E$21),'PDP8'!$D$21:$D$52,0)),"",VLOOKUP(_xlfn.BITAND(V513,'PDP8'!$E$21),'PDP8'!$D$21:$F$52,3,0)))))</f>
        <v/>
      </c>
      <c r="Y513" s="253" t="str">
        <f t="shared" si="118"/>
        <v/>
      </c>
      <c r="Z513" s="253" t="str">
        <f t="shared" si="115"/>
        <v/>
      </c>
      <c r="AA513" s="253" t="str">
        <f>IF(LEN(Z513)=0,"",CONCATENATE(IF(ISNA(MATCH(_xlfn.BITAND(Z513,'PDP8'!$E$56),'PDP8'!$D$56:$D$70,0)),"",CONCATENATE(INDEX('PDP8'!$C$56:$C$70,MATCH(_xlfn.BITAND(Z513,'PDP8'!$E$56),'PDP8'!$D$56:$D$70,0))," ")),IF(ISNA(MATCH(_xlfn.BITAND(Z513,'PDP8'!$E$71),'PDP8'!$D$71:$D$73,0)),"",CONCATENATE(INDEX('PDP8'!$C$71:$C$73,MATCH(_xlfn.BITAND(Z513,'PDP8'!$E$71),'PDP8'!$D$71:$D$73,0))," ")),IF(_xlfn.BITAND(Z513,'PDP8'!$E$74),"",'PDP8'!$C$74),IF(_xlfn.BITAND(Z513,'PDP8'!$E$75),'PDP8'!$C$75,"")))</f>
        <v/>
      </c>
      <c r="AB513" s="253" t="str">
        <f>IF(LEN(AA513)=0,"",CONCATENATE(IF(ISNA(MATCH(_xlfn.BITAND(Z513,'PDP8'!$E$56),'PDP8'!$D$56:$D$70,0)),"",VLOOKUP(_xlfn.BITAND(Z513,'PDP8'!$E$56),'PDP8'!$D$56:$F$70,3,0)),IF(ISNA(MATCH(_xlfn.BITAND(Z513,'PDP8'!$E$71),'PDP8'!$D$71:$D$73,0)),"",CONCATENATE(IF(ISNA(MATCH(_xlfn.BITAND(Z513,'PDP8'!$E$56),'PDP8'!$D$56:$D$70,0)),"",", "),VLOOKUP(_xlfn.BITAND(Z513,'PDP8'!$E$71),'PDP8'!$D$71:$F$73,3,0))),IF(_xlfn.BITAND(Z513,'PDP8'!$E$75)='PDP8'!$D$75,CONCATENATE(IF(LEN(AA513)&gt;4,", ",""),'PDP8'!$F$75,""),IF(_xlfn.BITAND(Z513,'PDP8'!$E$74),"",'PDP8'!$F$74))))</f>
        <v/>
      </c>
      <c r="AC513" s="253" t="str">
        <f t="shared" si="119"/>
        <v/>
      </c>
      <c r="AD513" s="253" t="str">
        <f>IF(OR(LEFT(C513,1)="*",ISNA(MATCH(C513,'PDP8'!$B$90:$B$238,0))),"",VLOOKUP(C513,'PDP8'!$B$90:$C$238,2,0))</f>
        <v/>
      </c>
      <c r="AE513" s="253" t="str">
        <f>IF(LEN(AD513)=0,"",VLOOKUP(C513,'PDP8'!$B$79:$F$238,5,0))</f>
        <v/>
      </c>
      <c r="AF513" s="253" t="str">
        <f>IF(OR(LEFT(C513,1)="*",ISNA(MATCH(C513,'PDP8'!$J$5:$J$389,0))),"",INDEX('PDP8'!$I$5:$I$389,MATCH(C513,'PDP8'!$J$5:$J$389,0)))</f>
        <v/>
      </c>
      <c r="AG513" s="253" t="str">
        <f>IF(LEN(AF513)=0,"",CONCATENATE(VLOOKUP(C513,'PDP8'!$J$5:$M$389,2,0),": ",VLOOKUP(C513,'PDP8'!$J$5:$M$389,4,0)))</f>
        <v/>
      </c>
      <c r="AH513" s="126"/>
    </row>
    <row r="514" spans="1:34" x14ac:dyDescent="0.2">
      <c r="A514" s="126"/>
      <c r="B514" s="246" t="str">
        <f t="shared" si="105"/>
        <v/>
      </c>
      <c r="C514" s="247"/>
      <c r="D514" s="248"/>
      <c r="E514" s="177"/>
      <c r="F514" s="249"/>
      <c r="G514" s="250" t="str">
        <f>IF(LEN(C514)=0,"",IF(LEFT(C514,1)="*",B514,IF(D514="Y",C514,IF(O514&lt;6,INDEX('PDP8'!$C$6:$C$13,MATCH(P514,'PDP8'!$B$6:$B$13)),CONCATENATE(W514,AA514,AD514,AF514)))))</f>
        <v/>
      </c>
      <c r="H514" s="251" t="str">
        <f t="shared" si="106"/>
        <v/>
      </c>
      <c r="I514" s="250" t="str">
        <f t="shared" si="116"/>
        <v/>
      </c>
      <c r="J514" s="179"/>
      <c r="K514" s="188" t="str">
        <f>IF(LEFT(C514,1)="*",CONCATENATE("/Address = ",RIGHT(B514,LEN(B514)-1)),IF(LEN(O514)=0,"",IF(D514="Y",CONCATENATE("/Data initialized to ",C514),IF(O514&lt;6,CONCATENATE("/",VLOOKUP(P514,'PDP8'!$B$6:$F$13,5),IF(_xlfn.BITAND(OCT2DEC(C514),376)=264," [Auto pre-increment]","")),CONCATENATE("/",Y514,AC514,AE514,AG514)))))</f>
        <v/>
      </c>
      <c r="L514" s="252"/>
      <c r="M514" s="126"/>
      <c r="N514" s="253" t="str">
        <f t="shared" si="107"/>
        <v/>
      </c>
      <c r="O514" s="253" t="str">
        <f t="shared" si="108"/>
        <v/>
      </c>
      <c r="P514" s="253" t="str">
        <f t="shared" si="109"/>
        <v/>
      </c>
      <c r="Q514" s="253" t="str">
        <f t="shared" si="110"/>
        <v/>
      </c>
      <c r="R514" s="253" t="str">
        <f t="shared" si="111"/>
        <v>NO</v>
      </c>
      <c r="S514" s="254" t="str">
        <f t="shared" si="117"/>
        <v>7610</v>
      </c>
      <c r="T514" s="253" t="str">
        <f t="shared" si="112"/>
        <v/>
      </c>
      <c r="U514" s="253">
        <f t="shared" si="113"/>
        <v>0</v>
      </c>
      <c r="V514" s="253" t="str">
        <f t="shared" si="114"/>
        <v/>
      </c>
      <c r="W514" s="253" t="str">
        <f>IF(LEN(V514)=0,"",IF(_xlfn.BITAND(V514,'PDP8'!$E$17)='PDP8'!$D$17,'PDP8'!$F$17,CONCATENATE(IF(ISNA(MATCH(_xlfn.BITAND(V514,'PDP8'!$E$18),'PDP8'!$D$18:$D$20,0)),"",CONCATENATE(INDEX('PDP8'!$C$18:$C$20,MATCH(_xlfn.BITAND(V514,'PDP8'!$E$18),'PDP8'!$D$18:$D$20,0))," ")),IF(ISNA(MATCH(_xlfn.BITAND(V514,'PDP8'!$E$21),'PDP8'!$D$21:$D$52,0)),"",INDEX('PDP8'!$C$21:$C$52,MATCH(_xlfn.BITAND(V514,'PDP8'!$E$21),'PDP8'!$D$21:$D$52,0))))))</f>
        <v/>
      </c>
      <c r="X514" s="253" t="str">
        <f>IF(LEN(W514)=0,"",IF(B514='PDP8'!$B$17,'PDP8'!$F$17,CONCATENATE(IF(ISNA(MATCH(_xlfn.BITAND(V514,'PDP8'!$E$18),'PDP8'!$D$18:$D$20,0)),"",CONCATENATE(VLOOKUP(_xlfn.BITAND(V514,'PDP8'!$E$18),'PDP8'!$D$18:$F$20,3,0),IF(LEN(W514)&gt;4,", ",""))),IF(ISNA(MATCH(_xlfn.BITAND(V514,'PDP8'!$E$21),'PDP8'!$D$21:$D$52,0)),"",VLOOKUP(_xlfn.BITAND(V514,'PDP8'!$E$21),'PDP8'!$D$21:$F$52,3,0)))))</f>
        <v/>
      </c>
      <c r="Y514" s="253" t="str">
        <f t="shared" si="118"/>
        <v/>
      </c>
      <c r="Z514" s="253" t="str">
        <f t="shared" si="115"/>
        <v/>
      </c>
      <c r="AA514" s="253" t="str">
        <f>IF(LEN(Z514)=0,"",CONCATENATE(IF(ISNA(MATCH(_xlfn.BITAND(Z514,'PDP8'!$E$56),'PDP8'!$D$56:$D$70,0)),"",CONCATENATE(INDEX('PDP8'!$C$56:$C$70,MATCH(_xlfn.BITAND(Z514,'PDP8'!$E$56),'PDP8'!$D$56:$D$70,0))," ")),IF(ISNA(MATCH(_xlfn.BITAND(Z514,'PDP8'!$E$71),'PDP8'!$D$71:$D$73,0)),"",CONCATENATE(INDEX('PDP8'!$C$71:$C$73,MATCH(_xlfn.BITAND(Z514,'PDP8'!$E$71),'PDP8'!$D$71:$D$73,0))," ")),IF(_xlfn.BITAND(Z514,'PDP8'!$E$74),"",'PDP8'!$C$74),IF(_xlfn.BITAND(Z514,'PDP8'!$E$75),'PDP8'!$C$75,"")))</f>
        <v/>
      </c>
      <c r="AB514" s="253" t="str">
        <f>IF(LEN(AA514)=0,"",CONCATENATE(IF(ISNA(MATCH(_xlfn.BITAND(Z514,'PDP8'!$E$56),'PDP8'!$D$56:$D$70,0)),"",VLOOKUP(_xlfn.BITAND(Z514,'PDP8'!$E$56),'PDP8'!$D$56:$F$70,3,0)),IF(ISNA(MATCH(_xlfn.BITAND(Z514,'PDP8'!$E$71),'PDP8'!$D$71:$D$73,0)),"",CONCATENATE(IF(ISNA(MATCH(_xlfn.BITAND(Z514,'PDP8'!$E$56),'PDP8'!$D$56:$D$70,0)),"",", "),VLOOKUP(_xlfn.BITAND(Z514,'PDP8'!$E$71),'PDP8'!$D$71:$F$73,3,0))),IF(_xlfn.BITAND(Z514,'PDP8'!$E$75)='PDP8'!$D$75,CONCATENATE(IF(LEN(AA514)&gt;4,", ",""),'PDP8'!$F$75,""),IF(_xlfn.BITAND(Z514,'PDP8'!$E$74),"",'PDP8'!$F$74))))</f>
        <v/>
      </c>
      <c r="AC514" s="253" t="str">
        <f t="shared" si="119"/>
        <v/>
      </c>
      <c r="AD514" s="253" t="str">
        <f>IF(OR(LEFT(C514,1)="*",ISNA(MATCH(C514,'PDP8'!$B$90:$B$238,0))),"",VLOOKUP(C514,'PDP8'!$B$90:$C$238,2,0))</f>
        <v/>
      </c>
      <c r="AE514" s="253" t="str">
        <f>IF(LEN(AD514)=0,"",VLOOKUP(C514,'PDP8'!$B$79:$F$238,5,0))</f>
        <v/>
      </c>
      <c r="AF514" s="253" t="str">
        <f>IF(OR(LEFT(C514,1)="*",ISNA(MATCH(C514,'PDP8'!$J$5:$J$389,0))),"",INDEX('PDP8'!$I$5:$I$389,MATCH(C514,'PDP8'!$J$5:$J$389,0)))</f>
        <v/>
      </c>
      <c r="AG514" s="253" t="str">
        <f>IF(LEN(AF514)=0,"",CONCATENATE(VLOOKUP(C514,'PDP8'!$J$5:$M$389,2,0),": ",VLOOKUP(C514,'PDP8'!$J$5:$M$389,4,0)))</f>
        <v/>
      </c>
      <c r="AH514" s="126"/>
    </row>
    <row r="515" spans="1:34" x14ac:dyDescent="0.2">
      <c r="A515" s="126"/>
      <c r="B515" s="246" t="str">
        <f t="shared" si="105"/>
        <v/>
      </c>
      <c r="C515" s="247"/>
      <c r="D515" s="248"/>
      <c r="E515" s="177"/>
      <c r="F515" s="249"/>
      <c r="G515" s="250" t="str">
        <f>IF(LEN(C515)=0,"",IF(LEFT(C515,1)="*",B515,IF(D515="Y",C515,IF(O515&lt;6,INDEX('PDP8'!$C$6:$C$13,MATCH(P515,'PDP8'!$B$6:$B$13)),CONCATENATE(W515,AA515,AD515,AF515)))))</f>
        <v/>
      </c>
      <c r="H515" s="251" t="str">
        <f t="shared" si="106"/>
        <v/>
      </c>
      <c r="I515" s="250" t="str">
        <f t="shared" si="116"/>
        <v/>
      </c>
      <c r="J515" s="179"/>
      <c r="K515" s="188" t="str">
        <f>IF(LEFT(C515,1)="*",CONCATENATE("/Address = ",RIGHT(B515,LEN(B515)-1)),IF(LEN(O515)=0,"",IF(D515="Y",CONCATENATE("/Data initialized to ",C515),IF(O515&lt;6,CONCATENATE("/",VLOOKUP(P515,'PDP8'!$B$6:$F$13,5),IF(_xlfn.BITAND(OCT2DEC(C515),376)=264," [Auto pre-increment]","")),CONCATENATE("/",Y515,AC515,AE515,AG515)))))</f>
        <v/>
      </c>
      <c r="L515" s="252"/>
      <c r="M515" s="126"/>
      <c r="N515" s="253" t="str">
        <f t="shared" si="107"/>
        <v/>
      </c>
      <c r="O515" s="253" t="str">
        <f t="shared" si="108"/>
        <v/>
      </c>
      <c r="P515" s="253" t="str">
        <f t="shared" si="109"/>
        <v/>
      </c>
      <c r="Q515" s="253" t="str">
        <f t="shared" si="110"/>
        <v/>
      </c>
      <c r="R515" s="253" t="str">
        <f t="shared" si="111"/>
        <v>NO</v>
      </c>
      <c r="S515" s="254" t="str">
        <f t="shared" si="117"/>
        <v>7610</v>
      </c>
      <c r="T515" s="253" t="str">
        <f t="shared" si="112"/>
        <v/>
      </c>
      <c r="U515" s="253">
        <f t="shared" si="113"/>
        <v>0</v>
      </c>
      <c r="V515" s="253" t="str">
        <f t="shared" si="114"/>
        <v/>
      </c>
      <c r="W515" s="253" t="str">
        <f>IF(LEN(V515)=0,"",IF(_xlfn.BITAND(V515,'PDP8'!$E$17)='PDP8'!$D$17,'PDP8'!$F$17,CONCATENATE(IF(ISNA(MATCH(_xlfn.BITAND(V515,'PDP8'!$E$18),'PDP8'!$D$18:$D$20,0)),"",CONCATENATE(INDEX('PDP8'!$C$18:$C$20,MATCH(_xlfn.BITAND(V515,'PDP8'!$E$18),'PDP8'!$D$18:$D$20,0))," ")),IF(ISNA(MATCH(_xlfn.BITAND(V515,'PDP8'!$E$21),'PDP8'!$D$21:$D$52,0)),"",INDEX('PDP8'!$C$21:$C$52,MATCH(_xlfn.BITAND(V515,'PDP8'!$E$21),'PDP8'!$D$21:$D$52,0))))))</f>
        <v/>
      </c>
      <c r="X515" s="253" t="str">
        <f>IF(LEN(W515)=0,"",IF(B515='PDP8'!$B$17,'PDP8'!$F$17,CONCATENATE(IF(ISNA(MATCH(_xlfn.BITAND(V515,'PDP8'!$E$18),'PDP8'!$D$18:$D$20,0)),"",CONCATENATE(VLOOKUP(_xlfn.BITAND(V515,'PDP8'!$E$18),'PDP8'!$D$18:$F$20,3,0),IF(LEN(W515)&gt;4,", ",""))),IF(ISNA(MATCH(_xlfn.BITAND(V515,'PDP8'!$E$21),'PDP8'!$D$21:$D$52,0)),"",VLOOKUP(_xlfn.BITAND(V515,'PDP8'!$E$21),'PDP8'!$D$21:$F$52,3,0)))))</f>
        <v/>
      </c>
      <c r="Y515" s="253" t="str">
        <f t="shared" si="118"/>
        <v/>
      </c>
      <c r="Z515" s="253" t="str">
        <f t="shared" si="115"/>
        <v/>
      </c>
      <c r="AA515" s="253" t="str">
        <f>IF(LEN(Z515)=0,"",CONCATENATE(IF(ISNA(MATCH(_xlfn.BITAND(Z515,'PDP8'!$E$56),'PDP8'!$D$56:$D$70,0)),"",CONCATENATE(INDEX('PDP8'!$C$56:$C$70,MATCH(_xlfn.BITAND(Z515,'PDP8'!$E$56),'PDP8'!$D$56:$D$70,0))," ")),IF(ISNA(MATCH(_xlfn.BITAND(Z515,'PDP8'!$E$71),'PDP8'!$D$71:$D$73,0)),"",CONCATENATE(INDEX('PDP8'!$C$71:$C$73,MATCH(_xlfn.BITAND(Z515,'PDP8'!$E$71),'PDP8'!$D$71:$D$73,0))," ")),IF(_xlfn.BITAND(Z515,'PDP8'!$E$74),"",'PDP8'!$C$74),IF(_xlfn.BITAND(Z515,'PDP8'!$E$75),'PDP8'!$C$75,"")))</f>
        <v/>
      </c>
      <c r="AB515" s="253" t="str">
        <f>IF(LEN(AA515)=0,"",CONCATENATE(IF(ISNA(MATCH(_xlfn.BITAND(Z515,'PDP8'!$E$56),'PDP8'!$D$56:$D$70,0)),"",VLOOKUP(_xlfn.BITAND(Z515,'PDP8'!$E$56),'PDP8'!$D$56:$F$70,3,0)),IF(ISNA(MATCH(_xlfn.BITAND(Z515,'PDP8'!$E$71),'PDP8'!$D$71:$D$73,0)),"",CONCATENATE(IF(ISNA(MATCH(_xlfn.BITAND(Z515,'PDP8'!$E$56),'PDP8'!$D$56:$D$70,0)),"",", "),VLOOKUP(_xlfn.BITAND(Z515,'PDP8'!$E$71),'PDP8'!$D$71:$F$73,3,0))),IF(_xlfn.BITAND(Z515,'PDP8'!$E$75)='PDP8'!$D$75,CONCATENATE(IF(LEN(AA515)&gt;4,", ",""),'PDP8'!$F$75,""),IF(_xlfn.BITAND(Z515,'PDP8'!$E$74),"",'PDP8'!$F$74))))</f>
        <v/>
      </c>
      <c r="AC515" s="253" t="str">
        <f t="shared" si="119"/>
        <v/>
      </c>
      <c r="AD515" s="253" t="str">
        <f>IF(OR(LEFT(C515,1)="*",ISNA(MATCH(C515,'PDP8'!$B$90:$B$238,0))),"",VLOOKUP(C515,'PDP8'!$B$90:$C$238,2,0))</f>
        <v/>
      </c>
      <c r="AE515" s="253" t="str">
        <f>IF(LEN(AD515)=0,"",VLOOKUP(C515,'PDP8'!$B$79:$F$238,5,0))</f>
        <v/>
      </c>
      <c r="AF515" s="253" t="str">
        <f>IF(OR(LEFT(C515,1)="*",ISNA(MATCH(C515,'PDP8'!$J$5:$J$389,0))),"",INDEX('PDP8'!$I$5:$I$389,MATCH(C515,'PDP8'!$J$5:$J$389,0)))</f>
        <v/>
      </c>
      <c r="AG515" s="253" t="str">
        <f>IF(LEN(AF515)=0,"",CONCATENATE(VLOOKUP(C515,'PDP8'!$J$5:$M$389,2,0),": ",VLOOKUP(C515,'PDP8'!$J$5:$M$389,4,0)))</f>
        <v/>
      </c>
      <c r="AH515" s="126"/>
    </row>
    <row r="516" spans="1:34" x14ac:dyDescent="0.2">
      <c r="A516" s="126"/>
      <c r="B516" s="246" t="str">
        <f t="shared" si="105"/>
        <v/>
      </c>
      <c r="C516" s="247"/>
      <c r="D516" s="248"/>
      <c r="E516" s="177"/>
      <c r="F516" s="249"/>
      <c r="G516" s="250" t="str">
        <f>IF(LEN(C516)=0,"",IF(LEFT(C516,1)="*",B516,IF(D516="Y",C516,IF(O516&lt;6,INDEX('PDP8'!$C$6:$C$13,MATCH(P516,'PDP8'!$B$6:$B$13)),CONCATENATE(W516,AA516,AD516,AF516)))))</f>
        <v/>
      </c>
      <c r="H516" s="251" t="str">
        <f t="shared" si="106"/>
        <v/>
      </c>
      <c r="I516" s="250" t="str">
        <f t="shared" si="116"/>
        <v/>
      </c>
      <c r="J516" s="179"/>
      <c r="K516" s="188" t="str">
        <f>IF(LEFT(C516,1)="*",CONCATENATE("/Address = ",RIGHT(B516,LEN(B516)-1)),IF(LEN(O516)=0,"",IF(D516="Y",CONCATENATE("/Data initialized to ",C516),IF(O516&lt;6,CONCATENATE("/",VLOOKUP(P516,'PDP8'!$B$6:$F$13,5),IF(_xlfn.BITAND(OCT2DEC(C516),376)=264," [Auto pre-increment]","")),CONCATENATE("/",Y516,AC516,AE516,AG516)))))</f>
        <v/>
      </c>
      <c r="L516" s="252"/>
      <c r="M516" s="126"/>
      <c r="N516" s="253" t="str">
        <f t="shared" si="107"/>
        <v/>
      </c>
      <c r="O516" s="253" t="str">
        <f t="shared" si="108"/>
        <v/>
      </c>
      <c r="P516" s="253" t="str">
        <f t="shared" si="109"/>
        <v/>
      </c>
      <c r="Q516" s="253" t="str">
        <f t="shared" si="110"/>
        <v/>
      </c>
      <c r="R516" s="253" t="str">
        <f t="shared" si="111"/>
        <v>NO</v>
      </c>
      <c r="S516" s="254" t="str">
        <f t="shared" si="117"/>
        <v>7610</v>
      </c>
      <c r="T516" s="253" t="str">
        <f t="shared" si="112"/>
        <v/>
      </c>
      <c r="U516" s="253">
        <f t="shared" si="113"/>
        <v>0</v>
      </c>
      <c r="V516" s="253" t="str">
        <f t="shared" si="114"/>
        <v/>
      </c>
      <c r="W516" s="253" t="str">
        <f>IF(LEN(V516)=0,"",IF(_xlfn.BITAND(V516,'PDP8'!$E$17)='PDP8'!$D$17,'PDP8'!$F$17,CONCATENATE(IF(ISNA(MATCH(_xlfn.BITAND(V516,'PDP8'!$E$18),'PDP8'!$D$18:$D$20,0)),"",CONCATENATE(INDEX('PDP8'!$C$18:$C$20,MATCH(_xlfn.BITAND(V516,'PDP8'!$E$18),'PDP8'!$D$18:$D$20,0))," ")),IF(ISNA(MATCH(_xlfn.BITAND(V516,'PDP8'!$E$21),'PDP8'!$D$21:$D$52,0)),"",INDEX('PDP8'!$C$21:$C$52,MATCH(_xlfn.BITAND(V516,'PDP8'!$E$21),'PDP8'!$D$21:$D$52,0))))))</f>
        <v/>
      </c>
      <c r="X516" s="253" t="str">
        <f>IF(LEN(W516)=0,"",IF(B516='PDP8'!$B$17,'PDP8'!$F$17,CONCATENATE(IF(ISNA(MATCH(_xlfn.BITAND(V516,'PDP8'!$E$18),'PDP8'!$D$18:$D$20,0)),"",CONCATENATE(VLOOKUP(_xlfn.BITAND(V516,'PDP8'!$E$18),'PDP8'!$D$18:$F$20,3,0),IF(LEN(W516)&gt;4,", ",""))),IF(ISNA(MATCH(_xlfn.BITAND(V516,'PDP8'!$E$21),'PDP8'!$D$21:$D$52,0)),"",VLOOKUP(_xlfn.BITAND(V516,'PDP8'!$E$21),'PDP8'!$D$21:$F$52,3,0)))))</f>
        <v/>
      </c>
      <c r="Y516" s="253" t="str">
        <f t="shared" si="118"/>
        <v/>
      </c>
      <c r="Z516" s="253" t="str">
        <f t="shared" si="115"/>
        <v/>
      </c>
      <c r="AA516" s="253" t="str">
        <f>IF(LEN(Z516)=0,"",CONCATENATE(IF(ISNA(MATCH(_xlfn.BITAND(Z516,'PDP8'!$E$56),'PDP8'!$D$56:$D$70,0)),"",CONCATENATE(INDEX('PDP8'!$C$56:$C$70,MATCH(_xlfn.BITAND(Z516,'PDP8'!$E$56),'PDP8'!$D$56:$D$70,0))," ")),IF(ISNA(MATCH(_xlfn.BITAND(Z516,'PDP8'!$E$71),'PDP8'!$D$71:$D$73,0)),"",CONCATENATE(INDEX('PDP8'!$C$71:$C$73,MATCH(_xlfn.BITAND(Z516,'PDP8'!$E$71),'PDP8'!$D$71:$D$73,0))," ")),IF(_xlfn.BITAND(Z516,'PDP8'!$E$74),"",'PDP8'!$C$74),IF(_xlfn.BITAND(Z516,'PDP8'!$E$75),'PDP8'!$C$75,"")))</f>
        <v/>
      </c>
      <c r="AB516" s="253" t="str">
        <f>IF(LEN(AA516)=0,"",CONCATENATE(IF(ISNA(MATCH(_xlfn.BITAND(Z516,'PDP8'!$E$56),'PDP8'!$D$56:$D$70,0)),"",VLOOKUP(_xlfn.BITAND(Z516,'PDP8'!$E$56),'PDP8'!$D$56:$F$70,3,0)),IF(ISNA(MATCH(_xlfn.BITAND(Z516,'PDP8'!$E$71),'PDP8'!$D$71:$D$73,0)),"",CONCATENATE(IF(ISNA(MATCH(_xlfn.BITAND(Z516,'PDP8'!$E$56),'PDP8'!$D$56:$D$70,0)),"",", "),VLOOKUP(_xlfn.BITAND(Z516,'PDP8'!$E$71),'PDP8'!$D$71:$F$73,3,0))),IF(_xlfn.BITAND(Z516,'PDP8'!$E$75)='PDP8'!$D$75,CONCATENATE(IF(LEN(AA516)&gt;4,", ",""),'PDP8'!$F$75,""),IF(_xlfn.BITAND(Z516,'PDP8'!$E$74),"",'PDP8'!$F$74))))</f>
        <v/>
      </c>
      <c r="AC516" s="253" t="str">
        <f t="shared" si="119"/>
        <v/>
      </c>
      <c r="AD516" s="253" t="str">
        <f>IF(OR(LEFT(C516,1)="*",ISNA(MATCH(C516,'PDP8'!$B$90:$B$238,0))),"",VLOOKUP(C516,'PDP8'!$B$90:$C$238,2,0))</f>
        <v/>
      </c>
      <c r="AE516" s="253" t="str">
        <f>IF(LEN(AD516)=0,"",VLOOKUP(C516,'PDP8'!$B$79:$F$238,5,0))</f>
        <v/>
      </c>
      <c r="AF516" s="253" t="str">
        <f>IF(OR(LEFT(C516,1)="*",ISNA(MATCH(C516,'PDP8'!$J$5:$J$389,0))),"",INDEX('PDP8'!$I$5:$I$389,MATCH(C516,'PDP8'!$J$5:$J$389,0)))</f>
        <v/>
      </c>
      <c r="AG516" s="253" t="str">
        <f>IF(LEN(AF516)=0,"",CONCATENATE(VLOOKUP(C516,'PDP8'!$J$5:$M$389,2,0),": ",VLOOKUP(C516,'PDP8'!$J$5:$M$389,4,0)))</f>
        <v/>
      </c>
      <c r="AH516" s="126"/>
    </row>
    <row r="517" spans="1:34" x14ac:dyDescent="0.2">
      <c r="A517" s="126"/>
      <c r="B517" s="246" t="str">
        <f t="shared" si="105"/>
        <v/>
      </c>
      <c r="C517" s="247"/>
      <c r="D517" s="248"/>
      <c r="E517" s="177"/>
      <c r="F517" s="249"/>
      <c r="G517" s="250" t="str">
        <f>IF(LEN(C517)=0,"",IF(LEFT(C517,1)="*",B517,IF(D517="Y",C517,IF(O517&lt;6,INDEX('PDP8'!$C$6:$C$13,MATCH(P517,'PDP8'!$B$6:$B$13)),CONCATENATE(W517,AA517,AD517,AF517)))))</f>
        <v/>
      </c>
      <c r="H517" s="251" t="str">
        <f t="shared" si="106"/>
        <v/>
      </c>
      <c r="I517" s="250" t="str">
        <f t="shared" si="116"/>
        <v/>
      </c>
      <c r="J517" s="179"/>
      <c r="K517" s="188" t="str">
        <f>IF(LEFT(C517,1)="*",CONCATENATE("/Address = ",RIGHT(B517,LEN(B517)-1)),IF(LEN(O517)=0,"",IF(D517="Y",CONCATENATE("/Data initialized to ",C517),IF(O517&lt;6,CONCATENATE("/",VLOOKUP(P517,'PDP8'!$B$6:$F$13,5),IF(_xlfn.BITAND(OCT2DEC(C517),376)=264," [Auto pre-increment]","")),CONCATENATE("/",Y517,AC517,AE517,AG517)))))</f>
        <v/>
      </c>
      <c r="L517" s="252"/>
      <c r="M517" s="126"/>
      <c r="N517" s="253" t="str">
        <f t="shared" si="107"/>
        <v/>
      </c>
      <c r="O517" s="253" t="str">
        <f t="shared" si="108"/>
        <v/>
      </c>
      <c r="P517" s="253" t="str">
        <f t="shared" si="109"/>
        <v/>
      </c>
      <c r="Q517" s="253" t="str">
        <f t="shared" si="110"/>
        <v/>
      </c>
      <c r="R517" s="253" t="str">
        <f t="shared" si="111"/>
        <v>NO</v>
      </c>
      <c r="S517" s="254" t="str">
        <f t="shared" si="117"/>
        <v>7610</v>
      </c>
      <c r="T517" s="253" t="str">
        <f t="shared" si="112"/>
        <v/>
      </c>
      <c r="U517" s="253">
        <f t="shared" si="113"/>
        <v>0</v>
      </c>
      <c r="V517" s="253" t="str">
        <f t="shared" si="114"/>
        <v/>
      </c>
      <c r="W517" s="253" t="str">
        <f>IF(LEN(V517)=0,"",IF(_xlfn.BITAND(V517,'PDP8'!$E$17)='PDP8'!$D$17,'PDP8'!$F$17,CONCATENATE(IF(ISNA(MATCH(_xlfn.BITAND(V517,'PDP8'!$E$18),'PDP8'!$D$18:$D$20,0)),"",CONCATENATE(INDEX('PDP8'!$C$18:$C$20,MATCH(_xlfn.BITAND(V517,'PDP8'!$E$18),'PDP8'!$D$18:$D$20,0))," ")),IF(ISNA(MATCH(_xlfn.BITAND(V517,'PDP8'!$E$21),'PDP8'!$D$21:$D$52,0)),"",INDEX('PDP8'!$C$21:$C$52,MATCH(_xlfn.BITAND(V517,'PDP8'!$E$21),'PDP8'!$D$21:$D$52,0))))))</f>
        <v/>
      </c>
      <c r="X517" s="253" t="str">
        <f>IF(LEN(W517)=0,"",IF(B517='PDP8'!$B$17,'PDP8'!$F$17,CONCATENATE(IF(ISNA(MATCH(_xlfn.BITAND(V517,'PDP8'!$E$18),'PDP8'!$D$18:$D$20,0)),"",CONCATENATE(VLOOKUP(_xlfn.BITAND(V517,'PDP8'!$E$18),'PDP8'!$D$18:$F$20,3,0),IF(LEN(W517)&gt;4,", ",""))),IF(ISNA(MATCH(_xlfn.BITAND(V517,'PDP8'!$E$21),'PDP8'!$D$21:$D$52,0)),"",VLOOKUP(_xlfn.BITAND(V517,'PDP8'!$E$21),'PDP8'!$D$21:$F$52,3,0)))))</f>
        <v/>
      </c>
      <c r="Y517" s="253" t="str">
        <f t="shared" si="118"/>
        <v/>
      </c>
      <c r="Z517" s="253" t="str">
        <f t="shared" si="115"/>
        <v/>
      </c>
      <c r="AA517" s="253" t="str">
        <f>IF(LEN(Z517)=0,"",CONCATENATE(IF(ISNA(MATCH(_xlfn.BITAND(Z517,'PDP8'!$E$56),'PDP8'!$D$56:$D$70,0)),"",CONCATENATE(INDEX('PDP8'!$C$56:$C$70,MATCH(_xlfn.BITAND(Z517,'PDP8'!$E$56),'PDP8'!$D$56:$D$70,0))," ")),IF(ISNA(MATCH(_xlfn.BITAND(Z517,'PDP8'!$E$71),'PDP8'!$D$71:$D$73,0)),"",CONCATENATE(INDEX('PDP8'!$C$71:$C$73,MATCH(_xlfn.BITAND(Z517,'PDP8'!$E$71),'PDP8'!$D$71:$D$73,0))," ")),IF(_xlfn.BITAND(Z517,'PDP8'!$E$74),"",'PDP8'!$C$74),IF(_xlfn.BITAND(Z517,'PDP8'!$E$75),'PDP8'!$C$75,"")))</f>
        <v/>
      </c>
      <c r="AB517" s="253" t="str">
        <f>IF(LEN(AA517)=0,"",CONCATENATE(IF(ISNA(MATCH(_xlfn.BITAND(Z517,'PDP8'!$E$56),'PDP8'!$D$56:$D$70,0)),"",VLOOKUP(_xlfn.BITAND(Z517,'PDP8'!$E$56),'PDP8'!$D$56:$F$70,3,0)),IF(ISNA(MATCH(_xlfn.BITAND(Z517,'PDP8'!$E$71),'PDP8'!$D$71:$D$73,0)),"",CONCATENATE(IF(ISNA(MATCH(_xlfn.BITAND(Z517,'PDP8'!$E$56),'PDP8'!$D$56:$D$70,0)),"",", "),VLOOKUP(_xlfn.BITAND(Z517,'PDP8'!$E$71),'PDP8'!$D$71:$F$73,3,0))),IF(_xlfn.BITAND(Z517,'PDP8'!$E$75)='PDP8'!$D$75,CONCATENATE(IF(LEN(AA517)&gt;4,", ",""),'PDP8'!$F$75,""),IF(_xlfn.BITAND(Z517,'PDP8'!$E$74),"",'PDP8'!$F$74))))</f>
        <v/>
      </c>
      <c r="AC517" s="253" t="str">
        <f t="shared" si="119"/>
        <v/>
      </c>
      <c r="AD517" s="253" t="str">
        <f>IF(OR(LEFT(C517,1)="*",ISNA(MATCH(C517,'PDP8'!$B$90:$B$238,0))),"",VLOOKUP(C517,'PDP8'!$B$90:$C$238,2,0))</f>
        <v/>
      </c>
      <c r="AE517" s="253" t="str">
        <f>IF(LEN(AD517)=0,"",VLOOKUP(C517,'PDP8'!$B$79:$F$238,5,0))</f>
        <v/>
      </c>
      <c r="AF517" s="253" t="str">
        <f>IF(OR(LEFT(C517,1)="*",ISNA(MATCH(C517,'PDP8'!$J$5:$J$389,0))),"",INDEX('PDP8'!$I$5:$I$389,MATCH(C517,'PDP8'!$J$5:$J$389,0)))</f>
        <v/>
      </c>
      <c r="AG517" s="253" t="str">
        <f>IF(LEN(AF517)=0,"",CONCATENATE(VLOOKUP(C517,'PDP8'!$J$5:$M$389,2,0),": ",VLOOKUP(C517,'PDP8'!$J$5:$M$389,4,0)))</f>
        <v/>
      </c>
      <c r="AH517" s="126"/>
    </row>
    <row r="518" spans="1:34" x14ac:dyDescent="0.2">
      <c r="A518" s="126"/>
      <c r="B518" s="246" t="str">
        <f t="shared" si="105"/>
        <v/>
      </c>
      <c r="C518" s="247"/>
      <c r="D518" s="248"/>
      <c r="E518" s="177"/>
      <c r="F518" s="249"/>
      <c r="G518" s="250" t="str">
        <f>IF(LEN(C518)=0,"",IF(LEFT(C518,1)="*",B518,IF(D518="Y",C518,IF(O518&lt;6,INDEX('PDP8'!$C$6:$C$13,MATCH(P518,'PDP8'!$B$6:$B$13)),CONCATENATE(W518,AA518,AD518,AF518)))))</f>
        <v/>
      </c>
      <c r="H518" s="251" t="str">
        <f t="shared" si="106"/>
        <v/>
      </c>
      <c r="I518" s="250" t="str">
        <f t="shared" si="116"/>
        <v/>
      </c>
      <c r="J518" s="179"/>
      <c r="K518" s="188" t="str">
        <f>IF(LEFT(C518,1)="*",CONCATENATE("/Address = ",RIGHT(B518,LEN(B518)-1)),IF(LEN(O518)=0,"",IF(D518="Y",CONCATENATE("/Data initialized to ",C518),IF(O518&lt;6,CONCATENATE("/",VLOOKUP(P518,'PDP8'!$B$6:$F$13,5),IF(_xlfn.BITAND(OCT2DEC(C518),376)=264," [Auto pre-increment]","")),CONCATENATE("/",Y518,AC518,AE518,AG518)))))</f>
        <v/>
      </c>
      <c r="L518" s="252"/>
      <c r="M518" s="126"/>
      <c r="N518" s="253" t="str">
        <f t="shared" si="107"/>
        <v/>
      </c>
      <c r="O518" s="253" t="str">
        <f t="shared" si="108"/>
        <v/>
      </c>
      <c r="P518" s="253" t="str">
        <f t="shared" si="109"/>
        <v/>
      </c>
      <c r="Q518" s="253" t="str">
        <f t="shared" si="110"/>
        <v/>
      </c>
      <c r="R518" s="253" t="str">
        <f t="shared" si="111"/>
        <v>NO</v>
      </c>
      <c r="S518" s="254" t="str">
        <f t="shared" si="117"/>
        <v>7610</v>
      </c>
      <c r="T518" s="253" t="str">
        <f t="shared" si="112"/>
        <v/>
      </c>
      <c r="U518" s="253">
        <f t="shared" si="113"/>
        <v>0</v>
      </c>
      <c r="V518" s="253" t="str">
        <f t="shared" si="114"/>
        <v/>
      </c>
      <c r="W518" s="253" t="str">
        <f>IF(LEN(V518)=0,"",IF(_xlfn.BITAND(V518,'PDP8'!$E$17)='PDP8'!$D$17,'PDP8'!$F$17,CONCATENATE(IF(ISNA(MATCH(_xlfn.BITAND(V518,'PDP8'!$E$18),'PDP8'!$D$18:$D$20,0)),"",CONCATENATE(INDEX('PDP8'!$C$18:$C$20,MATCH(_xlfn.BITAND(V518,'PDP8'!$E$18),'PDP8'!$D$18:$D$20,0))," ")),IF(ISNA(MATCH(_xlfn.BITAND(V518,'PDP8'!$E$21),'PDP8'!$D$21:$D$52,0)),"",INDEX('PDP8'!$C$21:$C$52,MATCH(_xlfn.BITAND(V518,'PDP8'!$E$21),'PDP8'!$D$21:$D$52,0))))))</f>
        <v/>
      </c>
      <c r="X518" s="253" t="str">
        <f>IF(LEN(W518)=0,"",IF(B518='PDP8'!$B$17,'PDP8'!$F$17,CONCATENATE(IF(ISNA(MATCH(_xlfn.BITAND(V518,'PDP8'!$E$18),'PDP8'!$D$18:$D$20,0)),"",CONCATENATE(VLOOKUP(_xlfn.BITAND(V518,'PDP8'!$E$18),'PDP8'!$D$18:$F$20,3,0),IF(LEN(W518)&gt;4,", ",""))),IF(ISNA(MATCH(_xlfn.BITAND(V518,'PDP8'!$E$21),'PDP8'!$D$21:$D$52,0)),"",VLOOKUP(_xlfn.BITAND(V518,'PDP8'!$E$21),'PDP8'!$D$21:$F$52,3,0)))))</f>
        <v/>
      </c>
      <c r="Y518" s="253" t="str">
        <f t="shared" si="118"/>
        <v/>
      </c>
      <c r="Z518" s="253" t="str">
        <f t="shared" si="115"/>
        <v/>
      </c>
      <c r="AA518" s="253" t="str">
        <f>IF(LEN(Z518)=0,"",CONCATENATE(IF(ISNA(MATCH(_xlfn.BITAND(Z518,'PDP8'!$E$56),'PDP8'!$D$56:$D$70,0)),"",CONCATENATE(INDEX('PDP8'!$C$56:$C$70,MATCH(_xlfn.BITAND(Z518,'PDP8'!$E$56),'PDP8'!$D$56:$D$70,0))," ")),IF(ISNA(MATCH(_xlfn.BITAND(Z518,'PDP8'!$E$71),'PDP8'!$D$71:$D$73,0)),"",CONCATENATE(INDEX('PDP8'!$C$71:$C$73,MATCH(_xlfn.BITAND(Z518,'PDP8'!$E$71),'PDP8'!$D$71:$D$73,0))," ")),IF(_xlfn.BITAND(Z518,'PDP8'!$E$74),"",'PDP8'!$C$74),IF(_xlfn.BITAND(Z518,'PDP8'!$E$75),'PDP8'!$C$75,"")))</f>
        <v/>
      </c>
      <c r="AB518" s="253" t="str">
        <f>IF(LEN(AA518)=0,"",CONCATENATE(IF(ISNA(MATCH(_xlfn.BITAND(Z518,'PDP8'!$E$56),'PDP8'!$D$56:$D$70,0)),"",VLOOKUP(_xlfn.BITAND(Z518,'PDP8'!$E$56),'PDP8'!$D$56:$F$70,3,0)),IF(ISNA(MATCH(_xlfn.BITAND(Z518,'PDP8'!$E$71),'PDP8'!$D$71:$D$73,0)),"",CONCATENATE(IF(ISNA(MATCH(_xlfn.BITAND(Z518,'PDP8'!$E$56),'PDP8'!$D$56:$D$70,0)),"",", "),VLOOKUP(_xlfn.BITAND(Z518,'PDP8'!$E$71),'PDP8'!$D$71:$F$73,3,0))),IF(_xlfn.BITAND(Z518,'PDP8'!$E$75)='PDP8'!$D$75,CONCATENATE(IF(LEN(AA518)&gt;4,", ",""),'PDP8'!$F$75,""),IF(_xlfn.BITAND(Z518,'PDP8'!$E$74),"",'PDP8'!$F$74))))</f>
        <v/>
      </c>
      <c r="AC518" s="253" t="str">
        <f t="shared" si="119"/>
        <v/>
      </c>
      <c r="AD518" s="253" t="str">
        <f>IF(OR(LEFT(C518,1)="*",ISNA(MATCH(C518,'PDP8'!$B$90:$B$238,0))),"",VLOOKUP(C518,'PDP8'!$B$90:$C$238,2,0))</f>
        <v/>
      </c>
      <c r="AE518" s="253" t="str">
        <f>IF(LEN(AD518)=0,"",VLOOKUP(C518,'PDP8'!$B$79:$F$238,5,0))</f>
        <v/>
      </c>
      <c r="AF518" s="253" t="str">
        <f>IF(OR(LEFT(C518,1)="*",ISNA(MATCH(C518,'PDP8'!$J$5:$J$389,0))),"",INDEX('PDP8'!$I$5:$I$389,MATCH(C518,'PDP8'!$J$5:$J$389,0)))</f>
        <v/>
      </c>
      <c r="AG518" s="253" t="str">
        <f>IF(LEN(AF518)=0,"",CONCATENATE(VLOOKUP(C518,'PDP8'!$J$5:$M$389,2,0),": ",VLOOKUP(C518,'PDP8'!$J$5:$M$389,4,0)))</f>
        <v/>
      </c>
      <c r="AH518" s="126"/>
    </row>
    <row r="519" spans="1:34" x14ac:dyDescent="0.2">
      <c r="A519" s="126"/>
      <c r="B519" s="246" t="str">
        <f t="shared" si="105"/>
        <v/>
      </c>
      <c r="C519" s="247"/>
      <c r="D519" s="248"/>
      <c r="E519" s="177"/>
      <c r="F519" s="249"/>
      <c r="G519" s="250" t="str">
        <f>IF(LEN(C519)=0,"",IF(LEFT(C519,1)="*",B519,IF(D519="Y",C519,IF(O519&lt;6,INDEX('PDP8'!$C$6:$C$13,MATCH(P519,'PDP8'!$B$6:$B$13)),CONCATENATE(W519,AA519,AD519,AF519)))))</f>
        <v/>
      </c>
      <c r="H519" s="251" t="str">
        <f t="shared" si="106"/>
        <v/>
      </c>
      <c r="I519" s="250" t="str">
        <f t="shared" si="116"/>
        <v/>
      </c>
      <c r="J519" s="179"/>
      <c r="K519" s="188" t="str">
        <f>IF(LEFT(C519,1)="*",CONCATENATE("/Address = ",RIGHT(B519,LEN(B519)-1)),IF(LEN(O519)=0,"",IF(D519="Y",CONCATENATE("/Data initialized to ",C519),IF(O519&lt;6,CONCATENATE("/",VLOOKUP(P519,'PDP8'!$B$6:$F$13,5),IF(_xlfn.BITAND(OCT2DEC(C519),376)=264," [Auto pre-increment]","")),CONCATENATE("/",Y519,AC519,AE519,AG519)))))</f>
        <v/>
      </c>
      <c r="L519" s="252"/>
      <c r="M519" s="126"/>
      <c r="N519" s="253" t="str">
        <f t="shared" si="107"/>
        <v/>
      </c>
      <c r="O519" s="253" t="str">
        <f t="shared" si="108"/>
        <v/>
      </c>
      <c r="P519" s="253" t="str">
        <f t="shared" si="109"/>
        <v/>
      </c>
      <c r="Q519" s="253" t="str">
        <f t="shared" si="110"/>
        <v/>
      </c>
      <c r="R519" s="253" t="str">
        <f t="shared" si="111"/>
        <v>NO</v>
      </c>
      <c r="S519" s="254" t="str">
        <f t="shared" si="117"/>
        <v>7610</v>
      </c>
      <c r="T519" s="253" t="str">
        <f t="shared" si="112"/>
        <v/>
      </c>
      <c r="U519" s="253">
        <f t="shared" si="113"/>
        <v>0</v>
      </c>
      <c r="V519" s="253" t="str">
        <f t="shared" si="114"/>
        <v/>
      </c>
      <c r="W519" s="253" t="str">
        <f>IF(LEN(V519)=0,"",IF(_xlfn.BITAND(V519,'PDP8'!$E$17)='PDP8'!$D$17,'PDP8'!$F$17,CONCATENATE(IF(ISNA(MATCH(_xlfn.BITAND(V519,'PDP8'!$E$18),'PDP8'!$D$18:$D$20,0)),"",CONCATENATE(INDEX('PDP8'!$C$18:$C$20,MATCH(_xlfn.BITAND(V519,'PDP8'!$E$18),'PDP8'!$D$18:$D$20,0))," ")),IF(ISNA(MATCH(_xlfn.BITAND(V519,'PDP8'!$E$21),'PDP8'!$D$21:$D$52,0)),"",INDEX('PDP8'!$C$21:$C$52,MATCH(_xlfn.BITAND(V519,'PDP8'!$E$21),'PDP8'!$D$21:$D$52,0))))))</f>
        <v/>
      </c>
      <c r="X519" s="253" t="str">
        <f>IF(LEN(W519)=0,"",IF(B519='PDP8'!$B$17,'PDP8'!$F$17,CONCATENATE(IF(ISNA(MATCH(_xlfn.BITAND(V519,'PDP8'!$E$18),'PDP8'!$D$18:$D$20,0)),"",CONCATENATE(VLOOKUP(_xlfn.BITAND(V519,'PDP8'!$E$18),'PDP8'!$D$18:$F$20,3,0),IF(LEN(W519)&gt;4,", ",""))),IF(ISNA(MATCH(_xlfn.BITAND(V519,'PDP8'!$E$21),'PDP8'!$D$21:$D$52,0)),"",VLOOKUP(_xlfn.BITAND(V519,'PDP8'!$E$21),'PDP8'!$D$21:$F$52,3,0)))))</f>
        <v/>
      </c>
      <c r="Y519" s="253" t="str">
        <f t="shared" si="118"/>
        <v/>
      </c>
      <c r="Z519" s="253" t="str">
        <f t="shared" si="115"/>
        <v/>
      </c>
      <c r="AA519" s="253" t="str">
        <f>IF(LEN(Z519)=0,"",CONCATENATE(IF(ISNA(MATCH(_xlfn.BITAND(Z519,'PDP8'!$E$56),'PDP8'!$D$56:$D$70,0)),"",CONCATENATE(INDEX('PDP8'!$C$56:$C$70,MATCH(_xlfn.BITAND(Z519,'PDP8'!$E$56),'PDP8'!$D$56:$D$70,0))," ")),IF(ISNA(MATCH(_xlfn.BITAND(Z519,'PDP8'!$E$71),'PDP8'!$D$71:$D$73,0)),"",CONCATENATE(INDEX('PDP8'!$C$71:$C$73,MATCH(_xlfn.BITAND(Z519,'PDP8'!$E$71),'PDP8'!$D$71:$D$73,0))," ")),IF(_xlfn.BITAND(Z519,'PDP8'!$E$74),"",'PDP8'!$C$74),IF(_xlfn.BITAND(Z519,'PDP8'!$E$75),'PDP8'!$C$75,"")))</f>
        <v/>
      </c>
      <c r="AB519" s="253" t="str">
        <f>IF(LEN(AA519)=0,"",CONCATENATE(IF(ISNA(MATCH(_xlfn.BITAND(Z519,'PDP8'!$E$56),'PDP8'!$D$56:$D$70,0)),"",VLOOKUP(_xlfn.BITAND(Z519,'PDP8'!$E$56),'PDP8'!$D$56:$F$70,3,0)),IF(ISNA(MATCH(_xlfn.BITAND(Z519,'PDP8'!$E$71),'PDP8'!$D$71:$D$73,0)),"",CONCATENATE(IF(ISNA(MATCH(_xlfn.BITAND(Z519,'PDP8'!$E$56),'PDP8'!$D$56:$D$70,0)),"",", "),VLOOKUP(_xlfn.BITAND(Z519,'PDP8'!$E$71),'PDP8'!$D$71:$F$73,3,0))),IF(_xlfn.BITAND(Z519,'PDP8'!$E$75)='PDP8'!$D$75,CONCATENATE(IF(LEN(AA519)&gt;4,", ",""),'PDP8'!$F$75,""),IF(_xlfn.BITAND(Z519,'PDP8'!$E$74),"",'PDP8'!$F$74))))</f>
        <v/>
      </c>
      <c r="AC519" s="253" t="str">
        <f t="shared" si="119"/>
        <v/>
      </c>
      <c r="AD519" s="253" t="str">
        <f>IF(OR(LEFT(C519,1)="*",ISNA(MATCH(C519,'PDP8'!$B$90:$B$238,0))),"",VLOOKUP(C519,'PDP8'!$B$90:$C$238,2,0))</f>
        <v/>
      </c>
      <c r="AE519" s="253" t="str">
        <f>IF(LEN(AD519)=0,"",VLOOKUP(C519,'PDP8'!$B$79:$F$238,5,0))</f>
        <v/>
      </c>
      <c r="AF519" s="253" t="str">
        <f>IF(OR(LEFT(C519,1)="*",ISNA(MATCH(C519,'PDP8'!$J$5:$J$389,0))),"",INDEX('PDP8'!$I$5:$I$389,MATCH(C519,'PDP8'!$J$5:$J$389,0)))</f>
        <v/>
      </c>
      <c r="AG519" s="253" t="str">
        <f>IF(LEN(AF519)=0,"",CONCATENATE(VLOOKUP(C519,'PDP8'!$J$5:$M$389,2,0),": ",VLOOKUP(C519,'PDP8'!$J$5:$M$389,4,0)))</f>
        <v/>
      </c>
      <c r="AH519" s="126"/>
    </row>
    <row r="520" spans="1:34" x14ac:dyDescent="0.2">
      <c r="A520" s="126"/>
      <c r="B520" s="246" t="str">
        <f t="shared" si="105"/>
        <v/>
      </c>
      <c r="C520" s="247"/>
      <c r="D520" s="248"/>
      <c r="E520" s="177"/>
      <c r="F520" s="249"/>
      <c r="G520" s="250" t="str">
        <f>IF(LEN(C520)=0,"",IF(LEFT(C520,1)="*",B520,IF(D520="Y",C520,IF(O520&lt;6,INDEX('PDP8'!$C$6:$C$13,MATCH(P520,'PDP8'!$B$6:$B$13)),CONCATENATE(W520,AA520,AD520,AF520)))))</f>
        <v/>
      </c>
      <c r="H520" s="251" t="str">
        <f t="shared" si="106"/>
        <v/>
      </c>
      <c r="I520" s="250" t="str">
        <f t="shared" si="116"/>
        <v/>
      </c>
      <c r="J520" s="179"/>
      <c r="K520" s="188" t="str">
        <f>IF(LEFT(C520,1)="*",CONCATENATE("/Address = ",RIGHT(B520,LEN(B520)-1)),IF(LEN(O520)=0,"",IF(D520="Y",CONCATENATE("/Data initialized to ",C520),IF(O520&lt;6,CONCATENATE("/",VLOOKUP(P520,'PDP8'!$B$6:$F$13,5),IF(_xlfn.BITAND(OCT2DEC(C520),376)=264," [Auto pre-increment]","")),CONCATENATE("/",Y520,AC520,AE520,AG520)))))</f>
        <v/>
      </c>
      <c r="L520" s="252"/>
      <c r="M520" s="126"/>
      <c r="N520" s="253" t="str">
        <f t="shared" si="107"/>
        <v/>
      </c>
      <c r="O520" s="253" t="str">
        <f t="shared" si="108"/>
        <v/>
      </c>
      <c r="P520" s="253" t="str">
        <f t="shared" si="109"/>
        <v/>
      </c>
      <c r="Q520" s="253" t="str">
        <f t="shared" si="110"/>
        <v/>
      </c>
      <c r="R520" s="253" t="str">
        <f t="shared" si="111"/>
        <v>NO</v>
      </c>
      <c r="S520" s="254" t="str">
        <f t="shared" si="117"/>
        <v>7610</v>
      </c>
      <c r="T520" s="253" t="str">
        <f t="shared" si="112"/>
        <v/>
      </c>
      <c r="U520" s="253">
        <f t="shared" si="113"/>
        <v>0</v>
      </c>
      <c r="V520" s="253" t="str">
        <f t="shared" si="114"/>
        <v/>
      </c>
      <c r="W520" s="253" t="str">
        <f>IF(LEN(V520)=0,"",IF(_xlfn.BITAND(V520,'PDP8'!$E$17)='PDP8'!$D$17,'PDP8'!$F$17,CONCATENATE(IF(ISNA(MATCH(_xlfn.BITAND(V520,'PDP8'!$E$18),'PDP8'!$D$18:$D$20,0)),"",CONCATENATE(INDEX('PDP8'!$C$18:$C$20,MATCH(_xlfn.BITAND(V520,'PDP8'!$E$18),'PDP8'!$D$18:$D$20,0))," ")),IF(ISNA(MATCH(_xlfn.BITAND(V520,'PDP8'!$E$21),'PDP8'!$D$21:$D$52,0)),"",INDEX('PDP8'!$C$21:$C$52,MATCH(_xlfn.BITAND(V520,'PDP8'!$E$21),'PDP8'!$D$21:$D$52,0))))))</f>
        <v/>
      </c>
      <c r="X520" s="253" t="str">
        <f>IF(LEN(W520)=0,"",IF(B520='PDP8'!$B$17,'PDP8'!$F$17,CONCATENATE(IF(ISNA(MATCH(_xlfn.BITAND(V520,'PDP8'!$E$18),'PDP8'!$D$18:$D$20,0)),"",CONCATENATE(VLOOKUP(_xlfn.BITAND(V520,'PDP8'!$E$18),'PDP8'!$D$18:$F$20,3,0),IF(LEN(W520)&gt;4,", ",""))),IF(ISNA(MATCH(_xlfn.BITAND(V520,'PDP8'!$E$21),'PDP8'!$D$21:$D$52,0)),"",VLOOKUP(_xlfn.BITAND(V520,'PDP8'!$E$21),'PDP8'!$D$21:$F$52,3,0)))))</f>
        <v/>
      </c>
      <c r="Y520" s="253" t="str">
        <f t="shared" si="118"/>
        <v/>
      </c>
      <c r="Z520" s="253" t="str">
        <f t="shared" si="115"/>
        <v/>
      </c>
      <c r="AA520" s="253" t="str">
        <f>IF(LEN(Z520)=0,"",CONCATENATE(IF(ISNA(MATCH(_xlfn.BITAND(Z520,'PDP8'!$E$56),'PDP8'!$D$56:$D$70,0)),"",CONCATENATE(INDEX('PDP8'!$C$56:$C$70,MATCH(_xlfn.BITAND(Z520,'PDP8'!$E$56),'PDP8'!$D$56:$D$70,0))," ")),IF(ISNA(MATCH(_xlfn.BITAND(Z520,'PDP8'!$E$71),'PDP8'!$D$71:$D$73,0)),"",CONCATENATE(INDEX('PDP8'!$C$71:$C$73,MATCH(_xlfn.BITAND(Z520,'PDP8'!$E$71),'PDP8'!$D$71:$D$73,0))," ")),IF(_xlfn.BITAND(Z520,'PDP8'!$E$74),"",'PDP8'!$C$74),IF(_xlfn.BITAND(Z520,'PDP8'!$E$75),'PDP8'!$C$75,"")))</f>
        <v/>
      </c>
      <c r="AB520" s="253" t="str">
        <f>IF(LEN(AA520)=0,"",CONCATENATE(IF(ISNA(MATCH(_xlfn.BITAND(Z520,'PDP8'!$E$56),'PDP8'!$D$56:$D$70,0)),"",VLOOKUP(_xlfn.BITAND(Z520,'PDP8'!$E$56),'PDP8'!$D$56:$F$70,3,0)),IF(ISNA(MATCH(_xlfn.BITAND(Z520,'PDP8'!$E$71),'PDP8'!$D$71:$D$73,0)),"",CONCATENATE(IF(ISNA(MATCH(_xlfn.BITAND(Z520,'PDP8'!$E$56),'PDP8'!$D$56:$D$70,0)),"",", "),VLOOKUP(_xlfn.BITAND(Z520,'PDP8'!$E$71),'PDP8'!$D$71:$F$73,3,0))),IF(_xlfn.BITAND(Z520,'PDP8'!$E$75)='PDP8'!$D$75,CONCATENATE(IF(LEN(AA520)&gt;4,", ",""),'PDP8'!$F$75,""),IF(_xlfn.BITAND(Z520,'PDP8'!$E$74),"",'PDP8'!$F$74))))</f>
        <v/>
      </c>
      <c r="AC520" s="253" t="str">
        <f t="shared" si="119"/>
        <v/>
      </c>
      <c r="AD520" s="253" t="str">
        <f>IF(OR(LEFT(C520,1)="*",ISNA(MATCH(C520,'PDP8'!$B$90:$B$238,0))),"",VLOOKUP(C520,'PDP8'!$B$90:$C$238,2,0))</f>
        <v/>
      </c>
      <c r="AE520" s="253" t="str">
        <f>IF(LEN(AD520)=0,"",VLOOKUP(C520,'PDP8'!$B$79:$F$238,5,0))</f>
        <v/>
      </c>
      <c r="AF520" s="253" t="str">
        <f>IF(OR(LEFT(C520,1)="*",ISNA(MATCH(C520,'PDP8'!$J$5:$J$389,0))),"",INDEX('PDP8'!$I$5:$I$389,MATCH(C520,'PDP8'!$J$5:$J$389,0)))</f>
        <v/>
      </c>
      <c r="AG520" s="253" t="str">
        <f>IF(LEN(AF520)=0,"",CONCATENATE(VLOOKUP(C520,'PDP8'!$J$5:$M$389,2,0),": ",VLOOKUP(C520,'PDP8'!$J$5:$M$389,4,0)))</f>
        <v/>
      </c>
      <c r="AH520" s="126"/>
    </row>
    <row r="521" spans="1:34" x14ac:dyDescent="0.2">
      <c r="A521" s="126"/>
      <c r="B521" s="246" t="str">
        <f t="shared" si="105"/>
        <v/>
      </c>
      <c r="C521" s="247"/>
      <c r="D521" s="248"/>
      <c r="E521" s="177"/>
      <c r="F521" s="249"/>
      <c r="G521" s="250" t="str">
        <f>IF(LEN(C521)=0,"",IF(LEFT(C521,1)="*",B521,IF(D521="Y",C521,IF(O521&lt;6,INDEX('PDP8'!$C$6:$C$13,MATCH(P521,'PDP8'!$B$6:$B$13)),CONCATENATE(W521,AA521,AD521,AF521)))))</f>
        <v/>
      </c>
      <c r="H521" s="251" t="str">
        <f t="shared" si="106"/>
        <v/>
      </c>
      <c r="I521" s="250" t="str">
        <f t="shared" si="116"/>
        <v/>
      </c>
      <c r="J521" s="179"/>
      <c r="K521" s="188" t="str">
        <f>IF(LEFT(C521,1)="*",CONCATENATE("/Address = ",RIGHT(B521,LEN(B521)-1)),IF(LEN(O521)=0,"",IF(D521="Y",CONCATENATE("/Data initialized to ",C521),IF(O521&lt;6,CONCATENATE("/",VLOOKUP(P521,'PDP8'!$B$6:$F$13,5),IF(_xlfn.BITAND(OCT2DEC(C521),376)=264," [Auto pre-increment]","")),CONCATENATE("/",Y521,AC521,AE521,AG521)))))</f>
        <v/>
      </c>
      <c r="L521" s="252"/>
      <c r="M521" s="126"/>
      <c r="N521" s="253" t="str">
        <f t="shared" si="107"/>
        <v/>
      </c>
      <c r="O521" s="253" t="str">
        <f t="shared" si="108"/>
        <v/>
      </c>
      <c r="P521" s="253" t="str">
        <f t="shared" si="109"/>
        <v/>
      </c>
      <c r="Q521" s="253" t="str">
        <f t="shared" si="110"/>
        <v/>
      </c>
      <c r="R521" s="253" t="str">
        <f t="shared" si="111"/>
        <v>NO</v>
      </c>
      <c r="S521" s="254" t="str">
        <f t="shared" si="117"/>
        <v>7610</v>
      </c>
      <c r="T521" s="253" t="str">
        <f t="shared" si="112"/>
        <v/>
      </c>
      <c r="U521" s="253">
        <f t="shared" si="113"/>
        <v>0</v>
      </c>
      <c r="V521" s="253" t="str">
        <f t="shared" si="114"/>
        <v/>
      </c>
      <c r="W521" s="253" t="str">
        <f>IF(LEN(V521)=0,"",IF(_xlfn.BITAND(V521,'PDP8'!$E$17)='PDP8'!$D$17,'PDP8'!$F$17,CONCATENATE(IF(ISNA(MATCH(_xlfn.BITAND(V521,'PDP8'!$E$18),'PDP8'!$D$18:$D$20,0)),"",CONCATENATE(INDEX('PDP8'!$C$18:$C$20,MATCH(_xlfn.BITAND(V521,'PDP8'!$E$18),'PDP8'!$D$18:$D$20,0))," ")),IF(ISNA(MATCH(_xlfn.BITAND(V521,'PDP8'!$E$21),'PDP8'!$D$21:$D$52,0)),"",INDEX('PDP8'!$C$21:$C$52,MATCH(_xlfn.BITAND(V521,'PDP8'!$E$21),'PDP8'!$D$21:$D$52,0))))))</f>
        <v/>
      </c>
      <c r="X521" s="253" t="str">
        <f>IF(LEN(W521)=0,"",IF(B521='PDP8'!$B$17,'PDP8'!$F$17,CONCATENATE(IF(ISNA(MATCH(_xlfn.BITAND(V521,'PDP8'!$E$18),'PDP8'!$D$18:$D$20,0)),"",CONCATENATE(VLOOKUP(_xlfn.BITAND(V521,'PDP8'!$E$18),'PDP8'!$D$18:$F$20,3,0),IF(LEN(W521)&gt;4,", ",""))),IF(ISNA(MATCH(_xlfn.BITAND(V521,'PDP8'!$E$21),'PDP8'!$D$21:$D$52,0)),"",VLOOKUP(_xlfn.BITAND(V521,'PDP8'!$E$21),'PDP8'!$D$21:$F$52,3,0)))))</f>
        <v/>
      </c>
      <c r="Y521" s="253" t="str">
        <f t="shared" si="118"/>
        <v/>
      </c>
      <c r="Z521" s="253" t="str">
        <f t="shared" si="115"/>
        <v/>
      </c>
      <c r="AA521" s="253" t="str">
        <f>IF(LEN(Z521)=0,"",CONCATENATE(IF(ISNA(MATCH(_xlfn.BITAND(Z521,'PDP8'!$E$56),'PDP8'!$D$56:$D$70,0)),"",CONCATENATE(INDEX('PDP8'!$C$56:$C$70,MATCH(_xlfn.BITAND(Z521,'PDP8'!$E$56),'PDP8'!$D$56:$D$70,0))," ")),IF(ISNA(MATCH(_xlfn.BITAND(Z521,'PDP8'!$E$71),'PDP8'!$D$71:$D$73,0)),"",CONCATENATE(INDEX('PDP8'!$C$71:$C$73,MATCH(_xlfn.BITAND(Z521,'PDP8'!$E$71),'PDP8'!$D$71:$D$73,0))," ")),IF(_xlfn.BITAND(Z521,'PDP8'!$E$74),"",'PDP8'!$C$74),IF(_xlfn.BITAND(Z521,'PDP8'!$E$75),'PDP8'!$C$75,"")))</f>
        <v/>
      </c>
      <c r="AB521" s="253" t="str">
        <f>IF(LEN(AA521)=0,"",CONCATENATE(IF(ISNA(MATCH(_xlfn.BITAND(Z521,'PDP8'!$E$56),'PDP8'!$D$56:$D$70,0)),"",VLOOKUP(_xlfn.BITAND(Z521,'PDP8'!$E$56),'PDP8'!$D$56:$F$70,3,0)),IF(ISNA(MATCH(_xlfn.BITAND(Z521,'PDP8'!$E$71),'PDP8'!$D$71:$D$73,0)),"",CONCATENATE(IF(ISNA(MATCH(_xlfn.BITAND(Z521,'PDP8'!$E$56),'PDP8'!$D$56:$D$70,0)),"",", "),VLOOKUP(_xlfn.BITAND(Z521,'PDP8'!$E$71),'PDP8'!$D$71:$F$73,3,0))),IF(_xlfn.BITAND(Z521,'PDP8'!$E$75)='PDP8'!$D$75,CONCATENATE(IF(LEN(AA521)&gt;4,", ",""),'PDP8'!$F$75,""),IF(_xlfn.BITAND(Z521,'PDP8'!$E$74),"",'PDP8'!$F$74))))</f>
        <v/>
      </c>
      <c r="AC521" s="253" t="str">
        <f t="shared" si="119"/>
        <v/>
      </c>
      <c r="AD521" s="253" t="str">
        <f>IF(OR(LEFT(C521,1)="*",ISNA(MATCH(C521,'PDP8'!$B$90:$B$238,0))),"",VLOOKUP(C521,'PDP8'!$B$90:$C$238,2,0))</f>
        <v/>
      </c>
      <c r="AE521" s="253" t="str">
        <f>IF(LEN(AD521)=0,"",VLOOKUP(C521,'PDP8'!$B$79:$F$238,5,0))</f>
        <v/>
      </c>
      <c r="AF521" s="253" t="str">
        <f>IF(OR(LEFT(C521,1)="*",ISNA(MATCH(C521,'PDP8'!$J$5:$J$389,0))),"",INDEX('PDP8'!$I$5:$I$389,MATCH(C521,'PDP8'!$J$5:$J$389,0)))</f>
        <v/>
      </c>
      <c r="AG521" s="253" t="str">
        <f>IF(LEN(AF521)=0,"",CONCATENATE(VLOOKUP(C521,'PDP8'!$J$5:$M$389,2,0),": ",VLOOKUP(C521,'PDP8'!$J$5:$M$389,4,0)))</f>
        <v/>
      </c>
      <c r="AH521" s="126"/>
    </row>
    <row r="522" spans="1:34" x14ac:dyDescent="0.2">
      <c r="A522" s="126"/>
      <c r="B522" s="246" t="str">
        <f t="shared" ref="B522" si="120">IF(LEN(C522)=0,"",IF(LEFT(C522,1)="*",C522,S522))</f>
        <v/>
      </c>
      <c r="C522" s="247"/>
      <c r="D522" s="248"/>
      <c r="E522" s="177"/>
      <c r="F522" s="249"/>
      <c r="G522" s="250" t="str">
        <f>IF(LEN(C522)=0,"",IF(LEFT(C522,1)="*",B522,IF(D522="Y",C522,IF(O522&lt;6,INDEX('PDP8'!$C$6:$C$13,MATCH(P522,'PDP8'!$B$6:$B$13)),CONCATENATE(W522,AA522,AD522,AF522)))))</f>
        <v/>
      </c>
      <c r="H522" s="251" t="str">
        <f t="shared" si="106"/>
        <v/>
      </c>
      <c r="I522" s="250" t="str">
        <f t="shared" si="116"/>
        <v/>
      </c>
      <c r="J522" s="179"/>
      <c r="K522" s="188" t="str">
        <f>IF(LEFT(C522,1)="*",CONCATENATE("/Address = ",RIGHT(B522,LEN(B522)-1)),IF(LEN(O522)=0,"",IF(D522="Y",CONCATENATE("/Data initialized to ",C522),IF(O522&lt;6,CONCATENATE("/",VLOOKUP(P522,'PDP8'!$B$6:$F$13,5),IF(_xlfn.BITAND(OCT2DEC(C522),376)=264," [Auto pre-increment]","")),CONCATENATE("/",Y522,AC522,AE522,AG522)))))</f>
        <v/>
      </c>
      <c r="L522" s="252"/>
      <c r="M522" s="126"/>
      <c r="N522" s="253" t="str">
        <f t="shared" ref="N522" si="121">IF(OR(LEN(O522)=0,O522&gt;5,D522="Y"),"",_xlfn.BITAND(OCT2DEC(C522),128)/128)</f>
        <v/>
      </c>
      <c r="O522" s="253" t="str">
        <f t="shared" si="108"/>
        <v/>
      </c>
      <c r="P522" s="253" t="str">
        <f t="shared" ref="P522" si="122">IF(LEN(C522)=0,"",IF(LEFT(C522,1)="*","",CONCATENATE(O522,"000")))</f>
        <v/>
      </c>
      <c r="Q522" s="253" t="str">
        <f t="shared" si="110"/>
        <v/>
      </c>
      <c r="R522" s="253" t="str">
        <f t="shared" ref="R522" si="123">IF(OR(LEN(C522)=0,LEFT(C522,1)="*",ISNA(MATCH(S522,$T$10:$T$522,0))),"NO","YES")</f>
        <v>NO</v>
      </c>
      <c r="S522" s="254" t="str">
        <f t="shared" si="117"/>
        <v>7610</v>
      </c>
      <c r="T522" s="253" t="str">
        <f t="shared" si="112"/>
        <v/>
      </c>
      <c r="U522" s="253">
        <f t="shared" si="113"/>
        <v>0</v>
      </c>
      <c r="V522" s="253" t="str">
        <f t="shared" si="114"/>
        <v/>
      </c>
      <c r="W522" s="253" t="str">
        <f>IF(LEN(V522)=0,"",IF(_xlfn.BITAND(V522,'PDP8'!$E$17)='PDP8'!$D$17,'PDP8'!$F$17,CONCATENATE(IF(ISNA(MATCH(_xlfn.BITAND(V522,'PDP8'!$E$18),'PDP8'!$D$18:$D$20,0)),"",CONCATENATE(INDEX('PDP8'!$C$18:$C$20,MATCH(_xlfn.BITAND(V522,'PDP8'!$E$18),'PDP8'!$D$18:$D$20,0))," ")),IF(ISNA(MATCH(_xlfn.BITAND(V522,'PDP8'!$E$21),'PDP8'!$D$21:$D$52,0)),"",INDEX('PDP8'!$C$21:$C$52,MATCH(_xlfn.BITAND(V522,'PDP8'!$E$21),'PDP8'!$D$21:$D$52,0))))))</f>
        <v/>
      </c>
      <c r="X522" s="253" t="str">
        <f>IF(LEN(W522)=0,"",IF(B522='PDP8'!$B$17,'PDP8'!$F$17,CONCATENATE(IF(ISNA(MATCH(_xlfn.BITAND(V522,'PDP8'!$E$18),'PDP8'!$D$18:$D$20,0)),"",CONCATENATE(VLOOKUP(_xlfn.BITAND(V522,'PDP8'!$E$18),'PDP8'!$D$18:$F$20,3,0),IF(LEN(W522)&gt;4,", ",""))),IF(ISNA(MATCH(_xlfn.BITAND(V522,'PDP8'!$E$21),'PDP8'!$D$21:$D$52,0)),"",VLOOKUP(_xlfn.BITAND(V522,'PDP8'!$E$21),'PDP8'!$D$21:$F$52,3,0)))))</f>
        <v/>
      </c>
      <c r="Y522" s="253" t="str">
        <f t="shared" si="118"/>
        <v/>
      </c>
      <c r="Z522" s="253" t="str">
        <f t="shared" si="115"/>
        <v/>
      </c>
      <c r="AA522" s="253" t="str">
        <f>IF(LEN(Z522)=0,"",CONCATENATE(IF(ISNA(MATCH(_xlfn.BITAND(Z522,'PDP8'!$E$56),'PDP8'!$D$56:$D$70,0)),"",CONCATENATE(INDEX('PDP8'!$C$56:$C$70,MATCH(_xlfn.BITAND(Z522,'PDP8'!$E$56),'PDP8'!$D$56:$D$70,0))," ")),IF(ISNA(MATCH(_xlfn.BITAND(Z522,'PDP8'!$E$71),'PDP8'!$D$71:$D$73,0)),"",CONCATENATE(INDEX('PDP8'!$C$71:$C$73,MATCH(_xlfn.BITAND(Z522,'PDP8'!$E$71),'PDP8'!$D$71:$D$73,0))," ")),IF(_xlfn.BITAND(Z522,'PDP8'!$E$74),"",'PDP8'!$C$74),IF(_xlfn.BITAND(Z522,'PDP8'!$E$75),'PDP8'!$C$75,"")))</f>
        <v/>
      </c>
      <c r="AB522" s="253" t="str">
        <f>IF(LEN(AA522)=0,"",CONCATENATE(IF(ISNA(MATCH(_xlfn.BITAND(Z522,'PDP8'!$E$56),'PDP8'!$D$56:$D$70,0)),"",VLOOKUP(_xlfn.BITAND(Z522,'PDP8'!$E$56),'PDP8'!$D$56:$F$70,3,0)),IF(ISNA(MATCH(_xlfn.BITAND(Z522,'PDP8'!$E$71),'PDP8'!$D$71:$D$73,0)),"",CONCATENATE(IF(ISNA(MATCH(_xlfn.BITAND(Z522,'PDP8'!$E$56),'PDP8'!$D$56:$D$70,0)),"",", "),VLOOKUP(_xlfn.BITAND(Z522,'PDP8'!$E$71),'PDP8'!$D$71:$F$73,3,0))),IF(_xlfn.BITAND(Z522,'PDP8'!$E$75)='PDP8'!$D$75,CONCATENATE(IF(LEN(AA522)&gt;4,", ",""),'PDP8'!$F$75,""),IF(_xlfn.BITAND(Z522,'PDP8'!$E$74),"",'PDP8'!$F$74))))</f>
        <v/>
      </c>
      <c r="AC522" s="253" t="str">
        <f t="shared" si="119"/>
        <v/>
      </c>
      <c r="AD522" s="253" t="str">
        <f>IF(OR(LEFT(C522,1)="*",ISNA(MATCH(C522,'PDP8'!$B$90:$B$238,0))),"",VLOOKUP(C522,'PDP8'!$B$90:$C$238,2,0))</f>
        <v/>
      </c>
      <c r="AE522" s="253" t="str">
        <f>IF(LEN(AD522)=0,"",VLOOKUP(C522,'PDP8'!$B$79:$F$238,5,0))</f>
        <v/>
      </c>
      <c r="AF522" s="253" t="str">
        <f>IF(OR(LEFT(C522,1)="*",ISNA(MATCH(C522,'PDP8'!$J$5:$J$389,0))),"",INDEX('PDP8'!$I$5:$I$389,MATCH(C522,'PDP8'!$J$5:$J$389,0)))</f>
        <v/>
      </c>
      <c r="AG522" s="253" t="str">
        <f>IF(LEN(AF522)=0,"",CONCATENATE(VLOOKUP(C522,'PDP8'!$J$5:$M$389,2,0),": ",VLOOKUP(C522,'PDP8'!$J$5:$M$389,4,0)))</f>
        <v/>
      </c>
      <c r="AH522" s="126"/>
    </row>
  </sheetData>
  <mergeCells count="1">
    <mergeCell ref="B7:C7"/>
  </mergeCells>
  <conditionalFormatting sqref="C10:D522">
    <cfRule type="expression" dxfId="8" priority="2">
      <formula>LEFT($C10,1)="*"</formula>
    </cfRule>
    <cfRule type="expression" dxfId="7" priority="5">
      <formula>AND(LEN(C10)&gt;0,ISERROR(OCT2DEC(RIGHT(C10,LEN(C10)-1))))</formula>
    </cfRule>
  </conditionalFormatting>
  <conditionalFormatting sqref="B10:B522">
    <cfRule type="expression" dxfId="6" priority="6" stopIfTrue="1">
      <formula>LEFT($C10,1)="*"</formula>
    </cfRule>
  </conditionalFormatting>
  <conditionalFormatting sqref="G10:G522">
    <cfRule type="expression" dxfId="5" priority="4">
      <formula>LEFT($G10)="*"</formula>
    </cfRule>
  </conditionalFormatting>
  <conditionalFormatting sqref="F10:F522">
    <cfRule type="expression" dxfId="4" priority="3">
      <formula>$R10="YES"</formula>
    </cfRule>
  </conditionalFormatting>
  <conditionalFormatting sqref="D10:D522">
    <cfRule type="expression" dxfId="3" priority="1" stopIfTrue="1">
      <formula>AND(LEN($D10)&gt;0,NOT(OR($D10="Y",$D10="N")))</formula>
    </cfRule>
  </conditionalFormatting>
  <conditionalFormatting sqref="C10:C522">
    <cfRule type="expression" dxfId="2" priority="7">
      <formula>ISERROR(OCT2DEC(C10))</formula>
    </cfRule>
  </conditionalFormatting>
  <pageMargins left="0.7" right="0.7" top="0.75" bottom="0.75" header="0.3" footer="0.3"/>
  <pageSetup orientation="portrait" horizontalDpi="0" verticalDpi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5"/>
  <sheetViews>
    <sheetView workbookViewId="0"/>
  </sheetViews>
  <sheetFormatPr baseColWidth="10" defaultRowHeight="16" x14ac:dyDescent="0.2"/>
  <cols>
    <col min="1" max="1" width="5.83203125" customWidth="1"/>
    <col min="2" max="5" width="5.83203125" style="45" customWidth="1"/>
    <col min="6" max="6" width="5.83203125" customWidth="1"/>
    <col min="7" max="7" width="4.6640625" customWidth="1"/>
    <col min="8" max="8" width="5.83203125" customWidth="1"/>
    <col min="9" max="9" width="5.83203125" hidden="1" customWidth="1"/>
    <col min="10" max="10" width="5.83203125" style="45" hidden="1" customWidth="1"/>
    <col min="11" max="11" width="20.33203125" style="46" bestFit="1" customWidth="1"/>
    <col min="12" max="12" width="5.83203125" customWidth="1"/>
  </cols>
  <sheetData>
    <row r="1" spans="1:12" x14ac:dyDescent="0.2">
      <c r="A1" s="67"/>
      <c r="B1" s="68"/>
      <c r="C1" s="68"/>
      <c r="D1" s="68"/>
      <c r="E1" s="68"/>
      <c r="F1" s="67"/>
      <c r="H1" s="67"/>
      <c r="I1" s="67"/>
      <c r="J1" s="68"/>
      <c r="K1" s="69"/>
      <c r="L1" s="67"/>
    </row>
    <row r="2" spans="1:12" ht="20" x14ac:dyDescent="0.25">
      <c r="A2" s="67"/>
      <c r="B2" s="349" t="s">
        <v>1513</v>
      </c>
      <c r="C2" s="70"/>
      <c r="D2" s="70"/>
      <c r="E2" s="71"/>
      <c r="F2" s="67"/>
      <c r="H2" s="67"/>
      <c r="I2" s="67"/>
      <c r="J2" s="68"/>
      <c r="K2" s="72" t="s">
        <v>731</v>
      </c>
      <c r="L2" s="67"/>
    </row>
    <row r="3" spans="1:12" x14ac:dyDescent="0.2">
      <c r="A3" s="67"/>
      <c r="B3" s="345" t="s">
        <v>730</v>
      </c>
      <c r="C3" s="70"/>
      <c r="D3" s="70"/>
      <c r="E3" s="71"/>
      <c r="F3" s="67"/>
      <c r="H3" s="67"/>
      <c r="I3" s="67"/>
      <c r="J3" s="68"/>
      <c r="K3" s="69"/>
      <c r="L3" s="67"/>
    </row>
    <row r="4" spans="1:12" x14ac:dyDescent="0.2">
      <c r="A4" s="67"/>
      <c r="B4" s="68"/>
      <c r="C4" s="68"/>
      <c r="D4" s="68"/>
      <c r="E4" s="68"/>
      <c r="F4" s="67"/>
      <c r="H4" s="67"/>
      <c r="I4" s="67"/>
      <c r="J4" s="68"/>
      <c r="K4" s="346" t="s">
        <v>1522</v>
      </c>
      <c r="L4" s="67"/>
    </row>
    <row r="5" spans="1:12" x14ac:dyDescent="0.2">
      <c r="A5" s="67"/>
      <c r="B5" s="68"/>
      <c r="C5" s="68"/>
      <c r="D5" s="68"/>
      <c r="E5" s="68"/>
      <c r="F5" s="67"/>
      <c r="H5" s="67"/>
      <c r="I5" s="67"/>
      <c r="J5" s="68"/>
      <c r="K5" s="347" t="s">
        <v>1514</v>
      </c>
      <c r="L5" s="67"/>
    </row>
    <row r="6" spans="1:12" x14ac:dyDescent="0.2">
      <c r="A6" s="67"/>
      <c r="B6" s="68"/>
      <c r="C6" s="68"/>
      <c r="D6" s="68"/>
      <c r="E6" s="68"/>
      <c r="F6" s="67"/>
      <c r="H6" s="67"/>
      <c r="I6" s="67"/>
      <c r="J6" s="68"/>
      <c r="K6" s="347" t="s">
        <v>1515</v>
      </c>
      <c r="L6" s="67"/>
    </row>
    <row r="7" spans="1:12" x14ac:dyDescent="0.2">
      <c r="A7" s="67"/>
      <c r="B7" s="68"/>
      <c r="C7" s="68"/>
      <c r="D7" s="68"/>
      <c r="E7" s="68"/>
      <c r="F7" s="67"/>
      <c r="H7" s="67"/>
      <c r="I7" s="67"/>
      <c r="J7" s="68"/>
      <c r="K7" s="348" t="s">
        <v>1516</v>
      </c>
      <c r="L7" s="67"/>
    </row>
    <row r="8" spans="1:12" x14ac:dyDescent="0.2">
      <c r="A8" s="67"/>
      <c r="B8" s="68"/>
      <c r="C8" s="68"/>
      <c r="D8" s="68"/>
      <c r="E8" s="68"/>
      <c r="F8" s="67"/>
      <c r="H8" s="67"/>
      <c r="I8" s="67"/>
      <c r="J8" s="68"/>
      <c r="K8" s="69"/>
      <c r="L8" s="67"/>
    </row>
    <row r="9" spans="1:12" x14ac:dyDescent="0.2">
      <c r="A9" s="67"/>
      <c r="B9" s="68"/>
      <c r="C9" s="68"/>
      <c r="D9" s="68"/>
      <c r="E9" s="68"/>
      <c r="F9" s="67"/>
      <c r="H9" s="67"/>
      <c r="I9" s="67"/>
      <c r="J9" s="68"/>
      <c r="K9" s="69"/>
      <c r="L9" s="67"/>
    </row>
    <row r="10" spans="1:12" x14ac:dyDescent="0.2">
      <c r="A10" s="67"/>
      <c r="B10" s="68" t="str">
        <f>IF(LEN(Assembler!C10)=0,"",DEC2HEX(OCT2DEC(LEFT(Assembler!B10,2))+64,2))</f>
        <v/>
      </c>
      <c r="C10" s="68" t="str">
        <f>IF(LEN(Assembler!C10)=0,"",DEC2HEX(OCT2DEC(RIGHT(Assembler!B10,2)),2))</f>
        <v/>
      </c>
      <c r="D10" s="68" t="str">
        <f>IF(LEN(Assembler!C10)=0,"",DEC2HEX(OCT2DEC(LEFT(Assembler!C10,2)),2))</f>
        <v/>
      </c>
      <c r="E10" s="68" t="str">
        <f>IF(LEN(Assembler!C10)=0,"",DEC2HEX(OCT2DEC(RIGHT(Assembler!C10,2)),2))</f>
        <v/>
      </c>
      <c r="F10" s="67"/>
      <c r="H10" s="67"/>
      <c r="I10" s="67"/>
      <c r="J10" s="68"/>
      <c r="K10" s="69" t="str">
        <f>IF(LEFT(Assembler!F10,1)="$",":00000000",IF(LEN(B10)=0,"",CONCATENATE(":04",J10,"00",B10,C10,D10,E10,DEC2HEX(MOD(256-MOD(4+HEX2DEC(LEFT(J10,2))+HEX2DEC(RIGHT(J10,2))+HEX2DEC(B10)+HEX2DEC(C10)+HEX2DEC(D10)+HEX2DEC(E10),256),256),2))))</f>
        <v/>
      </c>
      <c r="L10" s="67"/>
    </row>
    <row r="11" spans="1:12" x14ac:dyDescent="0.2">
      <c r="A11" s="67"/>
      <c r="B11" s="68" t="str">
        <f>IF(LEN(Assembler!C11)=0,"",DEC2HEX(OCT2DEC(LEFT(Assembler!B11,2))+64,2))</f>
        <v/>
      </c>
      <c r="C11" s="68" t="str">
        <f>IF(LEN(Assembler!C11)=0,"",DEC2HEX(OCT2DEC(RIGHT(Assembler!B11,2)),2))</f>
        <v/>
      </c>
      <c r="D11" s="68" t="str">
        <f>IF(LEN(Assembler!C11)=0,"",DEC2HEX(OCT2DEC(LEFT(Assembler!C11,2)),2))</f>
        <v/>
      </c>
      <c r="E11" s="68" t="str">
        <f>IF(LEN(Assembler!C11)=0,"",DEC2HEX(OCT2DEC(RIGHT(Assembler!C11,2)),2))</f>
        <v/>
      </c>
      <c r="F11" s="67"/>
      <c r="H11" s="67"/>
      <c r="I11" s="67">
        <v>0</v>
      </c>
      <c r="J11" s="68" t="str">
        <f>DEC2HEX(I11,4)</f>
        <v>0000</v>
      </c>
      <c r="K11" s="69" t="str">
        <f>IF(LEFT(Assembler!F11,1)="$",":00000000",IF(LEN(B11)=0,"",CONCATENATE(":04",J11,"00",B11,C11,D11,E11,DEC2HEX(MOD(256-MOD(4+HEX2DEC(LEFT(J11,2))+HEX2DEC(RIGHT(J11,2))+HEX2DEC(B11)+HEX2DEC(C11)+HEX2DEC(D11)+HEX2DEC(E11),256),256),2))))</f>
        <v/>
      </c>
      <c r="L11" s="67"/>
    </row>
    <row r="12" spans="1:12" x14ac:dyDescent="0.2">
      <c r="A12" s="67"/>
      <c r="B12" s="68" t="str">
        <f>IF(LEN(Assembler!C12)=0,"",DEC2HEX(OCT2DEC(LEFT(Assembler!B12,2))+64,2))</f>
        <v/>
      </c>
      <c r="C12" s="68" t="str">
        <f>IF(LEN(Assembler!C12)=0,"",DEC2HEX(OCT2DEC(RIGHT(Assembler!B12,2)),2))</f>
        <v/>
      </c>
      <c r="D12" s="68" t="str">
        <f>IF(LEN(Assembler!C12)=0,"",DEC2HEX(OCT2DEC(LEFT(Assembler!C12,2)),2))</f>
        <v/>
      </c>
      <c r="E12" s="68" t="str">
        <f>IF(LEN(Assembler!C12)=0,"",DEC2HEX(OCT2DEC(RIGHT(Assembler!C12,2)),2))</f>
        <v/>
      </c>
      <c r="F12" s="67"/>
      <c r="H12" s="67"/>
      <c r="I12" s="67">
        <v>4</v>
      </c>
      <c r="J12" s="68" t="str">
        <f t="shared" ref="J12:J75" si="0">DEC2HEX(I12,4)</f>
        <v>0004</v>
      </c>
      <c r="K12" s="69" t="str">
        <f>IF(LEFT(Assembler!K12,1)="$",":00000000",IF(LEN(B12)=0,"",CONCATENATE(":04",J12,"00",B12,C12,D12,E12,DEC2HEX(MOD(256-MOD(4+HEX2DEC(LEFT(J12,2))+HEX2DEC(RIGHT(J12,2))+HEX2DEC(B12)+HEX2DEC(C12)+HEX2DEC(D12)+HEX2DEC(E12),256),256),2))))</f>
        <v/>
      </c>
      <c r="L12" s="67"/>
    </row>
    <row r="13" spans="1:12" x14ac:dyDescent="0.2">
      <c r="A13" s="67"/>
      <c r="B13" s="68" t="str">
        <f>IF(LEN(Assembler!C13)=0,"",DEC2HEX(OCT2DEC(LEFT(Assembler!B13,2))+64,2))</f>
        <v>44</v>
      </c>
      <c r="C13" s="68" t="str">
        <f>IF(LEN(Assembler!C13)=0,"",DEC2HEX(OCT2DEC(RIGHT(Assembler!B13,2)),2))</f>
        <v>00</v>
      </c>
      <c r="D13" s="68" t="str">
        <f>IF(LEN(Assembler!C13)=0,"",DEC2HEX(OCT2DEC(LEFT(Assembler!C13,2)),2))</f>
        <v>30</v>
      </c>
      <c r="E13" s="68" t="str">
        <f>IF(LEN(Assembler!C13)=0,"",DEC2HEX(OCT2DEC(RIGHT(Assembler!C13,2)),2))</f>
        <v>1A</v>
      </c>
      <c r="F13" s="67"/>
      <c r="H13" s="67"/>
      <c r="I13" s="67">
        <v>8</v>
      </c>
      <c r="J13" s="68" t="str">
        <f t="shared" si="0"/>
        <v>0008</v>
      </c>
      <c r="K13" s="69" t="str">
        <f>IF(LEFT(Assembler!F13,1)="$",":00000000",IF(LEN(B13)=0,"",CONCATENATE(":04",J13,"00",B13,C13,D13,E13,DEC2HEX(MOD(256-MOD(4+HEX2DEC(LEFT(J13,2))+HEX2DEC(RIGHT(J13,2))+HEX2DEC(B13)+HEX2DEC(C13)+HEX2DEC(D13)+HEX2DEC(E13),256),256),2))))</f>
        <v>:040008004400301A66</v>
      </c>
      <c r="L13" s="67"/>
    </row>
    <row r="14" spans="1:12" x14ac:dyDescent="0.2">
      <c r="A14" s="67"/>
      <c r="B14" s="68" t="str">
        <f>IF(LEN(Assembler!C14)=0,"",DEC2HEX(OCT2DEC(LEFT(Assembler!B14,2))+64,2))</f>
        <v>44</v>
      </c>
      <c r="C14" s="68" t="str">
        <f>IF(LEN(Assembler!C14)=0,"",DEC2HEX(OCT2DEC(RIGHT(Assembler!B14,2)),2))</f>
        <v>01</v>
      </c>
      <c r="D14" s="68" t="str">
        <f>IF(LEN(Assembler!C14)=0,"",DEC2HEX(OCT2DEC(LEFT(Assembler!C14,2)),2))</f>
        <v>30</v>
      </c>
      <c r="E14" s="68" t="str">
        <f>IF(LEN(Assembler!C14)=0,"",DEC2HEX(OCT2DEC(RIGHT(Assembler!C14,2)),2))</f>
        <v>19</v>
      </c>
      <c r="F14" s="67"/>
      <c r="H14" s="67"/>
      <c r="I14" s="67">
        <v>12</v>
      </c>
      <c r="J14" s="68" t="str">
        <f t="shared" si="0"/>
        <v>000C</v>
      </c>
      <c r="K14" s="69" t="str">
        <f>IF(LEFT(Assembler!F14,1)="$",":00000000",IF(LEN(B14)=0,"",CONCATENATE(":04",J14,"00",B14,C14,D14,E14,DEC2HEX(MOD(256-MOD(4+HEX2DEC(LEFT(J14,2))+HEX2DEC(RIGHT(J14,2))+HEX2DEC(B14)+HEX2DEC(C14)+HEX2DEC(D14)+HEX2DEC(E14),256),256),2))))</f>
        <v>:04000C004401301962</v>
      </c>
      <c r="L14" s="67"/>
    </row>
    <row r="15" spans="1:12" x14ac:dyDescent="0.2">
      <c r="A15" s="67"/>
      <c r="B15" s="68" t="str">
        <f>IF(LEN(Assembler!C15)=0,"",DEC2HEX(OCT2DEC(LEFT(Assembler!B15,2))+64,2))</f>
        <v>44</v>
      </c>
      <c r="C15" s="68" t="str">
        <f>IF(LEN(Assembler!C15)=0,"",DEC2HEX(OCT2DEC(RIGHT(Assembler!B15,2)),2))</f>
        <v>02</v>
      </c>
      <c r="D15" s="68" t="str">
        <f>IF(LEN(Assembler!C15)=0,"",DEC2HEX(OCT2DEC(LEFT(Assembler!C15,2)),2))</f>
        <v>2A</v>
      </c>
      <c r="E15" s="68" t="str">
        <f>IF(LEN(Assembler!C15)=0,"",DEC2HEX(OCT2DEC(RIGHT(Assembler!C15,2)),2))</f>
        <v>01</v>
      </c>
      <c r="F15" s="67"/>
      <c r="H15" s="67"/>
      <c r="I15" s="67">
        <v>16</v>
      </c>
      <c r="J15" s="68" t="str">
        <f t="shared" si="0"/>
        <v>0010</v>
      </c>
      <c r="K15" s="69" t="str">
        <f>IF(LEFT(Assembler!K15,1)="$",":00000000",IF(LEN(B15)=0,"",CONCATENATE(":04",J15,"00",B15,C15,D15,E15,DEC2HEX(MOD(256-MOD(4+HEX2DEC(LEFT(J15,2))+HEX2DEC(RIGHT(J15,2))+HEX2DEC(B15)+HEX2DEC(C15)+HEX2DEC(D15)+HEX2DEC(E15),256),256),2))))</f>
        <v>:0400100044022A017B</v>
      </c>
      <c r="L15" s="67"/>
    </row>
    <row r="16" spans="1:12" x14ac:dyDescent="0.2">
      <c r="A16" s="67"/>
      <c r="B16" s="68" t="str">
        <f>IF(LEN(Assembler!C16)=0,"",DEC2HEX(OCT2DEC(LEFT(Assembler!B16,2))+64,2))</f>
        <v/>
      </c>
      <c r="C16" s="68" t="str">
        <f>IF(LEN(Assembler!C16)=0,"",DEC2HEX(OCT2DEC(RIGHT(Assembler!B16,2)),2))</f>
        <v/>
      </c>
      <c r="D16" s="68" t="str">
        <f>IF(LEN(Assembler!C16)=0,"",DEC2HEX(OCT2DEC(LEFT(Assembler!C16,2)),2))</f>
        <v/>
      </c>
      <c r="E16" s="68" t="str">
        <f>IF(LEN(Assembler!C16)=0,"",DEC2HEX(OCT2DEC(RIGHT(Assembler!C16,2)),2))</f>
        <v/>
      </c>
      <c r="F16" s="67"/>
      <c r="H16" s="67"/>
      <c r="I16" s="67">
        <v>20</v>
      </c>
      <c r="J16" s="68" t="str">
        <f t="shared" si="0"/>
        <v>0014</v>
      </c>
      <c r="K16" s="69" t="str">
        <f>IF(LEFT(Assembler!F16,1)="$",":00000000",IF(LEN(B16)=0,"",CONCATENATE(":04",J16,"00",B16,C16,D16,E16,DEC2HEX(MOD(256-MOD(4+HEX2DEC(LEFT(J16,2))+HEX2DEC(RIGHT(J16,2))+HEX2DEC(B16)+HEX2DEC(C16)+HEX2DEC(D16)+HEX2DEC(E16),256),256),2))))</f>
        <v/>
      </c>
      <c r="L16" s="67"/>
    </row>
    <row r="17" spans="1:12" x14ac:dyDescent="0.2">
      <c r="A17" s="67"/>
      <c r="B17" s="68" t="str">
        <f>IF(LEN(Assembler!C17)=0,"",DEC2HEX(OCT2DEC(LEFT(Assembler!B17,2))+64,2))</f>
        <v>44</v>
      </c>
      <c r="C17" s="68" t="str">
        <f>IF(LEN(Assembler!C17)=0,"",DEC2HEX(OCT2DEC(RIGHT(Assembler!B17,2)),2))</f>
        <v>03</v>
      </c>
      <c r="D17" s="68" t="str">
        <f>IF(LEN(Assembler!C17)=0,"",DEC2HEX(OCT2DEC(LEFT(Assembler!C17,2)),2))</f>
        <v>30</v>
      </c>
      <c r="E17" s="68" t="str">
        <f>IF(LEN(Assembler!C17)=0,"",DEC2HEX(OCT2DEC(RIGHT(Assembler!C17,2)),2))</f>
        <v>1E</v>
      </c>
      <c r="F17" s="67"/>
      <c r="H17" s="67"/>
      <c r="I17" s="67">
        <v>24</v>
      </c>
      <c r="J17" s="68" t="str">
        <f t="shared" si="0"/>
        <v>0018</v>
      </c>
      <c r="K17" s="69" t="str">
        <f>IF(LEFT(Assembler!F17,1)="$",":00000000",IF(LEN(B17)=0,"",CONCATENATE(":04",J17,"00",B17,C17,D17,E17,DEC2HEX(MOD(256-MOD(4+HEX2DEC(LEFT(J17,2))+HEX2DEC(RIGHT(J17,2))+HEX2DEC(B17)+HEX2DEC(C17)+HEX2DEC(D17)+HEX2DEC(E17),256),256),2))))</f>
        <v>:040018004403301E4F</v>
      </c>
      <c r="L17" s="67"/>
    </row>
    <row r="18" spans="1:12" x14ac:dyDescent="0.2">
      <c r="A18" s="67"/>
      <c r="B18" s="68" t="str">
        <f>IF(LEN(Assembler!C18)=0,"",DEC2HEX(OCT2DEC(LEFT(Assembler!B18,2))+64,2))</f>
        <v/>
      </c>
      <c r="C18" s="68" t="str">
        <f>IF(LEN(Assembler!C18)=0,"",DEC2HEX(OCT2DEC(RIGHT(Assembler!B18,2)),2))</f>
        <v/>
      </c>
      <c r="D18" s="68" t="str">
        <f>IF(LEN(Assembler!C18)=0,"",DEC2HEX(OCT2DEC(LEFT(Assembler!C18,2)),2))</f>
        <v/>
      </c>
      <c r="E18" s="68" t="str">
        <f>IF(LEN(Assembler!C18)=0,"",DEC2HEX(OCT2DEC(RIGHT(Assembler!C18,2)),2))</f>
        <v/>
      </c>
      <c r="F18" s="67"/>
      <c r="H18" s="67"/>
      <c r="I18" s="67">
        <v>28</v>
      </c>
      <c r="J18" s="68" t="str">
        <f t="shared" si="0"/>
        <v>001C</v>
      </c>
      <c r="K18" s="69" t="str">
        <f>IF(LEFT(Assembler!K18,1)="$",":00000000",IF(LEN(B18)=0,"",CONCATENATE(":04",J18,"00",B18,C18,D18,E18,DEC2HEX(MOD(256-MOD(4+HEX2DEC(LEFT(J18,2))+HEX2DEC(RIGHT(J18,2))+HEX2DEC(B18)+HEX2DEC(C18)+HEX2DEC(D18)+HEX2DEC(E18),256),256),2))))</f>
        <v/>
      </c>
      <c r="L18" s="67"/>
    </row>
    <row r="19" spans="1:12" x14ac:dyDescent="0.2">
      <c r="A19" s="67"/>
      <c r="B19" s="68" t="str">
        <f>IF(LEN(Assembler!C19)=0,"",DEC2HEX(OCT2DEC(LEFT(Assembler!B19,2))+64,2))</f>
        <v>44</v>
      </c>
      <c r="C19" s="68" t="str">
        <f>IF(LEN(Assembler!C19)=0,"",DEC2HEX(OCT2DEC(RIGHT(Assembler!B19,2)),2))</f>
        <v>04</v>
      </c>
      <c r="D19" s="68" t="str">
        <f>IF(LEN(Assembler!C19)=0,"",DEC2HEX(OCT2DEC(LEFT(Assembler!C19,2)),2))</f>
        <v>3C</v>
      </c>
      <c r="E19" s="68" t="str">
        <f>IF(LEN(Assembler!C19)=0,"",DEC2HEX(OCT2DEC(RIGHT(Assembler!C19,2)),2))</f>
        <v>11</v>
      </c>
      <c r="F19" s="67"/>
      <c r="H19" s="67"/>
      <c r="I19" s="67">
        <v>32</v>
      </c>
      <c r="J19" s="68" t="str">
        <f t="shared" si="0"/>
        <v>0020</v>
      </c>
      <c r="K19" s="69" t="str">
        <f>IF(LEFT(Assembler!F19,1)="$",":00000000",IF(LEN(B19)=0,"",CONCATENATE(":04",J19,"00",B19,C19,D19,E19,DEC2HEX(MOD(256-MOD(4+HEX2DEC(LEFT(J19,2))+HEX2DEC(RIGHT(J19,2))+HEX2DEC(B19)+HEX2DEC(C19)+HEX2DEC(D19)+HEX2DEC(E19),256),256),2))))</f>
        <v>:0400200044043C1147</v>
      </c>
      <c r="L19" s="67"/>
    </row>
    <row r="20" spans="1:12" x14ac:dyDescent="0.2">
      <c r="A20" s="67"/>
      <c r="B20" s="68" t="str">
        <f>IF(LEN(Assembler!C20)=0,"",DEC2HEX(OCT2DEC(LEFT(Assembler!B20,2))+64,2))</f>
        <v>44</v>
      </c>
      <c r="C20" s="68" t="str">
        <f>IF(LEN(Assembler!C20)=0,"",DEC2HEX(OCT2DEC(RIGHT(Assembler!B20,2)),2))</f>
        <v>05</v>
      </c>
      <c r="D20" s="68" t="str">
        <f>IF(LEN(Assembler!C20)=0,"",DEC2HEX(OCT2DEC(LEFT(Assembler!C20,2)),2))</f>
        <v>3F</v>
      </c>
      <c r="E20" s="68" t="str">
        <f>IF(LEN(Assembler!C20)=0,"",DEC2HEX(OCT2DEC(RIGHT(Assembler!C20,2)),2))</f>
        <v>01</v>
      </c>
      <c r="F20" s="67"/>
      <c r="H20" s="67"/>
      <c r="I20" s="67">
        <v>36</v>
      </c>
      <c r="J20" s="68" t="str">
        <f t="shared" si="0"/>
        <v>0024</v>
      </c>
      <c r="K20" s="69" t="str">
        <f>IF(LEFT(Assembler!F20,1)="$",":00000000",IF(LEN(B20)=0,"",CONCATENATE(":04",J20,"00",B20,C20,D20,E20,DEC2HEX(MOD(256-MOD(4+HEX2DEC(LEFT(J20,2))+HEX2DEC(RIGHT(J20,2))+HEX2DEC(B20)+HEX2DEC(C20)+HEX2DEC(D20)+HEX2DEC(E20),256),256),2))))</f>
        <v>:0400240044053F014F</v>
      </c>
      <c r="L20" s="67"/>
    </row>
    <row r="21" spans="1:12" x14ac:dyDescent="0.2">
      <c r="A21" s="67"/>
      <c r="B21" s="68" t="str">
        <f>IF(LEN(Assembler!C21)=0,"",DEC2HEX(OCT2DEC(LEFT(Assembler!B21,2))+64,2))</f>
        <v>44</v>
      </c>
      <c r="C21" s="68" t="str">
        <f>IF(LEN(Assembler!C21)=0,"",DEC2HEX(OCT2DEC(RIGHT(Assembler!B21,2)),2))</f>
        <v>06</v>
      </c>
      <c r="D21" s="68" t="str">
        <f>IF(LEN(Assembler!C21)=0,"",DEC2HEX(OCT2DEC(LEFT(Assembler!C21,2)),2))</f>
        <v>30</v>
      </c>
      <c r="E21" s="68" t="str">
        <f>IF(LEN(Assembler!C21)=0,"",DEC2HEX(OCT2DEC(RIGHT(Assembler!C21,2)),2))</f>
        <v>22</v>
      </c>
      <c r="F21" s="67"/>
      <c r="H21" s="67"/>
      <c r="I21" s="67">
        <v>40</v>
      </c>
      <c r="J21" s="68" t="str">
        <f t="shared" si="0"/>
        <v>0028</v>
      </c>
      <c r="K21" s="69" t="str">
        <f>IF(LEFT(Assembler!F21,1)="$",":00000000",IF(LEN(B21)=0,"",CONCATENATE(":04",J21,"00",B21,C21,D21,E21,DEC2HEX(MOD(256-MOD(4+HEX2DEC(LEFT(J21,2))+HEX2DEC(RIGHT(J21,2))+HEX2DEC(B21)+HEX2DEC(C21)+HEX2DEC(D21)+HEX2DEC(E21),256),256),2))))</f>
        <v>:040028004406302238</v>
      </c>
      <c r="L21" s="67"/>
    </row>
    <row r="22" spans="1:12" x14ac:dyDescent="0.2">
      <c r="A22" s="67"/>
      <c r="B22" s="68" t="str">
        <f>IF(LEN(Assembler!C22)=0,"",DEC2HEX(OCT2DEC(LEFT(Assembler!B22,2))+64,2))</f>
        <v>44</v>
      </c>
      <c r="C22" s="68" t="str">
        <f>IF(LEN(Assembler!C22)=0,"",DEC2HEX(OCT2DEC(RIGHT(Assembler!B22,2)),2))</f>
        <v>07</v>
      </c>
      <c r="D22" s="68" t="str">
        <f>IF(LEN(Assembler!C22)=0,"",DEC2HEX(OCT2DEC(LEFT(Assembler!C22,2)),2))</f>
        <v>30</v>
      </c>
      <c r="E22" s="68" t="str">
        <f>IF(LEN(Assembler!C22)=0,"",DEC2HEX(OCT2DEC(RIGHT(Assembler!C22,2)),2))</f>
        <v>24</v>
      </c>
      <c r="F22" s="67"/>
      <c r="H22" s="67"/>
      <c r="I22" s="67">
        <v>44</v>
      </c>
      <c r="J22" s="68" t="str">
        <f t="shared" si="0"/>
        <v>002C</v>
      </c>
      <c r="K22" s="69" t="str">
        <f>IF(LEFT(Assembler!F22,1)="$",":00000000",IF(LEN(B22)=0,"",CONCATENATE(":04",J22,"00",B22,C22,D22,E22,DEC2HEX(MOD(256-MOD(4+HEX2DEC(LEFT(J22,2))+HEX2DEC(RIGHT(J22,2))+HEX2DEC(B22)+HEX2DEC(C22)+HEX2DEC(D22)+HEX2DEC(E22),256),256),2))))</f>
        <v>:04002C004407302431</v>
      </c>
      <c r="L22" s="67"/>
    </row>
    <row r="23" spans="1:12" x14ac:dyDescent="0.2">
      <c r="A23" s="67"/>
      <c r="B23" s="68" t="str">
        <f>IF(LEN(Assembler!C23)=0,"",DEC2HEX(OCT2DEC(LEFT(Assembler!B23,2))+64,2))</f>
        <v/>
      </c>
      <c r="C23" s="68" t="str">
        <f>IF(LEN(Assembler!C23)=0,"",DEC2HEX(OCT2DEC(RIGHT(Assembler!B23,2)),2))</f>
        <v/>
      </c>
      <c r="D23" s="68" t="str">
        <f>IF(LEN(Assembler!C23)=0,"",DEC2HEX(OCT2DEC(LEFT(Assembler!C23,2)),2))</f>
        <v/>
      </c>
      <c r="E23" s="68" t="str">
        <f>IF(LEN(Assembler!C23)=0,"",DEC2HEX(OCT2DEC(RIGHT(Assembler!C23,2)),2))</f>
        <v/>
      </c>
      <c r="F23" s="67"/>
      <c r="H23" s="67"/>
      <c r="I23" s="67">
        <v>48</v>
      </c>
      <c r="J23" s="68" t="str">
        <f t="shared" si="0"/>
        <v>0030</v>
      </c>
      <c r="K23" s="69" t="str">
        <f>IF(LEFT(Assembler!K23,1)="$",":00000000",IF(LEN(B23)=0,"",CONCATENATE(":04",J23,"00",B23,C23,D23,E23,DEC2HEX(MOD(256-MOD(4+HEX2DEC(LEFT(J23,2))+HEX2DEC(RIGHT(J23,2))+HEX2DEC(B23)+HEX2DEC(C23)+HEX2DEC(D23)+HEX2DEC(E23),256),256),2))))</f>
        <v/>
      </c>
      <c r="L23" s="67"/>
    </row>
    <row r="24" spans="1:12" x14ac:dyDescent="0.2">
      <c r="A24" s="67"/>
      <c r="B24" s="68" t="str">
        <f>IF(LEN(Assembler!C24)=0,"",DEC2HEX(OCT2DEC(LEFT(Assembler!B24,2))+64,2))</f>
        <v>44</v>
      </c>
      <c r="C24" s="68" t="str">
        <f>IF(LEN(Assembler!C24)=0,"",DEC2HEX(OCT2DEC(RIGHT(Assembler!B24,2)),2))</f>
        <v>08</v>
      </c>
      <c r="D24" s="68" t="str">
        <f>IF(LEN(Assembler!C24)=0,"",DEC2HEX(OCT2DEC(LEFT(Assembler!C24,2)),2))</f>
        <v>2A</v>
      </c>
      <c r="E24" s="68" t="str">
        <f>IF(LEN(Assembler!C24)=0,"",DEC2HEX(OCT2DEC(RIGHT(Assembler!C24,2)),2))</f>
        <v>01</v>
      </c>
      <c r="F24" s="67"/>
      <c r="H24" s="67"/>
      <c r="I24" s="67">
        <v>52</v>
      </c>
      <c r="J24" s="68" t="str">
        <f t="shared" si="0"/>
        <v>0034</v>
      </c>
      <c r="K24" s="69" t="str">
        <f>IF(LEFT(Assembler!F24,1)="$",":00000000",IF(LEN(B24)=0,"",CONCATENATE(":04",J24,"00",B24,C24,D24,E24,DEC2HEX(MOD(256-MOD(4+HEX2DEC(LEFT(J24,2))+HEX2DEC(RIGHT(J24,2))+HEX2DEC(B24)+HEX2DEC(C24)+HEX2DEC(D24)+HEX2DEC(E24),256),256),2))))</f>
        <v>:0400340044082A0151</v>
      </c>
      <c r="L24" s="67"/>
    </row>
    <row r="25" spans="1:12" x14ac:dyDescent="0.2">
      <c r="A25" s="67"/>
      <c r="B25" s="68" t="str">
        <f>IF(LEN(Assembler!C25)=0,"",DEC2HEX(OCT2DEC(LEFT(Assembler!B25,2))+64,2))</f>
        <v/>
      </c>
      <c r="C25" s="68" t="str">
        <f>IF(LEN(Assembler!C25)=0,"",DEC2HEX(OCT2DEC(RIGHT(Assembler!B25,2)),2))</f>
        <v/>
      </c>
      <c r="D25" s="68" t="str">
        <f>IF(LEN(Assembler!C25)=0,"",DEC2HEX(OCT2DEC(LEFT(Assembler!C25,2)),2))</f>
        <v/>
      </c>
      <c r="E25" s="68" t="str">
        <f>IF(LEN(Assembler!C25)=0,"",DEC2HEX(OCT2DEC(RIGHT(Assembler!C25,2)),2))</f>
        <v/>
      </c>
      <c r="F25" s="67"/>
      <c r="H25" s="67"/>
      <c r="I25" s="67">
        <v>56</v>
      </c>
      <c r="J25" s="68" t="str">
        <f t="shared" si="0"/>
        <v>0038</v>
      </c>
      <c r="K25" s="69" t="str">
        <f>IF(LEFT(Assembler!F25,1)="$",":00000000",IF(LEN(B25)=0,"",CONCATENATE(":04",J25,"00",B25,C25,D25,E25,DEC2HEX(MOD(256-MOD(4+HEX2DEC(LEFT(J25,2))+HEX2DEC(RIGHT(J25,2))+HEX2DEC(B25)+HEX2DEC(C25)+HEX2DEC(D25)+HEX2DEC(E25),256),256),2))))</f>
        <v/>
      </c>
      <c r="L25" s="67"/>
    </row>
    <row r="26" spans="1:12" x14ac:dyDescent="0.2">
      <c r="A26" s="67"/>
      <c r="B26" s="68" t="str">
        <f>IF(LEN(Assembler!C26)=0,"",DEC2HEX(OCT2DEC(LEFT(Assembler!B26,2))+64,2))</f>
        <v/>
      </c>
      <c r="C26" s="68" t="str">
        <f>IF(LEN(Assembler!C26)=0,"",DEC2HEX(OCT2DEC(RIGHT(Assembler!B26,2)),2))</f>
        <v/>
      </c>
      <c r="D26" s="68" t="str">
        <f>IF(LEN(Assembler!C26)=0,"",DEC2HEX(OCT2DEC(LEFT(Assembler!C26,2)),2))</f>
        <v/>
      </c>
      <c r="E26" s="68" t="str">
        <f>IF(LEN(Assembler!C26)=0,"",DEC2HEX(OCT2DEC(RIGHT(Assembler!C26,2)),2))</f>
        <v/>
      </c>
      <c r="F26" s="67"/>
      <c r="H26" s="67"/>
      <c r="I26" s="67">
        <v>60</v>
      </c>
      <c r="J26" s="68" t="str">
        <f t="shared" si="0"/>
        <v>003C</v>
      </c>
      <c r="K26" s="69" t="str">
        <f>IF(LEFT(Assembler!F26,1)="$",":00000000",IF(LEN(B26)=0,"",CONCATENATE(":04",J26,"00",B26,C26,D26,E26,DEC2HEX(MOD(256-MOD(4+HEX2DEC(LEFT(J26,2))+HEX2DEC(RIGHT(J26,2))+HEX2DEC(B26)+HEX2DEC(C26)+HEX2DEC(D26)+HEX2DEC(E26),256),256),2))))</f>
        <v/>
      </c>
      <c r="L26" s="67"/>
    </row>
    <row r="27" spans="1:12" x14ac:dyDescent="0.2">
      <c r="A27" s="67"/>
      <c r="B27" s="68" t="str">
        <f>IF(LEN(Assembler!C27)=0,"",DEC2HEX(OCT2DEC(LEFT(Assembler!B27,2))+64,2))</f>
        <v/>
      </c>
      <c r="C27" s="68" t="str">
        <f>IF(LEN(Assembler!C27)=0,"",DEC2HEX(OCT2DEC(RIGHT(Assembler!B27,2)),2))</f>
        <v/>
      </c>
      <c r="D27" s="68" t="str">
        <f>IF(LEN(Assembler!C27)=0,"",DEC2HEX(OCT2DEC(LEFT(Assembler!C27,2)),2))</f>
        <v/>
      </c>
      <c r="E27" s="68" t="str">
        <f>IF(LEN(Assembler!C27)=0,"",DEC2HEX(OCT2DEC(RIGHT(Assembler!C27,2)),2))</f>
        <v/>
      </c>
      <c r="F27" s="67"/>
      <c r="H27" s="67"/>
      <c r="I27" s="67">
        <v>64</v>
      </c>
      <c r="J27" s="68" t="str">
        <f t="shared" si="0"/>
        <v>0040</v>
      </c>
      <c r="K27" s="69" t="str">
        <f>IF(LEFT(Assembler!F27,1)="$",":00000000",IF(LEN(B27)=0,"",CONCATENATE(":04",J27,"00",B27,C27,D27,E27,DEC2HEX(MOD(256-MOD(4+HEX2DEC(LEFT(J27,2))+HEX2DEC(RIGHT(J27,2))+HEX2DEC(B27)+HEX2DEC(C27)+HEX2DEC(D27)+HEX2DEC(E27),256),256),2))))</f>
        <v/>
      </c>
      <c r="L27" s="67"/>
    </row>
    <row r="28" spans="1:12" x14ac:dyDescent="0.2">
      <c r="A28" s="67"/>
      <c r="B28" s="68" t="str">
        <f>IF(LEN(Assembler!C28)=0,"",DEC2HEX(OCT2DEC(LEFT(Assembler!B28,2))+64,2))</f>
        <v/>
      </c>
      <c r="C28" s="68" t="str">
        <f>IF(LEN(Assembler!C28)=0,"",DEC2HEX(OCT2DEC(RIGHT(Assembler!B28,2)),2))</f>
        <v/>
      </c>
      <c r="D28" s="68" t="str">
        <f>IF(LEN(Assembler!C28)=0,"",DEC2HEX(OCT2DEC(LEFT(Assembler!C28,2)),2))</f>
        <v/>
      </c>
      <c r="E28" s="68" t="str">
        <f>IF(LEN(Assembler!C28)=0,"",DEC2HEX(OCT2DEC(RIGHT(Assembler!C28,2)),2))</f>
        <v/>
      </c>
      <c r="F28" s="67"/>
      <c r="H28" s="67"/>
      <c r="I28" s="67">
        <v>68</v>
      </c>
      <c r="J28" s="68" t="str">
        <f t="shared" si="0"/>
        <v>0044</v>
      </c>
      <c r="K28" s="69" t="str">
        <f>IF(LEFT(Assembler!F28,1)="$",":00000000",IF(LEN(B28)=0,"",CONCATENATE(":04",J28,"00",B28,C28,D28,E28,DEC2HEX(MOD(256-MOD(4+HEX2DEC(LEFT(J28,2))+HEX2DEC(RIGHT(J28,2))+HEX2DEC(B28)+HEX2DEC(C28)+HEX2DEC(D28)+HEX2DEC(E28),256),256),2))))</f>
        <v/>
      </c>
      <c r="L28" s="67"/>
    </row>
    <row r="29" spans="1:12" x14ac:dyDescent="0.2">
      <c r="A29" s="67"/>
      <c r="B29" s="68" t="str">
        <f>IF(LEN(Assembler!C29)=0,"",DEC2HEX(OCT2DEC(LEFT(Assembler!B29,2))+64,2))</f>
        <v/>
      </c>
      <c r="C29" s="68" t="str">
        <f>IF(LEN(Assembler!C29)=0,"",DEC2HEX(OCT2DEC(RIGHT(Assembler!B29,2)),2))</f>
        <v/>
      </c>
      <c r="D29" s="68" t="str">
        <f>IF(LEN(Assembler!C29)=0,"",DEC2HEX(OCT2DEC(LEFT(Assembler!C29,2)),2))</f>
        <v/>
      </c>
      <c r="E29" s="68" t="str">
        <f>IF(LEN(Assembler!C29)=0,"",DEC2HEX(OCT2DEC(RIGHT(Assembler!C29,2)),2))</f>
        <v/>
      </c>
      <c r="F29" s="67"/>
      <c r="H29" s="67"/>
      <c r="I29" s="67">
        <v>72</v>
      </c>
      <c r="J29" s="68" t="str">
        <f t="shared" si="0"/>
        <v>0048</v>
      </c>
      <c r="K29" s="69" t="str">
        <f>IF(LEFT(Assembler!F29,1)="$",":00000000",IF(LEN(B29)=0,"",CONCATENATE(":04",J29,"00",B29,C29,D29,E29,DEC2HEX(MOD(256-MOD(4+HEX2DEC(LEFT(J29,2))+HEX2DEC(RIGHT(J29,2))+HEX2DEC(B29)+HEX2DEC(C29)+HEX2DEC(D29)+HEX2DEC(E29),256),256),2))))</f>
        <v/>
      </c>
      <c r="L29" s="67"/>
    </row>
    <row r="30" spans="1:12" x14ac:dyDescent="0.2">
      <c r="A30" s="67"/>
      <c r="B30" s="68" t="str">
        <f>IF(LEN(Assembler!C30)=0,"",DEC2HEX(OCT2DEC(LEFT(Assembler!B30,2))+64,2))</f>
        <v/>
      </c>
      <c r="C30" s="68" t="str">
        <f>IF(LEN(Assembler!C30)=0,"",DEC2HEX(OCT2DEC(RIGHT(Assembler!B30,2)),2))</f>
        <v/>
      </c>
      <c r="D30" s="68" t="str">
        <f>IF(LEN(Assembler!C30)=0,"",DEC2HEX(OCT2DEC(LEFT(Assembler!C30,2)),2))</f>
        <v/>
      </c>
      <c r="E30" s="68" t="str">
        <f>IF(LEN(Assembler!C30)=0,"",DEC2HEX(OCT2DEC(RIGHT(Assembler!C30,2)),2))</f>
        <v/>
      </c>
      <c r="F30" s="67"/>
      <c r="H30" s="67"/>
      <c r="I30" s="67">
        <v>76</v>
      </c>
      <c r="J30" s="68" t="str">
        <f t="shared" si="0"/>
        <v>004C</v>
      </c>
      <c r="K30" s="69" t="str">
        <f>IF(LEFT(Assembler!F30,1)="$",":00000000",IF(LEN(B30)=0,"",CONCATENATE(":04",J30,"00",B30,C30,D30,E30,DEC2HEX(MOD(256-MOD(4+HEX2DEC(LEFT(J30,2))+HEX2DEC(RIGHT(J30,2))+HEX2DEC(B30)+HEX2DEC(C30)+HEX2DEC(D30)+HEX2DEC(E30),256),256),2))))</f>
        <v/>
      </c>
      <c r="L30" s="67"/>
    </row>
    <row r="31" spans="1:12" x14ac:dyDescent="0.2">
      <c r="A31" s="67"/>
      <c r="B31" s="68" t="str">
        <f>IF(LEN(Assembler!C31)=0,"",DEC2HEX(OCT2DEC(LEFT(Assembler!B31,2))+64,2))</f>
        <v/>
      </c>
      <c r="C31" s="68" t="str">
        <f>IF(LEN(Assembler!C31)=0,"",DEC2HEX(OCT2DEC(RIGHT(Assembler!B31,2)),2))</f>
        <v/>
      </c>
      <c r="D31" s="68" t="str">
        <f>IF(LEN(Assembler!C31)=0,"",DEC2HEX(OCT2DEC(LEFT(Assembler!C31,2)),2))</f>
        <v/>
      </c>
      <c r="E31" s="68" t="str">
        <f>IF(LEN(Assembler!C31)=0,"",DEC2HEX(OCT2DEC(RIGHT(Assembler!C31,2)),2))</f>
        <v/>
      </c>
      <c r="F31" s="67"/>
      <c r="H31" s="67"/>
      <c r="I31" s="67">
        <v>80</v>
      </c>
      <c r="J31" s="68" t="str">
        <f t="shared" si="0"/>
        <v>0050</v>
      </c>
      <c r="K31" s="69" t="str">
        <f>IF(LEFT(Assembler!F31,1)="$",":00000000",IF(LEN(B31)=0,"",CONCATENATE(":04",J31,"00",B31,C31,D31,E31,DEC2HEX(MOD(256-MOD(4+HEX2DEC(LEFT(J31,2))+HEX2DEC(RIGHT(J31,2))+HEX2DEC(B31)+HEX2DEC(C31)+HEX2DEC(D31)+HEX2DEC(E31),256),256),2))))</f>
        <v/>
      </c>
      <c r="L31" s="67"/>
    </row>
    <row r="32" spans="1:12" x14ac:dyDescent="0.2">
      <c r="A32" s="67"/>
      <c r="B32" s="68" t="str">
        <f>IF(LEN(Assembler!C32)=0,"",DEC2HEX(OCT2DEC(LEFT(Assembler!B32,2))+64,2))</f>
        <v/>
      </c>
      <c r="C32" s="68" t="str">
        <f>IF(LEN(Assembler!C32)=0,"",DEC2HEX(OCT2DEC(RIGHT(Assembler!B32,2)),2))</f>
        <v/>
      </c>
      <c r="D32" s="68" t="str">
        <f>IF(LEN(Assembler!C32)=0,"",DEC2HEX(OCT2DEC(LEFT(Assembler!C32,2)),2))</f>
        <v/>
      </c>
      <c r="E32" s="68" t="str">
        <f>IF(LEN(Assembler!C32)=0,"",DEC2HEX(OCT2DEC(RIGHT(Assembler!C32,2)),2))</f>
        <v/>
      </c>
      <c r="F32" s="67"/>
      <c r="H32" s="67"/>
      <c r="I32" s="67">
        <v>84</v>
      </c>
      <c r="J32" s="68" t="str">
        <f t="shared" si="0"/>
        <v>0054</v>
      </c>
      <c r="K32" s="69" t="str">
        <f>IF(LEFT(Assembler!F32,1)="$",":00000000",IF(LEN(B32)=0,"",CONCATENATE(":04",J32,"00",B32,C32,D32,E32,DEC2HEX(MOD(256-MOD(4+HEX2DEC(LEFT(J32,2))+HEX2DEC(RIGHT(J32,2))+HEX2DEC(B32)+HEX2DEC(C32)+HEX2DEC(D32)+HEX2DEC(E32),256),256),2))))</f>
        <v/>
      </c>
      <c r="L32" s="67"/>
    </row>
    <row r="33" spans="1:12" x14ac:dyDescent="0.2">
      <c r="A33" s="67"/>
      <c r="B33" s="68" t="str">
        <f>IF(LEN(Assembler!C33)=0,"",DEC2HEX(OCT2DEC(LEFT(Assembler!B33,2))+64,2))</f>
        <v/>
      </c>
      <c r="C33" s="68" t="str">
        <f>IF(LEN(Assembler!C33)=0,"",DEC2HEX(OCT2DEC(RIGHT(Assembler!B33,2)),2))</f>
        <v/>
      </c>
      <c r="D33" s="68" t="str">
        <f>IF(LEN(Assembler!C33)=0,"",DEC2HEX(OCT2DEC(LEFT(Assembler!C33,2)),2))</f>
        <v/>
      </c>
      <c r="E33" s="68" t="str">
        <f>IF(LEN(Assembler!C33)=0,"",DEC2HEX(OCT2DEC(RIGHT(Assembler!C33,2)),2))</f>
        <v/>
      </c>
      <c r="F33" s="67"/>
      <c r="H33" s="67"/>
      <c r="I33" s="67">
        <v>88</v>
      </c>
      <c r="J33" s="68" t="str">
        <f t="shared" si="0"/>
        <v>0058</v>
      </c>
      <c r="K33" s="69" t="str">
        <f>IF(LEFT(Assembler!F33,1)="$",":00000000",IF(LEN(B33)=0,"",CONCATENATE(":04",J33,"00",B33,C33,D33,E33,DEC2HEX(MOD(256-MOD(4+HEX2DEC(LEFT(J33,2))+HEX2DEC(RIGHT(J33,2))+HEX2DEC(B33)+HEX2DEC(C33)+HEX2DEC(D33)+HEX2DEC(E33),256),256),2))))</f>
        <v/>
      </c>
      <c r="L33" s="67"/>
    </row>
    <row r="34" spans="1:12" x14ac:dyDescent="0.2">
      <c r="A34" s="67"/>
      <c r="B34" s="68" t="str">
        <f>IF(LEN(Assembler!C34)=0,"",DEC2HEX(OCT2DEC(LEFT(Assembler!B34,2))+64,2))</f>
        <v/>
      </c>
      <c r="C34" s="68" t="str">
        <f>IF(LEN(Assembler!C34)=0,"",DEC2HEX(OCT2DEC(RIGHT(Assembler!B34,2)),2))</f>
        <v/>
      </c>
      <c r="D34" s="68" t="str">
        <f>IF(LEN(Assembler!C34)=0,"",DEC2HEX(OCT2DEC(LEFT(Assembler!C34,2)),2))</f>
        <v/>
      </c>
      <c r="E34" s="68" t="str">
        <f>IF(LEN(Assembler!C34)=0,"",DEC2HEX(OCT2DEC(RIGHT(Assembler!C34,2)),2))</f>
        <v/>
      </c>
      <c r="F34" s="67"/>
      <c r="H34" s="67"/>
      <c r="I34" s="67">
        <v>92</v>
      </c>
      <c r="J34" s="68" t="str">
        <f t="shared" si="0"/>
        <v>005C</v>
      </c>
      <c r="K34" s="69" t="str">
        <f>IF(LEFT(Assembler!F34,1)="$",":00000000",IF(LEN(B34)=0,"",CONCATENATE(":04",J34,"00",B34,C34,D34,E34,DEC2HEX(MOD(256-MOD(4+HEX2DEC(LEFT(J34,2))+HEX2DEC(RIGHT(J34,2))+HEX2DEC(B34)+HEX2DEC(C34)+HEX2DEC(D34)+HEX2DEC(E34),256),256),2))))</f>
        <v/>
      </c>
      <c r="L34" s="67"/>
    </row>
    <row r="35" spans="1:12" x14ac:dyDescent="0.2">
      <c r="A35" s="67"/>
      <c r="B35" s="68" t="str">
        <f>IF(LEN(Assembler!C35)=0,"",DEC2HEX(OCT2DEC(LEFT(Assembler!B35,2))+64,2))</f>
        <v/>
      </c>
      <c r="C35" s="68" t="str">
        <f>IF(LEN(Assembler!C35)=0,"",DEC2HEX(OCT2DEC(RIGHT(Assembler!B35,2)),2))</f>
        <v/>
      </c>
      <c r="D35" s="68" t="str">
        <f>IF(LEN(Assembler!C35)=0,"",DEC2HEX(OCT2DEC(LEFT(Assembler!C35,2)),2))</f>
        <v/>
      </c>
      <c r="E35" s="68" t="str">
        <f>IF(LEN(Assembler!C35)=0,"",DEC2HEX(OCT2DEC(RIGHT(Assembler!C35,2)),2))</f>
        <v/>
      </c>
      <c r="F35" s="67"/>
      <c r="H35" s="67"/>
      <c r="I35" s="67">
        <v>96</v>
      </c>
      <c r="J35" s="68" t="str">
        <f t="shared" si="0"/>
        <v>0060</v>
      </c>
      <c r="K35" s="69" t="str">
        <f>IF(LEFT(Assembler!F35,1)="$",":00000000",IF(LEN(B35)=0,"",CONCATENATE(":04",J35,"00",B35,C35,D35,E35,DEC2HEX(MOD(256-MOD(4+HEX2DEC(LEFT(J35,2))+HEX2DEC(RIGHT(J35,2))+HEX2DEC(B35)+HEX2DEC(C35)+HEX2DEC(D35)+HEX2DEC(E35),256),256),2))))</f>
        <v/>
      </c>
      <c r="L35" s="67"/>
    </row>
    <row r="36" spans="1:12" x14ac:dyDescent="0.2">
      <c r="A36" s="67"/>
      <c r="B36" s="68" t="str">
        <f>IF(LEN(Assembler!C36)=0,"",DEC2HEX(OCT2DEC(LEFT(Assembler!B36,2))+64,2))</f>
        <v/>
      </c>
      <c r="C36" s="68" t="str">
        <f>IF(LEN(Assembler!C36)=0,"",DEC2HEX(OCT2DEC(RIGHT(Assembler!B36,2)),2))</f>
        <v/>
      </c>
      <c r="D36" s="68" t="str">
        <f>IF(LEN(Assembler!C36)=0,"",DEC2HEX(OCT2DEC(LEFT(Assembler!C36,2)),2))</f>
        <v/>
      </c>
      <c r="E36" s="68" t="str">
        <f>IF(LEN(Assembler!C36)=0,"",DEC2HEX(OCT2DEC(RIGHT(Assembler!C36,2)),2))</f>
        <v/>
      </c>
      <c r="F36" s="67"/>
      <c r="H36" s="67"/>
      <c r="I36" s="67">
        <v>100</v>
      </c>
      <c r="J36" s="68" t="str">
        <f t="shared" si="0"/>
        <v>0064</v>
      </c>
      <c r="K36" s="69" t="str">
        <f>IF(LEFT(Assembler!F36,1)="$",":00000000",IF(LEN(B36)=0,"",CONCATENATE(":04",J36,"00",B36,C36,D36,E36,DEC2HEX(MOD(256-MOD(4+HEX2DEC(LEFT(J36,2))+HEX2DEC(RIGHT(J36,2))+HEX2DEC(B36)+HEX2DEC(C36)+HEX2DEC(D36)+HEX2DEC(E36),256),256),2))))</f>
        <v/>
      </c>
      <c r="L36" s="67"/>
    </row>
    <row r="37" spans="1:12" x14ac:dyDescent="0.2">
      <c r="A37" s="67"/>
      <c r="B37" s="68" t="str">
        <f>IF(LEN(Assembler!C37)=0,"",DEC2HEX(OCT2DEC(LEFT(Assembler!B37,2))+64,2))</f>
        <v/>
      </c>
      <c r="C37" s="68" t="str">
        <f>IF(LEN(Assembler!C37)=0,"",DEC2HEX(OCT2DEC(RIGHT(Assembler!B37,2)),2))</f>
        <v/>
      </c>
      <c r="D37" s="68" t="str">
        <f>IF(LEN(Assembler!C37)=0,"",DEC2HEX(OCT2DEC(LEFT(Assembler!C37,2)),2))</f>
        <v/>
      </c>
      <c r="E37" s="68" t="str">
        <f>IF(LEN(Assembler!C37)=0,"",DEC2HEX(OCT2DEC(RIGHT(Assembler!C37,2)),2))</f>
        <v/>
      </c>
      <c r="F37" s="67"/>
      <c r="H37" s="67"/>
      <c r="I37" s="67">
        <v>104</v>
      </c>
      <c r="J37" s="68" t="str">
        <f t="shared" si="0"/>
        <v>0068</v>
      </c>
      <c r="K37" s="69" t="str">
        <f>IF(LEFT(Assembler!F37,1)="$",":00000000",IF(LEN(B37)=0,"",CONCATENATE(":04",J37,"00",B37,C37,D37,E37,DEC2HEX(MOD(256-MOD(4+HEX2DEC(LEFT(J37,2))+HEX2DEC(RIGHT(J37,2))+HEX2DEC(B37)+HEX2DEC(C37)+HEX2DEC(D37)+HEX2DEC(E37),256),256),2))))</f>
        <v/>
      </c>
      <c r="L37" s="67"/>
    </row>
    <row r="38" spans="1:12" x14ac:dyDescent="0.2">
      <c r="A38" s="67"/>
      <c r="B38" s="68" t="str">
        <f>IF(LEN(Assembler!C38)=0,"",DEC2HEX(OCT2DEC(LEFT(Assembler!B38,2))+64,2))</f>
        <v/>
      </c>
      <c r="C38" s="68" t="str">
        <f>IF(LEN(Assembler!C38)=0,"",DEC2HEX(OCT2DEC(RIGHT(Assembler!B38,2)),2))</f>
        <v/>
      </c>
      <c r="D38" s="68" t="str">
        <f>IF(LEN(Assembler!C38)=0,"",DEC2HEX(OCT2DEC(LEFT(Assembler!C38,2)),2))</f>
        <v/>
      </c>
      <c r="E38" s="68" t="str">
        <f>IF(LEN(Assembler!C38)=0,"",DEC2HEX(OCT2DEC(RIGHT(Assembler!C38,2)),2))</f>
        <v/>
      </c>
      <c r="F38" s="67"/>
      <c r="H38" s="67"/>
      <c r="I38" s="67">
        <v>108</v>
      </c>
      <c r="J38" s="68" t="str">
        <f t="shared" si="0"/>
        <v>006C</v>
      </c>
      <c r="K38" s="69" t="str">
        <f>IF(LEFT(Assembler!F38,1)="$",":00000000",IF(LEN(B38)=0,"",CONCATENATE(":04",J38,"00",B38,C38,D38,E38,DEC2HEX(MOD(256-MOD(4+HEX2DEC(LEFT(J38,2))+HEX2DEC(RIGHT(J38,2))+HEX2DEC(B38)+HEX2DEC(C38)+HEX2DEC(D38)+HEX2DEC(E38),256),256),2))))</f>
        <v/>
      </c>
      <c r="L38" s="67"/>
    </row>
    <row r="39" spans="1:12" x14ac:dyDescent="0.2">
      <c r="A39" s="67"/>
      <c r="B39" s="68" t="str">
        <f>IF(LEN(Assembler!C39)=0,"",DEC2HEX(OCT2DEC(LEFT(Assembler!B39,2))+64,2))</f>
        <v/>
      </c>
      <c r="C39" s="68" t="str">
        <f>IF(LEN(Assembler!C39)=0,"",DEC2HEX(OCT2DEC(RIGHT(Assembler!B39,2)),2))</f>
        <v/>
      </c>
      <c r="D39" s="68" t="str">
        <f>IF(LEN(Assembler!C39)=0,"",DEC2HEX(OCT2DEC(LEFT(Assembler!C39,2)),2))</f>
        <v/>
      </c>
      <c r="E39" s="68" t="str">
        <f>IF(LEN(Assembler!C39)=0,"",DEC2HEX(OCT2DEC(RIGHT(Assembler!C39,2)),2))</f>
        <v/>
      </c>
      <c r="F39" s="67"/>
      <c r="H39" s="67"/>
      <c r="I39" s="67">
        <v>112</v>
      </c>
      <c r="J39" s="68" t="str">
        <f t="shared" si="0"/>
        <v>0070</v>
      </c>
      <c r="K39" s="69" t="str">
        <f>IF(LEFT(Assembler!F39,1)="$",":00000000",IF(LEN(B39)=0,"",CONCATENATE(":04",J39,"00",B39,C39,D39,E39,DEC2HEX(MOD(256-MOD(4+HEX2DEC(LEFT(J39,2))+HEX2DEC(RIGHT(J39,2))+HEX2DEC(B39)+HEX2DEC(C39)+HEX2DEC(D39)+HEX2DEC(E39),256),256),2))))</f>
        <v/>
      </c>
      <c r="L39" s="67"/>
    </row>
    <row r="40" spans="1:12" x14ac:dyDescent="0.2">
      <c r="A40" s="67"/>
      <c r="B40" s="68" t="str">
        <f>IF(LEN(Assembler!C40)=0,"",DEC2HEX(OCT2DEC(LEFT(Assembler!B40,2))+64,2))</f>
        <v/>
      </c>
      <c r="C40" s="68" t="str">
        <f>IF(LEN(Assembler!C40)=0,"",DEC2HEX(OCT2DEC(RIGHT(Assembler!B40,2)),2))</f>
        <v/>
      </c>
      <c r="D40" s="68" t="str">
        <f>IF(LEN(Assembler!C40)=0,"",DEC2HEX(OCT2DEC(LEFT(Assembler!C40,2)),2))</f>
        <v/>
      </c>
      <c r="E40" s="68" t="str">
        <f>IF(LEN(Assembler!C40)=0,"",DEC2HEX(OCT2DEC(RIGHT(Assembler!C40,2)),2))</f>
        <v/>
      </c>
      <c r="F40" s="67"/>
      <c r="H40" s="67"/>
      <c r="I40" s="67">
        <v>116</v>
      </c>
      <c r="J40" s="68" t="str">
        <f t="shared" si="0"/>
        <v>0074</v>
      </c>
      <c r="K40" s="69" t="str">
        <f>IF(LEFT(Assembler!F40,1)="$",":00000000",IF(LEN(B40)=0,"",CONCATENATE(":04",J40,"00",B40,C40,D40,E40,DEC2HEX(MOD(256-MOD(4+HEX2DEC(LEFT(J40,2))+HEX2DEC(RIGHT(J40,2))+HEX2DEC(B40)+HEX2DEC(C40)+HEX2DEC(D40)+HEX2DEC(E40),256),256),2))))</f>
        <v/>
      </c>
      <c r="L40" s="67"/>
    </row>
    <row r="41" spans="1:12" x14ac:dyDescent="0.2">
      <c r="A41" s="67"/>
      <c r="B41" s="68" t="str">
        <f>IF(LEN(Assembler!C41)=0,"",DEC2HEX(OCT2DEC(LEFT(Assembler!B41,2))+64,2))</f>
        <v/>
      </c>
      <c r="C41" s="68" t="str">
        <f>IF(LEN(Assembler!C41)=0,"",DEC2HEX(OCT2DEC(RIGHT(Assembler!B41,2)),2))</f>
        <v/>
      </c>
      <c r="D41" s="68" t="str">
        <f>IF(LEN(Assembler!C41)=0,"",DEC2HEX(OCT2DEC(LEFT(Assembler!C41,2)),2))</f>
        <v/>
      </c>
      <c r="E41" s="68" t="str">
        <f>IF(LEN(Assembler!C41)=0,"",DEC2HEX(OCT2DEC(RIGHT(Assembler!C41,2)),2))</f>
        <v/>
      </c>
      <c r="F41" s="67"/>
      <c r="H41" s="67"/>
      <c r="I41" s="67">
        <v>120</v>
      </c>
      <c r="J41" s="68" t="str">
        <f t="shared" si="0"/>
        <v>0078</v>
      </c>
      <c r="K41" s="69" t="str">
        <f>IF(LEFT(Assembler!K41,1)="$",":00000000",IF(LEN(B41)=0,"",CONCATENATE(":04",J41,"00",B41,C41,D41,E41,DEC2HEX(MOD(256-MOD(4+HEX2DEC(LEFT(J41,2))+HEX2DEC(RIGHT(J41,2))+HEX2DEC(B41)+HEX2DEC(C41)+HEX2DEC(D41)+HEX2DEC(E41),256),256),2))))</f>
        <v/>
      </c>
      <c r="L41" s="67"/>
    </row>
    <row r="42" spans="1:12" x14ac:dyDescent="0.2">
      <c r="A42" s="67"/>
      <c r="B42" s="68" t="str">
        <f>IF(LEN(Assembler!C42)=0,"",DEC2HEX(OCT2DEC(LEFT(Assembler!B42,2))+64,2))</f>
        <v/>
      </c>
      <c r="C42" s="68" t="str">
        <f>IF(LEN(Assembler!C42)=0,"",DEC2HEX(OCT2DEC(RIGHT(Assembler!B42,2)),2))</f>
        <v/>
      </c>
      <c r="D42" s="68" t="str">
        <f>IF(LEN(Assembler!C42)=0,"",DEC2HEX(OCT2DEC(LEFT(Assembler!C42,2)),2))</f>
        <v/>
      </c>
      <c r="E42" s="68" t="str">
        <f>IF(LEN(Assembler!C42)=0,"",DEC2HEX(OCT2DEC(RIGHT(Assembler!C42,2)),2))</f>
        <v/>
      </c>
      <c r="F42" s="67"/>
      <c r="H42" s="67"/>
      <c r="I42" s="67">
        <v>124</v>
      </c>
      <c r="J42" s="68" t="str">
        <f t="shared" si="0"/>
        <v>007C</v>
      </c>
      <c r="K42" s="69" t="str">
        <f>IF(LEFT(Assembler!F42,1)="$",":00000000",IF(LEN(B42)=0,"",CONCATENATE(":04",J42,"00",B42,C42,D42,E42,DEC2HEX(MOD(256-MOD(4+HEX2DEC(LEFT(J42,2))+HEX2DEC(RIGHT(J42,2))+HEX2DEC(B42)+HEX2DEC(C42)+HEX2DEC(D42)+HEX2DEC(E42),256),256),2))))</f>
        <v/>
      </c>
      <c r="L42" s="67"/>
    </row>
    <row r="43" spans="1:12" x14ac:dyDescent="0.2">
      <c r="A43" s="67"/>
      <c r="B43" s="68" t="str">
        <f>IF(LEN(Assembler!C43)=0,"",DEC2HEX(OCT2DEC(LEFT(Assembler!B43,2))+64,2))</f>
        <v/>
      </c>
      <c r="C43" s="68" t="str">
        <f>IF(LEN(Assembler!C43)=0,"",DEC2HEX(OCT2DEC(RIGHT(Assembler!B43,2)),2))</f>
        <v/>
      </c>
      <c r="D43" s="68" t="str">
        <f>IF(LEN(Assembler!C43)=0,"",DEC2HEX(OCT2DEC(LEFT(Assembler!C43,2)),2))</f>
        <v/>
      </c>
      <c r="E43" s="68" t="str">
        <f>IF(LEN(Assembler!C43)=0,"",DEC2HEX(OCT2DEC(RIGHT(Assembler!C43,2)),2))</f>
        <v/>
      </c>
      <c r="F43" s="67"/>
      <c r="H43" s="67"/>
      <c r="I43" s="67">
        <v>128</v>
      </c>
      <c r="J43" s="68" t="str">
        <f t="shared" si="0"/>
        <v>0080</v>
      </c>
      <c r="K43" s="69" t="str">
        <f>IF(LEFT(Assembler!F43,1)="$",":00000000",IF(LEN(B43)=0,"",CONCATENATE(":04",J43,"00",B43,C43,D43,E43,DEC2HEX(MOD(256-MOD(4+HEX2DEC(LEFT(J43,2))+HEX2DEC(RIGHT(J43,2))+HEX2DEC(B43)+HEX2DEC(C43)+HEX2DEC(D43)+HEX2DEC(E43),256),256),2))))</f>
        <v/>
      </c>
      <c r="L43" s="67"/>
    </row>
    <row r="44" spans="1:12" x14ac:dyDescent="0.2">
      <c r="A44" s="67"/>
      <c r="B44" s="68" t="str">
        <f>IF(LEN(Assembler!C44)=0,"",DEC2HEX(OCT2DEC(LEFT(Assembler!B44,2))+64,2))</f>
        <v/>
      </c>
      <c r="C44" s="68" t="str">
        <f>IF(LEN(Assembler!C44)=0,"",DEC2HEX(OCT2DEC(RIGHT(Assembler!B44,2)),2))</f>
        <v/>
      </c>
      <c r="D44" s="68" t="str">
        <f>IF(LEN(Assembler!C44)=0,"",DEC2HEX(OCT2DEC(LEFT(Assembler!C44,2)),2))</f>
        <v/>
      </c>
      <c r="E44" s="68" t="str">
        <f>IF(LEN(Assembler!C44)=0,"",DEC2HEX(OCT2DEC(RIGHT(Assembler!C44,2)),2))</f>
        <v/>
      </c>
      <c r="F44" s="67"/>
      <c r="H44" s="67"/>
      <c r="I44" s="67">
        <v>132</v>
      </c>
      <c r="J44" s="68" t="str">
        <f t="shared" si="0"/>
        <v>0084</v>
      </c>
      <c r="K44" s="69" t="str">
        <f>IF(LEFT(Assembler!F44,1)="$",":00000000",IF(LEN(B44)=0,"",CONCATENATE(":04",J44,"00",B44,C44,D44,E44,DEC2HEX(MOD(256-MOD(4+HEX2DEC(LEFT(J44,2))+HEX2DEC(RIGHT(J44,2))+HEX2DEC(B44)+HEX2DEC(C44)+HEX2DEC(D44)+HEX2DEC(E44),256),256),2))))</f>
        <v/>
      </c>
      <c r="L44" s="67"/>
    </row>
    <row r="45" spans="1:12" x14ac:dyDescent="0.2">
      <c r="A45" s="67"/>
      <c r="B45" s="68" t="str">
        <f>IF(LEN(Assembler!C45)=0,"",DEC2HEX(OCT2DEC(LEFT(Assembler!B45,2))+64,2))</f>
        <v/>
      </c>
      <c r="C45" s="68" t="str">
        <f>IF(LEN(Assembler!C45)=0,"",DEC2HEX(OCT2DEC(RIGHT(Assembler!B45,2)),2))</f>
        <v/>
      </c>
      <c r="D45" s="68" t="str">
        <f>IF(LEN(Assembler!C45)=0,"",DEC2HEX(OCT2DEC(LEFT(Assembler!C45,2)),2))</f>
        <v/>
      </c>
      <c r="E45" s="68" t="str">
        <f>IF(LEN(Assembler!C45)=0,"",DEC2HEX(OCT2DEC(RIGHT(Assembler!C45,2)),2))</f>
        <v/>
      </c>
      <c r="F45" s="67"/>
      <c r="H45" s="67"/>
      <c r="I45" s="67">
        <v>136</v>
      </c>
      <c r="J45" s="68" t="str">
        <f t="shared" si="0"/>
        <v>0088</v>
      </c>
      <c r="K45" s="69" t="str">
        <f>IF(LEFT(Assembler!F45,1)="$",":00000000",IF(LEN(B45)=0,"",CONCATENATE(":04",J45,"00",B45,C45,D45,E45,DEC2HEX(MOD(256-MOD(4+HEX2DEC(LEFT(J45,2))+HEX2DEC(RIGHT(J45,2))+HEX2DEC(B45)+HEX2DEC(C45)+HEX2DEC(D45)+HEX2DEC(E45),256),256),2))))</f>
        <v/>
      </c>
      <c r="L45" s="67"/>
    </row>
    <row r="46" spans="1:12" x14ac:dyDescent="0.2">
      <c r="A46" s="67"/>
      <c r="B46" s="68" t="str">
        <f>IF(LEN(Assembler!C46)=0,"",DEC2HEX(OCT2DEC(LEFT(Assembler!B46,2))+64,2))</f>
        <v/>
      </c>
      <c r="C46" s="68" t="str">
        <f>IF(LEN(Assembler!C46)=0,"",DEC2HEX(OCT2DEC(RIGHT(Assembler!B46,2)),2))</f>
        <v/>
      </c>
      <c r="D46" s="68" t="str">
        <f>IF(LEN(Assembler!C46)=0,"",DEC2HEX(OCT2DEC(LEFT(Assembler!C46,2)),2))</f>
        <v/>
      </c>
      <c r="E46" s="68" t="str">
        <f>IF(LEN(Assembler!C46)=0,"",DEC2HEX(OCT2DEC(RIGHT(Assembler!C46,2)),2))</f>
        <v/>
      </c>
      <c r="F46" s="67"/>
      <c r="H46" s="67"/>
      <c r="I46" s="67">
        <v>140</v>
      </c>
      <c r="J46" s="68" t="str">
        <f t="shared" si="0"/>
        <v>008C</v>
      </c>
      <c r="K46" s="69" t="str">
        <f>IF(LEFT(Assembler!F46,1)="$",":00000000",IF(LEN(B46)=0,"",CONCATENATE(":04",J46,"00",B46,C46,D46,E46,DEC2HEX(MOD(256-MOD(4+HEX2DEC(LEFT(J46,2))+HEX2DEC(RIGHT(J46,2))+HEX2DEC(B46)+HEX2DEC(C46)+HEX2DEC(D46)+HEX2DEC(E46),256),256),2))))</f>
        <v/>
      </c>
      <c r="L46" s="67"/>
    </row>
    <row r="47" spans="1:12" x14ac:dyDescent="0.2">
      <c r="A47" s="67"/>
      <c r="B47" s="68" t="str">
        <f>IF(LEN(Assembler!C47)=0,"",DEC2HEX(OCT2DEC(LEFT(Assembler!B47,2))+64,2))</f>
        <v/>
      </c>
      <c r="C47" s="68" t="str">
        <f>IF(LEN(Assembler!C47)=0,"",DEC2HEX(OCT2DEC(RIGHT(Assembler!B47,2)),2))</f>
        <v/>
      </c>
      <c r="D47" s="68" t="str">
        <f>IF(LEN(Assembler!C47)=0,"",DEC2HEX(OCT2DEC(LEFT(Assembler!C47,2)),2))</f>
        <v/>
      </c>
      <c r="E47" s="68" t="str">
        <f>IF(LEN(Assembler!C47)=0,"",DEC2HEX(OCT2DEC(RIGHT(Assembler!C47,2)),2))</f>
        <v/>
      </c>
      <c r="F47" s="67"/>
      <c r="H47" s="67"/>
      <c r="I47" s="67">
        <v>144</v>
      </c>
      <c r="J47" s="68" t="str">
        <f t="shared" si="0"/>
        <v>0090</v>
      </c>
      <c r="K47" s="69" t="str">
        <f>IF(LEFT(Assembler!F47,1)="$",":00000000",IF(LEN(B47)=0,"",CONCATENATE(":04",J47,"00",B47,C47,D47,E47,DEC2HEX(MOD(256-MOD(4+HEX2DEC(LEFT(J47,2))+HEX2DEC(RIGHT(J47,2))+HEX2DEC(B47)+HEX2DEC(C47)+HEX2DEC(D47)+HEX2DEC(E47),256),256),2))))</f>
        <v/>
      </c>
      <c r="L47" s="67"/>
    </row>
    <row r="48" spans="1:12" x14ac:dyDescent="0.2">
      <c r="A48" s="67"/>
      <c r="B48" s="68" t="str">
        <f>IF(LEN(Assembler!C48)=0,"",DEC2HEX(OCT2DEC(LEFT(Assembler!B48,2))+64,2))</f>
        <v/>
      </c>
      <c r="C48" s="68" t="str">
        <f>IF(LEN(Assembler!C48)=0,"",DEC2HEX(OCT2DEC(RIGHT(Assembler!B48,2)),2))</f>
        <v/>
      </c>
      <c r="D48" s="68" t="str">
        <f>IF(LEN(Assembler!C48)=0,"",DEC2HEX(OCT2DEC(LEFT(Assembler!C48,2)),2))</f>
        <v/>
      </c>
      <c r="E48" s="68" t="str">
        <f>IF(LEN(Assembler!C48)=0,"",DEC2HEX(OCT2DEC(RIGHT(Assembler!C48,2)),2))</f>
        <v/>
      </c>
      <c r="F48" s="67"/>
      <c r="H48" s="67"/>
      <c r="I48" s="67">
        <v>148</v>
      </c>
      <c r="J48" s="68" t="str">
        <f t="shared" si="0"/>
        <v>0094</v>
      </c>
      <c r="K48" s="69" t="str">
        <f>IF(LEFT(Assembler!F48,1)="$",":00000000",IF(LEN(B48)=0,"",CONCATENATE(":04",J48,"00",B48,C48,D48,E48,DEC2HEX(MOD(256-MOD(4+HEX2DEC(LEFT(J48,2))+HEX2DEC(RIGHT(J48,2))+HEX2DEC(B48)+HEX2DEC(C48)+HEX2DEC(D48)+HEX2DEC(E48),256),256),2))))</f>
        <v/>
      </c>
      <c r="L48" s="67"/>
    </row>
    <row r="49" spans="1:12" x14ac:dyDescent="0.2">
      <c r="A49" s="67"/>
      <c r="B49" s="68" t="str">
        <f>IF(LEN(Assembler!C49)=0,"",DEC2HEX(OCT2DEC(LEFT(Assembler!B49,2))+64,2))</f>
        <v/>
      </c>
      <c r="C49" s="68" t="str">
        <f>IF(LEN(Assembler!C49)=0,"",DEC2HEX(OCT2DEC(RIGHT(Assembler!B49,2)),2))</f>
        <v/>
      </c>
      <c r="D49" s="68" t="str">
        <f>IF(LEN(Assembler!C49)=0,"",DEC2HEX(OCT2DEC(LEFT(Assembler!C49,2)),2))</f>
        <v/>
      </c>
      <c r="E49" s="68" t="str">
        <f>IF(LEN(Assembler!C49)=0,"",DEC2HEX(OCT2DEC(RIGHT(Assembler!C49,2)),2))</f>
        <v/>
      </c>
      <c r="F49" s="67"/>
      <c r="H49" s="67"/>
      <c r="I49" s="67">
        <v>152</v>
      </c>
      <c r="J49" s="68" t="str">
        <f t="shared" si="0"/>
        <v>0098</v>
      </c>
      <c r="K49" s="69" t="str">
        <f>IF(LEFT(Assembler!F49,1)="$",":00000000",IF(LEN(B49)=0,"",CONCATENATE(":04",J49,"00",B49,C49,D49,E49,DEC2HEX(MOD(256-MOD(4+HEX2DEC(LEFT(J49,2))+HEX2DEC(RIGHT(J49,2))+HEX2DEC(B49)+HEX2DEC(C49)+HEX2DEC(D49)+HEX2DEC(E49),256),256),2))))</f>
        <v/>
      </c>
      <c r="L49" s="67"/>
    </row>
    <row r="50" spans="1:12" x14ac:dyDescent="0.2">
      <c r="A50" s="67"/>
      <c r="B50" s="68" t="str">
        <f>IF(LEN(Assembler!C50)=0,"",DEC2HEX(OCT2DEC(LEFT(Assembler!B50,2))+64,2))</f>
        <v/>
      </c>
      <c r="C50" s="68" t="str">
        <f>IF(LEN(Assembler!C50)=0,"",DEC2HEX(OCT2DEC(RIGHT(Assembler!B50,2)),2))</f>
        <v/>
      </c>
      <c r="D50" s="68" t="str">
        <f>IF(LEN(Assembler!C50)=0,"",DEC2HEX(OCT2DEC(LEFT(Assembler!C50,2)),2))</f>
        <v/>
      </c>
      <c r="E50" s="68" t="str">
        <f>IF(LEN(Assembler!C50)=0,"",DEC2HEX(OCT2DEC(RIGHT(Assembler!C50,2)),2))</f>
        <v/>
      </c>
      <c r="F50" s="67"/>
      <c r="H50" s="67"/>
      <c r="I50" s="67">
        <v>156</v>
      </c>
      <c r="J50" s="68" t="str">
        <f t="shared" si="0"/>
        <v>009C</v>
      </c>
      <c r="K50" s="69" t="str">
        <f>IF(LEFT(Assembler!K50,1)="$",":00000000",IF(LEN(B50)=0,"",CONCATENATE(":04",J50,"00",B50,C50,D50,E50,DEC2HEX(MOD(256-MOD(4+HEX2DEC(LEFT(J50,2))+HEX2DEC(RIGHT(J50,2))+HEX2DEC(B50)+HEX2DEC(C50)+HEX2DEC(D50)+HEX2DEC(E50),256),256),2))))</f>
        <v/>
      </c>
      <c r="L50" s="67"/>
    </row>
    <row r="51" spans="1:12" x14ac:dyDescent="0.2">
      <c r="A51" s="67"/>
      <c r="B51" s="68" t="str">
        <f>IF(LEN(Assembler!C51)=0,"",DEC2HEX(OCT2DEC(LEFT(Assembler!B51,2))+64,2))</f>
        <v/>
      </c>
      <c r="C51" s="68" t="str">
        <f>IF(LEN(Assembler!C51)=0,"",DEC2HEX(OCT2DEC(RIGHT(Assembler!B51,2)),2))</f>
        <v/>
      </c>
      <c r="D51" s="68" t="str">
        <f>IF(LEN(Assembler!C51)=0,"",DEC2HEX(OCT2DEC(LEFT(Assembler!C51,2)),2))</f>
        <v/>
      </c>
      <c r="E51" s="68" t="str">
        <f>IF(LEN(Assembler!C51)=0,"",DEC2HEX(OCT2DEC(RIGHT(Assembler!C51,2)),2))</f>
        <v/>
      </c>
      <c r="F51" s="67"/>
      <c r="H51" s="67"/>
      <c r="I51" s="67">
        <v>160</v>
      </c>
      <c r="J51" s="68" t="str">
        <f t="shared" si="0"/>
        <v>00A0</v>
      </c>
      <c r="K51" s="69" t="str">
        <f>IF(LEFT(Assembler!F51,1)="$",":00000000",IF(LEN(B51)=0,"",CONCATENATE(":04",J51,"00",B51,C51,D51,E51,DEC2HEX(MOD(256-MOD(4+HEX2DEC(LEFT(J51,2))+HEX2DEC(RIGHT(J51,2))+HEX2DEC(B51)+HEX2DEC(C51)+HEX2DEC(D51)+HEX2DEC(E51),256),256),2))))</f>
        <v/>
      </c>
      <c r="L51" s="67"/>
    </row>
    <row r="52" spans="1:12" x14ac:dyDescent="0.2">
      <c r="A52" s="67"/>
      <c r="B52" s="68" t="str">
        <f>IF(LEN(Assembler!C52)=0,"",DEC2HEX(OCT2DEC(LEFT(Assembler!B52,2))+64,2))</f>
        <v/>
      </c>
      <c r="C52" s="68" t="str">
        <f>IF(LEN(Assembler!C52)=0,"",DEC2HEX(OCT2DEC(RIGHT(Assembler!B52,2)),2))</f>
        <v/>
      </c>
      <c r="D52" s="68" t="str">
        <f>IF(LEN(Assembler!C52)=0,"",DEC2HEX(OCT2DEC(LEFT(Assembler!C52,2)),2))</f>
        <v/>
      </c>
      <c r="E52" s="68" t="str">
        <f>IF(LEN(Assembler!C52)=0,"",DEC2HEX(OCT2DEC(RIGHT(Assembler!C52,2)),2))</f>
        <v/>
      </c>
      <c r="F52" s="67"/>
      <c r="H52" s="67"/>
      <c r="I52" s="67">
        <v>164</v>
      </c>
      <c r="J52" s="68" t="str">
        <f t="shared" si="0"/>
        <v>00A4</v>
      </c>
      <c r="K52" s="69" t="str">
        <f>IF(LEFT(Assembler!F52,1)="$",":00000000",IF(LEN(B52)=0,"",CONCATENATE(":04",J52,"00",B52,C52,D52,E52,DEC2HEX(MOD(256-MOD(4+HEX2DEC(LEFT(J52,2))+HEX2DEC(RIGHT(J52,2))+HEX2DEC(B52)+HEX2DEC(C52)+HEX2DEC(D52)+HEX2DEC(E52),256),256),2))))</f>
        <v/>
      </c>
      <c r="L52" s="67"/>
    </row>
    <row r="53" spans="1:12" x14ac:dyDescent="0.2">
      <c r="A53" s="67"/>
      <c r="B53" s="68" t="str">
        <f>IF(LEN(Assembler!C53)=0,"",DEC2HEX(OCT2DEC(LEFT(Assembler!B53,2))+64,2))</f>
        <v/>
      </c>
      <c r="C53" s="68" t="str">
        <f>IF(LEN(Assembler!C53)=0,"",DEC2HEX(OCT2DEC(RIGHT(Assembler!B53,2)),2))</f>
        <v/>
      </c>
      <c r="D53" s="68" t="str">
        <f>IF(LEN(Assembler!C53)=0,"",DEC2HEX(OCT2DEC(LEFT(Assembler!C53,2)),2))</f>
        <v/>
      </c>
      <c r="E53" s="68" t="str">
        <f>IF(LEN(Assembler!C53)=0,"",DEC2HEX(OCT2DEC(RIGHT(Assembler!C53,2)),2))</f>
        <v/>
      </c>
      <c r="F53" s="67"/>
      <c r="H53" s="67"/>
      <c r="I53" s="67">
        <v>168</v>
      </c>
      <c r="J53" s="68" t="str">
        <f t="shared" si="0"/>
        <v>00A8</v>
      </c>
      <c r="K53" s="69" t="str">
        <f>IF(LEFT(Assembler!F53,1)="$",":00000000",IF(LEN(B53)=0,"",CONCATENATE(":04",J53,"00",B53,C53,D53,E53,DEC2HEX(MOD(256-MOD(4+HEX2DEC(LEFT(J53,2))+HEX2DEC(RIGHT(J53,2))+HEX2DEC(B53)+HEX2DEC(C53)+HEX2DEC(D53)+HEX2DEC(E53),256),256),2))))</f>
        <v/>
      </c>
      <c r="L53" s="67"/>
    </row>
    <row r="54" spans="1:12" x14ac:dyDescent="0.2">
      <c r="A54" s="67"/>
      <c r="B54" s="68" t="str">
        <f>IF(LEN(Assembler!C54)=0,"",DEC2HEX(OCT2DEC(LEFT(Assembler!B54,2))+64,2))</f>
        <v/>
      </c>
      <c r="C54" s="68" t="str">
        <f>IF(LEN(Assembler!C54)=0,"",DEC2HEX(OCT2DEC(RIGHT(Assembler!B54,2)),2))</f>
        <v/>
      </c>
      <c r="D54" s="68" t="str">
        <f>IF(LEN(Assembler!C54)=0,"",DEC2HEX(OCT2DEC(LEFT(Assembler!C54,2)),2))</f>
        <v/>
      </c>
      <c r="E54" s="68" t="str">
        <f>IF(LEN(Assembler!C54)=0,"",DEC2HEX(OCT2DEC(RIGHT(Assembler!C54,2)),2))</f>
        <v/>
      </c>
      <c r="F54" s="67"/>
      <c r="H54" s="67"/>
      <c r="I54" s="67">
        <v>172</v>
      </c>
      <c r="J54" s="68" t="str">
        <f t="shared" si="0"/>
        <v>00AC</v>
      </c>
      <c r="K54" s="69" t="str">
        <f>IF(LEFT(Assembler!F54,1)="$",":00000000",IF(LEN(B54)=0,"",CONCATENATE(":04",J54,"00",B54,C54,D54,E54,DEC2HEX(MOD(256-MOD(4+HEX2DEC(LEFT(J54,2))+HEX2DEC(RIGHT(J54,2))+HEX2DEC(B54)+HEX2DEC(C54)+HEX2DEC(D54)+HEX2DEC(E54),256),256),2))))</f>
        <v/>
      </c>
      <c r="L54" s="67"/>
    </row>
    <row r="55" spans="1:12" x14ac:dyDescent="0.2">
      <c r="A55" s="67"/>
      <c r="B55" s="68" t="str">
        <f>IF(LEN(Assembler!C55)=0,"",DEC2HEX(OCT2DEC(LEFT(Assembler!B55,2))+64,2))</f>
        <v/>
      </c>
      <c r="C55" s="68" t="str">
        <f>IF(LEN(Assembler!C55)=0,"",DEC2HEX(OCT2DEC(RIGHT(Assembler!B55,2)),2))</f>
        <v/>
      </c>
      <c r="D55" s="68" t="str">
        <f>IF(LEN(Assembler!C55)=0,"",DEC2HEX(OCT2DEC(LEFT(Assembler!C55,2)),2))</f>
        <v/>
      </c>
      <c r="E55" s="68" t="str">
        <f>IF(LEN(Assembler!C55)=0,"",DEC2HEX(OCT2DEC(RIGHT(Assembler!C55,2)),2))</f>
        <v/>
      </c>
      <c r="F55" s="67"/>
      <c r="H55" s="67"/>
      <c r="I55" s="67">
        <v>176</v>
      </c>
      <c r="J55" s="68" t="str">
        <f t="shared" si="0"/>
        <v>00B0</v>
      </c>
      <c r="K55" s="69" t="str">
        <f>IF(LEFT(Assembler!F55,1)="$",":00000000",IF(LEN(B55)=0,"",CONCATENATE(":04",J55,"00",B55,C55,D55,E55,DEC2HEX(MOD(256-MOD(4+HEX2DEC(LEFT(J55,2))+HEX2DEC(RIGHT(J55,2))+HEX2DEC(B55)+HEX2DEC(C55)+HEX2DEC(D55)+HEX2DEC(E55),256),256),2))))</f>
        <v/>
      </c>
      <c r="L55" s="67"/>
    </row>
    <row r="56" spans="1:12" x14ac:dyDescent="0.2">
      <c r="A56" s="67"/>
      <c r="B56" s="68" t="str">
        <f>IF(LEN(Assembler!C56)=0,"",DEC2HEX(OCT2DEC(LEFT(Assembler!B56,2))+64,2))</f>
        <v/>
      </c>
      <c r="C56" s="68" t="str">
        <f>IF(LEN(Assembler!C56)=0,"",DEC2HEX(OCT2DEC(RIGHT(Assembler!B56,2)),2))</f>
        <v/>
      </c>
      <c r="D56" s="68" t="str">
        <f>IF(LEN(Assembler!C56)=0,"",DEC2HEX(OCT2DEC(LEFT(Assembler!C56,2)),2))</f>
        <v/>
      </c>
      <c r="E56" s="68" t="str">
        <f>IF(LEN(Assembler!C56)=0,"",DEC2HEX(OCT2DEC(RIGHT(Assembler!C56,2)),2))</f>
        <v/>
      </c>
      <c r="F56" s="67"/>
      <c r="H56" s="67"/>
      <c r="I56" s="67">
        <v>180</v>
      </c>
      <c r="J56" s="68" t="str">
        <f t="shared" si="0"/>
        <v>00B4</v>
      </c>
      <c r="K56" s="69" t="str">
        <f>IF(LEFT(Assembler!F56,1)="$",":00000000",IF(LEN(B56)=0,"",CONCATENATE(":04",J56,"00",B56,C56,D56,E56,DEC2HEX(MOD(256-MOD(4+HEX2DEC(LEFT(J56,2))+HEX2DEC(RIGHT(J56,2))+HEX2DEC(B56)+HEX2DEC(C56)+HEX2DEC(D56)+HEX2DEC(E56),256),256),2))))</f>
        <v/>
      </c>
      <c r="L56" s="67"/>
    </row>
    <row r="57" spans="1:12" x14ac:dyDescent="0.2">
      <c r="A57" s="67"/>
      <c r="B57" s="68" t="str">
        <f>IF(LEN(Assembler!C57)=0,"",DEC2HEX(OCT2DEC(LEFT(Assembler!B57,2))+64,2))</f>
        <v/>
      </c>
      <c r="C57" s="68" t="str">
        <f>IF(LEN(Assembler!C57)=0,"",DEC2HEX(OCT2DEC(RIGHT(Assembler!B57,2)),2))</f>
        <v/>
      </c>
      <c r="D57" s="68" t="str">
        <f>IF(LEN(Assembler!C57)=0,"",DEC2HEX(OCT2DEC(LEFT(Assembler!C57,2)),2))</f>
        <v/>
      </c>
      <c r="E57" s="68" t="str">
        <f>IF(LEN(Assembler!C57)=0,"",DEC2HEX(OCT2DEC(RIGHT(Assembler!C57,2)),2))</f>
        <v/>
      </c>
      <c r="F57" s="67"/>
      <c r="H57" s="67"/>
      <c r="I57" s="67">
        <v>184</v>
      </c>
      <c r="J57" s="68" t="str">
        <f t="shared" si="0"/>
        <v>00B8</v>
      </c>
      <c r="K57" s="69" t="str">
        <f>IF(LEFT(Assembler!F57,1)="$",":00000000",IF(LEN(B57)=0,"",CONCATENATE(":04",J57,"00",B57,C57,D57,E57,DEC2HEX(MOD(256-MOD(4+HEX2DEC(LEFT(J57,2))+HEX2DEC(RIGHT(J57,2))+HEX2DEC(B57)+HEX2DEC(C57)+HEX2DEC(D57)+HEX2DEC(E57),256),256),2))))</f>
        <v/>
      </c>
      <c r="L57" s="67"/>
    </row>
    <row r="58" spans="1:12" x14ac:dyDescent="0.2">
      <c r="A58" s="67"/>
      <c r="B58" s="68" t="str">
        <f>IF(LEN(Assembler!C58)=0,"",DEC2HEX(OCT2DEC(LEFT(Assembler!B58,2))+64,2))</f>
        <v/>
      </c>
      <c r="C58" s="68" t="str">
        <f>IF(LEN(Assembler!C58)=0,"",DEC2HEX(OCT2DEC(RIGHT(Assembler!B58,2)),2))</f>
        <v/>
      </c>
      <c r="D58" s="68" t="str">
        <f>IF(LEN(Assembler!C58)=0,"",DEC2HEX(OCT2DEC(LEFT(Assembler!C58,2)),2))</f>
        <v/>
      </c>
      <c r="E58" s="68" t="str">
        <f>IF(LEN(Assembler!C58)=0,"",DEC2HEX(OCT2DEC(RIGHT(Assembler!C58,2)),2))</f>
        <v/>
      </c>
      <c r="F58" s="67"/>
      <c r="H58" s="67"/>
      <c r="I58" s="67">
        <v>188</v>
      </c>
      <c r="J58" s="68" t="str">
        <f t="shared" si="0"/>
        <v>00BC</v>
      </c>
      <c r="K58" s="69" t="str">
        <f>IF(LEFT(Assembler!F58,1)="$",":00000000",IF(LEN(B58)=0,"",CONCATENATE(":04",J58,"00",B58,C58,D58,E58,DEC2HEX(MOD(256-MOD(4+HEX2DEC(LEFT(J58,2))+HEX2DEC(RIGHT(J58,2))+HEX2DEC(B58)+HEX2DEC(C58)+HEX2DEC(D58)+HEX2DEC(E58),256),256),2))))</f>
        <v/>
      </c>
      <c r="L58" s="67"/>
    </row>
    <row r="59" spans="1:12" x14ac:dyDescent="0.2">
      <c r="A59" s="67"/>
      <c r="B59" s="68" t="str">
        <f>IF(LEN(Assembler!C59)=0,"",DEC2HEX(OCT2DEC(LEFT(Assembler!B59,2))+64,2))</f>
        <v/>
      </c>
      <c r="C59" s="68" t="str">
        <f>IF(LEN(Assembler!C59)=0,"",DEC2HEX(OCT2DEC(RIGHT(Assembler!B59,2)),2))</f>
        <v/>
      </c>
      <c r="D59" s="68" t="str">
        <f>IF(LEN(Assembler!C59)=0,"",DEC2HEX(OCT2DEC(LEFT(Assembler!C59,2)),2))</f>
        <v/>
      </c>
      <c r="E59" s="68" t="str">
        <f>IF(LEN(Assembler!C59)=0,"",DEC2HEX(OCT2DEC(RIGHT(Assembler!C59,2)),2))</f>
        <v/>
      </c>
      <c r="F59" s="67"/>
      <c r="H59" s="67"/>
      <c r="I59" s="67">
        <v>192</v>
      </c>
      <c r="J59" s="68" t="str">
        <f t="shared" si="0"/>
        <v>00C0</v>
      </c>
      <c r="K59" s="69" t="str">
        <f>IF(LEFT(Assembler!F59,1)="$",":00000000",IF(LEN(B59)=0,"",CONCATENATE(":04",J59,"00",B59,C59,D59,E59,DEC2HEX(MOD(256-MOD(4+HEX2DEC(LEFT(J59,2))+HEX2DEC(RIGHT(J59,2))+HEX2DEC(B59)+HEX2DEC(C59)+HEX2DEC(D59)+HEX2DEC(E59),256),256),2))))</f>
        <v/>
      </c>
      <c r="L59" s="67"/>
    </row>
    <row r="60" spans="1:12" x14ac:dyDescent="0.2">
      <c r="A60" s="67"/>
      <c r="B60" s="68" t="str">
        <f>IF(LEN(Assembler!C60)=0,"",DEC2HEX(OCT2DEC(LEFT(Assembler!B60,2))+64,2))</f>
        <v/>
      </c>
      <c r="C60" s="68" t="str">
        <f>IF(LEN(Assembler!C60)=0,"",DEC2HEX(OCT2DEC(RIGHT(Assembler!B60,2)),2))</f>
        <v/>
      </c>
      <c r="D60" s="68" t="str">
        <f>IF(LEN(Assembler!C60)=0,"",DEC2HEX(OCT2DEC(LEFT(Assembler!C60,2)),2))</f>
        <v/>
      </c>
      <c r="E60" s="68" t="str">
        <f>IF(LEN(Assembler!C60)=0,"",DEC2HEX(OCT2DEC(RIGHT(Assembler!C60,2)),2))</f>
        <v/>
      </c>
      <c r="F60" s="67"/>
      <c r="H60" s="67"/>
      <c r="I60" s="67">
        <v>196</v>
      </c>
      <c r="J60" s="68" t="str">
        <f t="shared" si="0"/>
        <v>00C4</v>
      </c>
      <c r="K60" s="69" t="str">
        <f>IF(LEFT(Assembler!F60,1)="$",":00000000",IF(LEN(B60)=0,"",CONCATENATE(":04",J60,"00",B60,C60,D60,E60,DEC2HEX(MOD(256-MOD(4+HEX2DEC(LEFT(J60,2))+HEX2DEC(RIGHT(J60,2))+HEX2DEC(B60)+HEX2DEC(C60)+HEX2DEC(D60)+HEX2DEC(E60),256),256),2))))</f>
        <v/>
      </c>
      <c r="L60" s="67"/>
    </row>
    <row r="61" spans="1:12" x14ac:dyDescent="0.2">
      <c r="A61" s="67"/>
      <c r="B61" s="68" t="str">
        <f>IF(LEN(Assembler!C61)=0,"",DEC2HEX(OCT2DEC(LEFT(Assembler!B61,2))+64,2))</f>
        <v/>
      </c>
      <c r="C61" s="68" t="str">
        <f>IF(LEN(Assembler!C61)=0,"",DEC2HEX(OCT2DEC(RIGHT(Assembler!B61,2)),2))</f>
        <v/>
      </c>
      <c r="D61" s="68" t="str">
        <f>IF(LEN(Assembler!C61)=0,"",DEC2HEX(OCT2DEC(LEFT(Assembler!C61,2)),2))</f>
        <v/>
      </c>
      <c r="E61" s="68" t="str">
        <f>IF(LEN(Assembler!C61)=0,"",DEC2HEX(OCT2DEC(RIGHT(Assembler!C61,2)),2))</f>
        <v/>
      </c>
      <c r="F61" s="67"/>
      <c r="H61" s="67"/>
      <c r="I61" s="67">
        <v>200</v>
      </c>
      <c r="J61" s="68" t="str">
        <f t="shared" si="0"/>
        <v>00C8</v>
      </c>
      <c r="K61" s="69" t="str">
        <f>IF(LEFT(Assembler!F61,1)="$",":00000000",IF(LEN(B61)=0,"",CONCATENATE(":04",J61,"00",B61,C61,D61,E61,DEC2HEX(MOD(256-MOD(4+HEX2DEC(LEFT(J61,2))+HEX2DEC(RIGHT(J61,2))+HEX2DEC(B61)+HEX2DEC(C61)+HEX2DEC(D61)+HEX2DEC(E61),256),256),2))))</f>
        <v/>
      </c>
      <c r="L61" s="67"/>
    </row>
    <row r="62" spans="1:12" x14ac:dyDescent="0.2">
      <c r="A62" s="67"/>
      <c r="B62" s="68" t="str">
        <f>IF(LEN(Assembler!C62)=0,"",DEC2HEX(OCT2DEC(LEFT(Assembler!B62,2))+64,2))</f>
        <v/>
      </c>
      <c r="C62" s="68" t="str">
        <f>IF(LEN(Assembler!C62)=0,"",DEC2HEX(OCT2DEC(RIGHT(Assembler!B62,2)),2))</f>
        <v/>
      </c>
      <c r="D62" s="68" t="str">
        <f>IF(LEN(Assembler!C62)=0,"",DEC2HEX(OCT2DEC(LEFT(Assembler!C62,2)),2))</f>
        <v/>
      </c>
      <c r="E62" s="68" t="str">
        <f>IF(LEN(Assembler!C62)=0,"",DEC2HEX(OCT2DEC(RIGHT(Assembler!C62,2)),2))</f>
        <v/>
      </c>
      <c r="F62" s="67"/>
      <c r="H62" s="67"/>
      <c r="I62" s="67">
        <v>204</v>
      </c>
      <c r="J62" s="68" t="str">
        <f t="shared" si="0"/>
        <v>00CC</v>
      </c>
      <c r="K62" s="69" t="str">
        <f>IF(LEFT(Assembler!F62,1)="$",":00000000",IF(LEN(B62)=0,"",CONCATENATE(":04",J62,"00",B62,C62,D62,E62,DEC2HEX(MOD(256-MOD(4+HEX2DEC(LEFT(J62,2))+HEX2DEC(RIGHT(J62,2))+HEX2DEC(B62)+HEX2DEC(C62)+HEX2DEC(D62)+HEX2DEC(E62),256),256),2))))</f>
        <v/>
      </c>
      <c r="L62" s="67"/>
    </row>
    <row r="63" spans="1:12" x14ac:dyDescent="0.2">
      <c r="A63" s="67"/>
      <c r="B63" s="68" t="str">
        <f>IF(LEN(Assembler!C63)=0,"",DEC2HEX(OCT2DEC(LEFT(Assembler!B63,2))+64,2))</f>
        <v/>
      </c>
      <c r="C63" s="68" t="str">
        <f>IF(LEN(Assembler!C63)=0,"",DEC2HEX(OCT2DEC(RIGHT(Assembler!B63,2)),2))</f>
        <v/>
      </c>
      <c r="D63" s="68" t="str">
        <f>IF(LEN(Assembler!C63)=0,"",DEC2HEX(OCT2DEC(LEFT(Assembler!C63,2)),2))</f>
        <v/>
      </c>
      <c r="E63" s="68" t="str">
        <f>IF(LEN(Assembler!C63)=0,"",DEC2HEX(OCT2DEC(RIGHT(Assembler!C63,2)),2))</f>
        <v/>
      </c>
      <c r="F63" s="67"/>
      <c r="H63" s="67"/>
      <c r="I63" s="67">
        <v>208</v>
      </c>
      <c r="J63" s="68" t="str">
        <f t="shared" si="0"/>
        <v>00D0</v>
      </c>
      <c r="K63" s="69" t="str">
        <f>IF(LEFT(Assembler!F63,1)="$",":00000000",IF(LEN(B63)=0,"",CONCATENATE(":04",J63,"00",B63,C63,D63,E63,DEC2HEX(MOD(256-MOD(4+HEX2DEC(LEFT(J63,2))+HEX2DEC(RIGHT(J63,2))+HEX2DEC(B63)+HEX2DEC(C63)+HEX2DEC(D63)+HEX2DEC(E63),256),256),2))))</f>
        <v/>
      </c>
      <c r="L63" s="67"/>
    </row>
    <row r="64" spans="1:12" x14ac:dyDescent="0.2">
      <c r="A64" s="67"/>
      <c r="B64" s="68" t="str">
        <f>IF(LEN(Assembler!C64)=0,"",DEC2HEX(OCT2DEC(LEFT(Assembler!B64,2))+64,2))</f>
        <v/>
      </c>
      <c r="C64" s="68" t="str">
        <f>IF(LEN(Assembler!C64)=0,"",DEC2HEX(OCT2DEC(RIGHT(Assembler!B64,2)),2))</f>
        <v/>
      </c>
      <c r="D64" s="68" t="str">
        <f>IF(LEN(Assembler!C64)=0,"",DEC2HEX(OCT2DEC(LEFT(Assembler!C64,2)),2))</f>
        <v/>
      </c>
      <c r="E64" s="68" t="str">
        <f>IF(LEN(Assembler!C64)=0,"",DEC2HEX(OCT2DEC(RIGHT(Assembler!C64,2)),2))</f>
        <v/>
      </c>
      <c r="F64" s="67"/>
      <c r="H64" s="67"/>
      <c r="I64" s="67">
        <v>212</v>
      </c>
      <c r="J64" s="68" t="str">
        <f t="shared" si="0"/>
        <v>00D4</v>
      </c>
      <c r="K64" s="69" t="str">
        <f>IF(LEFT(Assembler!F64,1)="$",":00000000",IF(LEN(B64)=0,"",CONCATENATE(":04",J64,"00",B64,C64,D64,E64,DEC2HEX(MOD(256-MOD(4+HEX2DEC(LEFT(J64,2))+HEX2DEC(RIGHT(J64,2))+HEX2DEC(B64)+HEX2DEC(C64)+HEX2DEC(D64)+HEX2DEC(E64),256),256),2))))</f>
        <v/>
      </c>
      <c r="L64" s="67"/>
    </row>
    <row r="65" spans="1:12" x14ac:dyDescent="0.2">
      <c r="A65" s="67"/>
      <c r="B65" s="68" t="str">
        <f>IF(LEN(Assembler!C65)=0,"",DEC2HEX(OCT2DEC(LEFT(Assembler!B65,2))+64,2))</f>
        <v/>
      </c>
      <c r="C65" s="68" t="str">
        <f>IF(LEN(Assembler!C65)=0,"",DEC2HEX(OCT2DEC(RIGHT(Assembler!B65,2)),2))</f>
        <v/>
      </c>
      <c r="D65" s="68" t="str">
        <f>IF(LEN(Assembler!C65)=0,"",DEC2HEX(OCT2DEC(LEFT(Assembler!C65,2)),2))</f>
        <v/>
      </c>
      <c r="E65" s="68" t="str">
        <f>IF(LEN(Assembler!C65)=0,"",DEC2HEX(OCT2DEC(RIGHT(Assembler!C65,2)),2))</f>
        <v/>
      </c>
      <c r="F65" s="67"/>
      <c r="H65" s="67"/>
      <c r="I65" s="67">
        <v>216</v>
      </c>
      <c r="J65" s="68" t="str">
        <f t="shared" si="0"/>
        <v>00D8</v>
      </c>
      <c r="K65" s="69" t="str">
        <f>IF(LEFT(Assembler!F65,1)="$",":00000000",IF(LEN(B65)=0,"",CONCATENATE(":04",J65,"00",B65,C65,D65,E65,DEC2HEX(MOD(256-MOD(4+HEX2DEC(LEFT(J65,2))+HEX2DEC(RIGHT(J65,2))+HEX2DEC(B65)+HEX2DEC(C65)+HEX2DEC(D65)+HEX2DEC(E65),256),256),2))))</f>
        <v/>
      </c>
      <c r="L65" s="67"/>
    </row>
    <row r="66" spans="1:12" x14ac:dyDescent="0.2">
      <c r="A66" s="67"/>
      <c r="B66" s="68" t="str">
        <f>IF(LEN(Assembler!C66)=0,"",DEC2HEX(OCT2DEC(LEFT(Assembler!B66,2))+64,2))</f>
        <v/>
      </c>
      <c r="C66" s="68" t="str">
        <f>IF(LEN(Assembler!C66)=0,"",DEC2HEX(OCT2DEC(RIGHT(Assembler!B66,2)),2))</f>
        <v/>
      </c>
      <c r="D66" s="68" t="str">
        <f>IF(LEN(Assembler!C66)=0,"",DEC2HEX(OCT2DEC(LEFT(Assembler!C66,2)),2))</f>
        <v/>
      </c>
      <c r="E66" s="68" t="str">
        <f>IF(LEN(Assembler!C66)=0,"",DEC2HEX(OCT2DEC(RIGHT(Assembler!C66,2)),2))</f>
        <v/>
      </c>
      <c r="F66" s="67"/>
      <c r="H66" s="67"/>
      <c r="I66" s="67">
        <v>220</v>
      </c>
      <c r="J66" s="68" t="str">
        <f t="shared" si="0"/>
        <v>00DC</v>
      </c>
      <c r="K66" s="69" t="str">
        <f>IF(LEFT(Assembler!F66,1)="$",":00000000",IF(LEN(B66)=0,"",CONCATENATE(":04",J66,"00",B66,C66,D66,E66,DEC2HEX(MOD(256-MOD(4+HEX2DEC(LEFT(J66,2))+HEX2DEC(RIGHT(J66,2))+HEX2DEC(B66)+HEX2DEC(C66)+HEX2DEC(D66)+HEX2DEC(E66),256),256),2))))</f>
        <v/>
      </c>
      <c r="L66" s="67"/>
    </row>
    <row r="67" spans="1:12" x14ac:dyDescent="0.2">
      <c r="A67" s="67"/>
      <c r="B67" s="68" t="str">
        <f>IF(LEN(Assembler!C67)=0,"",DEC2HEX(OCT2DEC(LEFT(Assembler!B67,2))+64,2))</f>
        <v/>
      </c>
      <c r="C67" s="68" t="str">
        <f>IF(LEN(Assembler!C67)=0,"",DEC2HEX(OCT2DEC(RIGHT(Assembler!B67,2)),2))</f>
        <v/>
      </c>
      <c r="D67" s="68" t="str">
        <f>IF(LEN(Assembler!C67)=0,"",DEC2HEX(OCT2DEC(LEFT(Assembler!C67,2)),2))</f>
        <v/>
      </c>
      <c r="E67" s="68" t="str">
        <f>IF(LEN(Assembler!C67)=0,"",DEC2HEX(OCT2DEC(RIGHT(Assembler!C67,2)),2))</f>
        <v/>
      </c>
      <c r="F67" s="67"/>
      <c r="H67" s="67"/>
      <c r="I67" s="67">
        <v>224</v>
      </c>
      <c r="J67" s="68" t="str">
        <f t="shared" si="0"/>
        <v>00E0</v>
      </c>
      <c r="K67" s="69" t="str">
        <f>IF(LEFT(Assembler!F67,1)="$",":00000000",IF(LEN(B67)=0,"",CONCATENATE(":04",J67,"00",B67,C67,D67,E67,DEC2HEX(MOD(256-MOD(4+HEX2DEC(LEFT(J67,2))+HEX2DEC(RIGHT(J67,2))+HEX2DEC(B67)+HEX2DEC(C67)+HEX2DEC(D67)+HEX2DEC(E67),256),256),2))))</f>
        <v/>
      </c>
      <c r="L67" s="67"/>
    </row>
    <row r="68" spans="1:12" x14ac:dyDescent="0.2">
      <c r="A68" s="67"/>
      <c r="B68" s="68" t="str">
        <f>IF(LEN(Assembler!C68)=0,"",DEC2HEX(OCT2DEC(LEFT(Assembler!B68,2))+64,2))</f>
        <v/>
      </c>
      <c r="C68" s="68" t="str">
        <f>IF(LEN(Assembler!C68)=0,"",DEC2HEX(OCT2DEC(RIGHT(Assembler!B68,2)),2))</f>
        <v/>
      </c>
      <c r="D68" s="68" t="str">
        <f>IF(LEN(Assembler!C68)=0,"",DEC2HEX(OCT2DEC(LEFT(Assembler!C68,2)),2))</f>
        <v/>
      </c>
      <c r="E68" s="68" t="str">
        <f>IF(LEN(Assembler!C68)=0,"",DEC2HEX(OCT2DEC(RIGHT(Assembler!C68,2)),2))</f>
        <v/>
      </c>
      <c r="F68" s="67"/>
      <c r="H68" s="67"/>
      <c r="I68" s="67">
        <v>228</v>
      </c>
      <c r="J68" s="68" t="str">
        <f t="shared" si="0"/>
        <v>00E4</v>
      </c>
      <c r="K68" s="69" t="str">
        <f>IF(LEFT(Assembler!F68,1)="$",":00000000",IF(LEN(B68)=0,"",CONCATENATE(":04",J68,"00",B68,C68,D68,E68,DEC2HEX(MOD(256-MOD(4+HEX2DEC(LEFT(J68,2))+HEX2DEC(RIGHT(J68,2))+HEX2DEC(B68)+HEX2DEC(C68)+HEX2DEC(D68)+HEX2DEC(E68),256),256),2))))</f>
        <v/>
      </c>
      <c r="L68" s="67"/>
    </row>
    <row r="69" spans="1:12" x14ac:dyDescent="0.2">
      <c r="A69" s="67"/>
      <c r="B69" s="68" t="str">
        <f>IF(LEN(Assembler!C69)=0,"",DEC2HEX(OCT2DEC(LEFT(Assembler!B69,2))+64,2))</f>
        <v/>
      </c>
      <c r="C69" s="68" t="str">
        <f>IF(LEN(Assembler!C69)=0,"",DEC2HEX(OCT2DEC(RIGHT(Assembler!B69,2)),2))</f>
        <v/>
      </c>
      <c r="D69" s="68" t="str">
        <f>IF(LEN(Assembler!C69)=0,"",DEC2HEX(OCT2DEC(LEFT(Assembler!C69,2)),2))</f>
        <v/>
      </c>
      <c r="E69" s="68" t="str">
        <f>IF(LEN(Assembler!C69)=0,"",DEC2HEX(OCT2DEC(RIGHT(Assembler!C69,2)),2))</f>
        <v/>
      </c>
      <c r="F69" s="67"/>
      <c r="H69" s="67"/>
      <c r="I69" s="67">
        <v>232</v>
      </c>
      <c r="J69" s="68" t="str">
        <f t="shared" si="0"/>
        <v>00E8</v>
      </c>
      <c r="K69" s="69" t="str">
        <f>IF(LEFT(Assembler!F69,1)="$",":00000000",IF(LEN(B69)=0,"",CONCATENATE(":04",J69,"00",B69,C69,D69,E69,DEC2HEX(MOD(256-MOD(4+HEX2DEC(LEFT(J69,2))+HEX2DEC(RIGHT(J69,2))+HEX2DEC(B69)+HEX2DEC(C69)+HEX2DEC(D69)+HEX2DEC(E69),256),256),2))))</f>
        <v/>
      </c>
      <c r="L69" s="67"/>
    </row>
    <row r="70" spans="1:12" x14ac:dyDescent="0.2">
      <c r="A70" s="67"/>
      <c r="B70" s="68" t="str">
        <f>IF(LEN(Assembler!C70)=0,"",DEC2HEX(OCT2DEC(LEFT(Assembler!B70,2))+64,2))</f>
        <v/>
      </c>
      <c r="C70" s="68" t="str">
        <f>IF(LEN(Assembler!C70)=0,"",DEC2HEX(OCT2DEC(RIGHT(Assembler!B70,2)),2))</f>
        <v/>
      </c>
      <c r="D70" s="68" t="str">
        <f>IF(LEN(Assembler!C70)=0,"",DEC2HEX(OCT2DEC(LEFT(Assembler!C70,2)),2))</f>
        <v/>
      </c>
      <c r="E70" s="68" t="str">
        <f>IF(LEN(Assembler!C70)=0,"",DEC2HEX(OCT2DEC(RIGHT(Assembler!C70,2)),2))</f>
        <v/>
      </c>
      <c r="F70" s="67"/>
      <c r="H70" s="67"/>
      <c r="I70" s="67">
        <v>236</v>
      </c>
      <c r="J70" s="68" t="str">
        <f t="shared" si="0"/>
        <v>00EC</v>
      </c>
      <c r="K70" s="69" t="str">
        <f>IF(LEFT(Assembler!F70,1)="$",":00000000",IF(LEN(B70)=0,"",CONCATENATE(":04",J70,"00",B70,C70,D70,E70,DEC2HEX(MOD(256-MOD(4+HEX2DEC(LEFT(J70,2))+HEX2DEC(RIGHT(J70,2))+HEX2DEC(B70)+HEX2DEC(C70)+HEX2DEC(D70)+HEX2DEC(E70),256),256),2))))</f>
        <v/>
      </c>
      <c r="L70" s="67"/>
    </row>
    <row r="71" spans="1:12" x14ac:dyDescent="0.2">
      <c r="A71" s="67"/>
      <c r="B71" s="68" t="str">
        <f>IF(LEN(Assembler!C71)=0,"",DEC2HEX(OCT2DEC(LEFT(Assembler!B71,2))+64,2))</f>
        <v/>
      </c>
      <c r="C71" s="68" t="str">
        <f>IF(LEN(Assembler!C71)=0,"",DEC2HEX(OCT2DEC(RIGHT(Assembler!B71,2)),2))</f>
        <v/>
      </c>
      <c r="D71" s="68" t="str">
        <f>IF(LEN(Assembler!C71)=0,"",DEC2HEX(OCT2DEC(LEFT(Assembler!C71,2)),2))</f>
        <v/>
      </c>
      <c r="E71" s="68" t="str">
        <f>IF(LEN(Assembler!C71)=0,"",DEC2HEX(OCT2DEC(RIGHT(Assembler!C71,2)),2))</f>
        <v/>
      </c>
      <c r="F71" s="67"/>
      <c r="H71" s="67"/>
      <c r="I71" s="67">
        <v>240</v>
      </c>
      <c r="J71" s="68" t="str">
        <f t="shared" si="0"/>
        <v>00F0</v>
      </c>
      <c r="K71" s="69" t="str">
        <f>IF(LEFT(Assembler!F71,1)="$",":00000000",IF(LEN(B71)=0,"",CONCATENATE(":04",J71,"00",B71,C71,D71,E71,DEC2HEX(MOD(256-MOD(4+HEX2DEC(LEFT(J71,2))+HEX2DEC(RIGHT(J71,2))+HEX2DEC(B71)+HEX2DEC(C71)+HEX2DEC(D71)+HEX2DEC(E71),256),256),2))))</f>
        <v/>
      </c>
      <c r="L71" s="67"/>
    </row>
    <row r="72" spans="1:12" x14ac:dyDescent="0.2">
      <c r="A72" s="67"/>
      <c r="B72" s="68" t="str">
        <f>IF(LEN(Assembler!C72)=0,"",DEC2HEX(OCT2DEC(LEFT(Assembler!B72,2))+64,2))</f>
        <v/>
      </c>
      <c r="C72" s="68" t="str">
        <f>IF(LEN(Assembler!C72)=0,"",DEC2HEX(OCT2DEC(RIGHT(Assembler!B72,2)),2))</f>
        <v/>
      </c>
      <c r="D72" s="68" t="str">
        <f>IF(LEN(Assembler!C72)=0,"",DEC2HEX(OCT2DEC(LEFT(Assembler!C72,2)),2))</f>
        <v/>
      </c>
      <c r="E72" s="68" t="str">
        <f>IF(LEN(Assembler!C72)=0,"",DEC2HEX(OCT2DEC(RIGHT(Assembler!C72,2)),2))</f>
        <v/>
      </c>
      <c r="F72" s="67"/>
      <c r="H72" s="67"/>
      <c r="I72" s="67">
        <v>244</v>
      </c>
      <c r="J72" s="68" t="str">
        <f t="shared" si="0"/>
        <v>00F4</v>
      </c>
      <c r="K72" s="69" t="str">
        <f>IF(LEFT(Assembler!F72,1)="$",":00000000",IF(LEN(B72)=0,"",CONCATENATE(":04",J72,"00",B72,C72,D72,E72,DEC2HEX(MOD(256-MOD(4+HEX2DEC(LEFT(J72,2))+HEX2DEC(RIGHT(J72,2))+HEX2DEC(B72)+HEX2DEC(C72)+HEX2DEC(D72)+HEX2DEC(E72),256),256),2))))</f>
        <v/>
      </c>
      <c r="L72" s="67"/>
    </row>
    <row r="73" spans="1:12" x14ac:dyDescent="0.2">
      <c r="A73" s="67"/>
      <c r="B73" s="68" t="str">
        <f>IF(LEN(Assembler!C73)=0,"",DEC2HEX(OCT2DEC(LEFT(Assembler!B73,2))+64,2))</f>
        <v/>
      </c>
      <c r="C73" s="68" t="str">
        <f>IF(LEN(Assembler!C73)=0,"",DEC2HEX(OCT2DEC(RIGHT(Assembler!B73,2)),2))</f>
        <v/>
      </c>
      <c r="D73" s="68" t="str">
        <f>IF(LEN(Assembler!C73)=0,"",DEC2HEX(OCT2DEC(LEFT(Assembler!C73,2)),2))</f>
        <v/>
      </c>
      <c r="E73" s="68" t="str">
        <f>IF(LEN(Assembler!C73)=0,"",DEC2HEX(OCT2DEC(RIGHT(Assembler!C73,2)),2))</f>
        <v/>
      </c>
      <c r="F73" s="67"/>
      <c r="H73" s="67"/>
      <c r="I73" s="67">
        <v>248</v>
      </c>
      <c r="J73" s="68" t="str">
        <f t="shared" si="0"/>
        <v>00F8</v>
      </c>
      <c r="K73" s="69" t="str">
        <f>IF(LEFT(Assembler!F73,1)="$",":00000000",IF(LEN(B73)=0,"",CONCATENATE(":04",J73,"00",B73,C73,D73,E73,DEC2HEX(MOD(256-MOD(4+HEX2DEC(LEFT(J73,2))+HEX2DEC(RIGHT(J73,2))+HEX2DEC(B73)+HEX2DEC(C73)+HEX2DEC(D73)+HEX2DEC(E73),256),256),2))))</f>
        <v/>
      </c>
      <c r="L73" s="67"/>
    </row>
    <row r="74" spans="1:12" x14ac:dyDescent="0.2">
      <c r="A74" s="67"/>
      <c r="B74" s="68" t="str">
        <f>IF(LEN(Assembler!C74)=0,"",DEC2HEX(OCT2DEC(LEFT(Assembler!B74,2))+64,2))</f>
        <v/>
      </c>
      <c r="C74" s="68" t="str">
        <f>IF(LEN(Assembler!C74)=0,"",DEC2HEX(OCT2DEC(RIGHT(Assembler!B74,2)),2))</f>
        <v/>
      </c>
      <c r="D74" s="68" t="str">
        <f>IF(LEN(Assembler!C74)=0,"",DEC2HEX(OCT2DEC(LEFT(Assembler!C74,2)),2))</f>
        <v/>
      </c>
      <c r="E74" s="68" t="str">
        <f>IF(LEN(Assembler!C74)=0,"",DEC2HEX(OCT2DEC(RIGHT(Assembler!C74,2)),2))</f>
        <v/>
      </c>
      <c r="F74" s="67"/>
      <c r="H74" s="67"/>
      <c r="I74" s="67">
        <v>252</v>
      </c>
      <c r="J74" s="68" t="str">
        <f t="shared" si="0"/>
        <v>00FC</v>
      </c>
      <c r="K74" s="69" t="str">
        <f>IF(LEFT(Assembler!F74,1)="$",":00000000",IF(LEN(B74)=0,"",CONCATENATE(":04",J74,"00",B74,C74,D74,E74,DEC2HEX(MOD(256-MOD(4+HEX2DEC(LEFT(J74,2))+HEX2DEC(RIGHT(J74,2))+HEX2DEC(B74)+HEX2DEC(C74)+HEX2DEC(D74)+HEX2DEC(E74),256),256),2))))</f>
        <v/>
      </c>
      <c r="L74" s="67"/>
    </row>
    <row r="75" spans="1:12" x14ac:dyDescent="0.2">
      <c r="A75" s="67"/>
      <c r="B75" s="68" t="str">
        <f>IF(LEN(Assembler!C75)=0,"",DEC2HEX(OCT2DEC(LEFT(Assembler!B75,2))+64,2))</f>
        <v/>
      </c>
      <c r="C75" s="68" t="str">
        <f>IF(LEN(Assembler!C75)=0,"",DEC2HEX(OCT2DEC(RIGHT(Assembler!B75,2)),2))</f>
        <v/>
      </c>
      <c r="D75" s="68" t="str">
        <f>IF(LEN(Assembler!C75)=0,"",DEC2HEX(OCT2DEC(LEFT(Assembler!C75,2)),2))</f>
        <v/>
      </c>
      <c r="E75" s="68" t="str">
        <f>IF(LEN(Assembler!C75)=0,"",DEC2HEX(OCT2DEC(RIGHT(Assembler!C75,2)),2))</f>
        <v/>
      </c>
      <c r="F75" s="67"/>
      <c r="H75" s="67"/>
      <c r="I75" s="67">
        <v>256</v>
      </c>
      <c r="J75" s="68" t="str">
        <f t="shared" si="0"/>
        <v>0100</v>
      </c>
      <c r="K75" s="69" t="str">
        <f>IF(LEFT(Assembler!F75,1)="$",":00000000",IF(LEN(B75)=0,"",CONCATENATE(":04",J75,"00",B75,C75,D75,E75,DEC2HEX(MOD(256-MOD(4+HEX2DEC(LEFT(J75,2))+HEX2DEC(RIGHT(J75,2))+HEX2DEC(B75)+HEX2DEC(C75)+HEX2DEC(D75)+HEX2DEC(E75),256),256),2))))</f>
        <v/>
      </c>
      <c r="L75" s="67"/>
    </row>
    <row r="76" spans="1:12" x14ac:dyDescent="0.2">
      <c r="A76" s="67"/>
      <c r="B76" s="68" t="str">
        <f>IF(LEN(Assembler!C76)=0,"",DEC2HEX(OCT2DEC(LEFT(Assembler!B76,2))+64,2))</f>
        <v/>
      </c>
      <c r="C76" s="68" t="str">
        <f>IF(LEN(Assembler!C76)=0,"",DEC2HEX(OCT2DEC(RIGHT(Assembler!B76,2)),2))</f>
        <v/>
      </c>
      <c r="D76" s="68" t="str">
        <f>IF(LEN(Assembler!C76)=0,"",DEC2HEX(OCT2DEC(LEFT(Assembler!C76,2)),2))</f>
        <v/>
      </c>
      <c r="E76" s="68" t="str">
        <f>IF(LEN(Assembler!C76)=0,"",DEC2HEX(OCT2DEC(RIGHT(Assembler!C76,2)),2))</f>
        <v/>
      </c>
      <c r="F76" s="67"/>
      <c r="H76" s="67"/>
      <c r="I76" s="67">
        <v>260</v>
      </c>
      <c r="J76" s="68" t="str">
        <f t="shared" ref="J76:J139" si="1">DEC2HEX(I76,4)</f>
        <v>0104</v>
      </c>
      <c r="K76" s="69" t="str">
        <f>IF(LEFT(Assembler!F76,1)="$",":00000000",IF(LEN(B76)=0,"",CONCATENATE(":04",J76,"00",B76,C76,D76,E76,DEC2HEX(MOD(256-MOD(4+HEX2DEC(LEFT(J76,2))+HEX2DEC(RIGHT(J76,2))+HEX2DEC(B76)+HEX2DEC(C76)+HEX2DEC(D76)+HEX2DEC(E76),256),256),2))))</f>
        <v/>
      </c>
      <c r="L76" s="67"/>
    </row>
    <row r="77" spans="1:12" x14ac:dyDescent="0.2">
      <c r="A77" s="67"/>
      <c r="B77" s="68" t="str">
        <f>IF(LEN(Assembler!C77)=0,"",DEC2HEX(OCT2DEC(LEFT(Assembler!B77,2))+64,2))</f>
        <v/>
      </c>
      <c r="C77" s="68" t="str">
        <f>IF(LEN(Assembler!C77)=0,"",DEC2HEX(OCT2DEC(RIGHT(Assembler!B77,2)),2))</f>
        <v/>
      </c>
      <c r="D77" s="68" t="str">
        <f>IF(LEN(Assembler!C77)=0,"",DEC2HEX(OCT2DEC(LEFT(Assembler!C77,2)),2))</f>
        <v/>
      </c>
      <c r="E77" s="68" t="str">
        <f>IF(LEN(Assembler!C77)=0,"",DEC2HEX(OCT2DEC(RIGHT(Assembler!C77,2)),2))</f>
        <v/>
      </c>
      <c r="F77" s="67"/>
      <c r="H77" s="67"/>
      <c r="I77" s="67">
        <v>264</v>
      </c>
      <c r="J77" s="68" t="str">
        <f t="shared" si="1"/>
        <v>0108</v>
      </c>
      <c r="K77" s="69" t="str">
        <f>IF(LEFT(Assembler!F77,1)="$",":00000000",IF(LEN(B77)=0,"",CONCATENATE(":04",J77,"00",B77,C77,D77,E77,DEC2HEX(MOD(256-MOD(4+HEX2DEC(LEFT(J77,2))+HEX2DEC(RIGHT(J77,2))+HEX2DEC(B77)+HEX2DEC(C77)+HEX2DEC(D77)+HEX2DEC(E77),256),256),2))))</f>
        <v/>
      </c>
      <c r="L77" s="67"/>
    </row>
    <row r="78" spans="1:12" x14ac:dyDescent="0.2">
      <c r="A78" s="67"/>
      <c r="B78" s="68" t="str">
        <f>IF(LEN(Assembler!C78)=0,"",DEC2HEX(OCT2DEC(LEFT(Assembler!B78,2))+64,2))</f>
        <v/>
      </c>
      <c r="C78" s="68" t="str">
        <f>IF(LEN(Assembler!C78)=0,"",DEC2HEX(OCT2DEC(RIGHT(Assembler!B78,2)),2))</f>
        <v/>
      </c>
      <c r="D78" s="68" t="str">
        <f>IF(LEN(Assembler!C78)=0,"",DEC2HEX(OCT2DEC(LEFT(Assembler!C78,2)),2))</f>
        <v/>
      </c>
      <c r="E78" s="68" t="str">
        <f>IF(LEN(Assembler!C78)=0,"",DEC2HEX(OCT2DEC(RIGHT(Assembler!C78,2)),2))</f>
        <v/>
      </c>
      <c r="F78" s="67"/>
      <c r="H78" s="67"/>
      <c r="I78" s="67">
        <v>268</v>
      </c>
      <c r="J78" s="68" t="str">
        <f t="shared" si="1"/>
        <v>010C</v>
      </c>
      <c r="K78" s="69" t="str">
        <f>IF(LEFT(Assembler!F78,1)="$",":00000000",IF(LEN(B78)=0,"",CONCATENATE(":04",J78,"00",B78,C78,D78,E78,DEC2HEX(MOD(256-MOD(4+HEX2DEC(LEFT(J78,2))+HEX2DEC(RIGHT(J78,2))+HEX2DEC(B78)+HEX2DEC(C78)+HEX2DEC(D78)+HEX2DEC(E78),256),256),2))))</f>
        <v/>
      </c>
      <c r="L78" s="67"/>
    </row>
    <row r="79" spans="1:12" x14ac:dyDescent="0.2">
      <c r="A79" s="67"/>
      <c r="B79" s="68" t="str">
        <f>IF(LEN(Assembler!C79)=0,"",DEC2HEX(OCT2DEC(LEFT(Assembler!B79,2))+64,2))</f>
        <v/>
      </c>
      <c r="C79" s="68" t="str">
        <f>IF(LEN(Assembler!C79)=0,"",DEC2HEX(OCT2DEC(RIGHT(Assembler!B79,2)),2))</f>
        <v/>
      </c>
      <c r="D79" s="68" t="str">
        <f>IF(LEN(Assembler!C79)=0,"",DEC2HEX(OCT2DEC(LEFT(Assembler!C79,2)),2))</f>
        <v/>
      </c>
      <c r="E79" s="68" t="str">
        <f>IF(LEN(Assembler!C79)=0,"",DEC2HEX(OCT2DEC(RIGHT(Assembler!C79,2)),2))</f>
        <v/>
      </c>
      <c r="F79" s="67"/>
      <c r="H79" s="67"/>
      <c r="I79" s="67">
        <v>272</v>
      </c>
      <c r="J79" s="68" t="str">
        <f t="shared" si="1"/>
        <v>0110</v>
      </c>
      <c r="K79" s="69" t="str">
        <f>IF(LEFT(Assembler!F79,1)="$",":00000000",IF(LEN(B79)=0,"",CONCATENATE(":04",J79,"00",B79,C79,D79,E79,DEC2HEX(MOD(256-MOD(4+HEX2DEC(LEFT(J79,2))+HEX2DEC(RIGHT(J79,2))+HEX2DEC(B79)+HEX2DEC(C79)+HEX2DEC(D79)+HEX2DEC(E79),256),256),2))))</f>
        <v/>
      </c>
      <c r="L79" s="67"/>
    </row>
    <row r="80" spans="1:12" x14ac:dyDescent="0.2">
      <c r="A80" s="67"/>
      <c r="B80" s="68" t="str">
        <f>IF(LEN(Assembler!C80)=0,"",DEC2HEX(OCT2DEC(LEFT(Assembler!B80,2))+64,2))</f>
        <v/>
      </c>
      <c r="C80" s="68" t="str">
        <f>IF(LEN(Assembler!C80)=0,"",DEC2HEX(OCT2DEC(RIGHT(Assembler!B80,2)),2))</f>
        <v/>
      </c>
      <c r="D80" s="68" t="str">
        <f>IF(LEN(Assembler!C80)=0,"",DEC2HEX(OCT2DEC(LEFT(Assembler!C80,2)),2))</f>
        <v/>
      </c>
      <c r="E80" s="68" t="str">
        <f>IF(LEN(Assembler!C80)=0,"",DEC2HEX(OCT2DEC(RIGHT(Assembler!C80,2)),2))</f>
        <v/>
      </c>
      <c r="F80" s="67"/>
      <c r="H80" s="67"/>
      <c r="I80" s="67">
        <v>276</v>
      </c>
      <c r="J80" s="68" t="str">
        <f t="shared" si="1"/>
        <v>0114</v>
      </c>
      <c r="K80" s="69" t="str">
        <f>IF(LEFT(Assembler!F80,1)="$",":00000000",IF(LEN(B80)=0,"",CONCATENATE(":04",J80,"00",B80,C80,D80,E80,DEC2HEX(MOD(256-MOD(4+HEX2DEC(LEFT(J80,2))+HEX2DEC(RIGHT(J80,2))+HEX2DEC(B80)+HEX2DEC(C80)+HEX2DEC(D80)+HEX2DEC(E80),256),256),2))))</f>
        <v/>
      </c>
      <c r="L80" s="67"/>
    </row>
    <row r="81" spans="1:12" x14ac:dyDescent="0.2">
      <c r="A81" s="67"/>
      <c r="B81" s="68" t="str">
        <f>IF(LEN(Assembler!C81)=0,"",DEC2HEX(OCT2DEC(LEFT(Assembler!B81,2))+64,2))</f>
        <v/>
      </c>
      <c r="C81" s="68" t="str">
        <f>IF(LEN(Assembler!C81)=0,"",DEC2HEX(OCT2DEC(RIGHT(Assembler!B81,2)),2))</f>
        <v/>
      </c>
      <c r="D81" s="68" t="str">
        <f>IF(LEN(Assembler!C81)=0,"",DEC2HEX(OCT2DEC(LEFT(Assembler!C81,2)),2))</f>
        <v/>
      </c>
      <c r="E81" s="68" t="str">
        <f>IF(LEN(Assembler!C81)=0,"",DEC2HEX(OCT2DEC(RIGHT(Assembler!C81,2)),2))</f>
        <v/>
      </c>
      <c r="F81" s="67"/>
      <c r="H81" s="67"/>
      <c r="I81" s="67">
        <v>280</v>
      </c>
      <c r="J81" s="68" t="str">
        <f t="shared" si="1"/>
        <v>0118</v>
      </c>
      <c r="K81" s="69" t="str">
        <f>IF(LEFT(Assembler!F81,1)="$",":00000000",IF(LEN(B81)=0,"",CONCATENATE(":04",J81,"00",B81,C81,D81,E81,DEC2HEX(MOD(256-MOD(4+HEX2DEC(LEFT(J81,2))+HEX2DEC(RIGHT(J81,2))+HEX2DEC(B81)+HEX2DEC(C81)+HEX2DEC(D81)+HEX2DEC(E81),256),256),2))))</f>
        <v/>
      </c>
      <c r="L81" s="67"/>
    </row>
    <row r="82" spans="1:12" x14ac:dyDescent="0.2">
      <c r="A82" s="67"/>
      <c r="B82" s="68" t="str">
        <f>IF(LEN(Assembler!C82)=0,"",DEC2HEX(OCT2DEC(LEFT(Assembler!B82,2))+64,2))</f>
        <v/>
      </c>
      <c r="C82" s="68" t="str">
        <f>IF(LEN(Assembler!C82)=0,"",DEC2HEX(OCT2DEC(RIGHT(Assembler!B82,2)),2))</f>
        <v/>
      </c>
      <c r="D82" s="68" t="str">
        <f>IF(LEN(Assembler!C82)=0,"",DEC2HEX(OCT2DEC(LEFT(Assembler!C82,2)),2))</f>
        <v/>
      </c>
      <c r="E82" s="68" t="str">
        <f>IF(LEN(Assembler!C82)=0,"",DEC2HEX(OCT2DEC(RIGHT(Assembler!C82,2)),2))</f>
        <v/>
      </c>
      <c r="F82" s="67"/>
      <c r="H82" s="67"/>
      <c r="I82" s="67">
        <v>284</v>
      </c>
      <c r="J82" s="68" t="str">
        <f t="shared" si="1"/>
        <v>011C</v>
      </c>
      <c r="K82" s="69" t="str">
        <f>IF(LEFT(Assembler!F82,1)="$",":00000000",IF(LEN(B82)=0,"",CONCATENATE(":04",J82,"00",B82,C82,D82,E82,DEC2HEX(MOD(256-MOD(4+HEX2DEC(LEFT(J82,2))+HEX2DEC(RIGHT(J82,2))+HEX2DEC(B82)+HEX2DEC(C82)+HEX2DEC(D82)+HEX2DEC(E82),256),256),2))))</f>
        <v/>
      </c>
      <c r="L82" s="67"/>
    </row>
    <row r="83" spans="1:12" x14ac:dyDescent="0.2">
      <c r="A83" s="67"/>
      <c r="B83" s="68" t="str">
        <f>IF(LEN(Assembler!C83)=0,"",DEC2HEX(OCT2DEC(LEFT(Assembler!B83,2))+64,2))</f>
        <v/>
      </c>
      <c r="C83" s="68" t="str">
        <f>IF(LEN(Assembler!C83)=0,"",DEC2HEX(OCT2DEC(RIGHT(Assembler!B83,2)),2))</f>
        <v/>
      </c>
      <c r="D83" s="68" t="str">
        <f>IF(LEN(Assembler!C83)=0,"",DEC2HEX(OCT2DEC(LEFT(Assembler!C83,2)),2))</f>
        <v/>
      </c>
      <c r="E83" s="68" t="str">
        <f>IF(LEN(Assembler!C83)=0,"",DEC2HEX(OCT2DEC(RIGHT(Assembler!C83,2)),2))</f>
        <v/>
      </c>
      <c r="F83" s="67"/>
      <c r="H83" s="67"/>
      <c r="I83" s="67">
        <v>288</v>
      </c>
      <c r="J83" s="68" t="str">
        <f t="shared" si="1"/>
        <v>0120</v>
      </c>
      <c r="K83" s="69" t="str">
        <f>IF(LEFT(Assembler!F83,1)="$",":00000000",IF(LEN(B83)=0,"",CONCATENATE(":04",J83,"00",B83,C83,D83,E83,DEC2HEX(MOD(256-MOD(4+HEX2DEC(LEFT(J83,2))+HEX2DEC(RIGHT(J83,2))+HEX2DEC(B83)+HEX2DEC(C83)+HEX2DEC(D83)+HEX2DEC(E83),256),256),2))))</f>
        <v/>
      </c>
      <c r="L83" s="67"/>
    </row>
    <row r="84" spans="1:12" x14ac:dyDescent="0.2">
      <c r="A84" s="67"/>
      <c r="B84" s="68" t="str">
        <f>IF(LEN(Assembler!C84)=0,"",DEC2HEX(OCT2DEC(LEFT(Assembler!B84,2))+64,2))</f>
        <v/>
      </c>
      <c r="C84" s="68" t="str">
        <f>IF(LEN(Assembler!C84)=0,"",DEC2HEX(OCT2DEC(RIGHT(Assembler!B84,2)),2))</f>
        <v/>
      </c>
      <c r="D84" s="68" t="str">
        <f>IF(LEN(Assembler!C84)=0,"",DEC2HEX(OCT2DEC(LEFT(Assembler!C84,2)),2))</f>
        <v/>
      </c>
      <c r="E84" s="68" t="str">
        <f>IF(LEN(Assembler!C84)=0,"",DEC2HEX(OCT2DEC(RIGHT(Assembler!C84,2)),2))</f>
        <v/>
      </c>
      <c r="F84" s="67"/>
      <c r="H84" s="67"/>
      <c r="I84" s="67">
        <v>292</v>
      </c>
      <c r="J84" s="68" t="str">
        <f t="shared" si="1"/>
        <v>0124</v>
      </c>
      <c r="K84" s="69" t="str">
        <f>IF(LEFT(Assembler!F84,1)="$",":00000000",IF(LEN(B84)=0,"",CONCATENATE(":04",J84,"00",B84,C84,D84,E84,DEC2HEX(MOD(256-MOD(4+HEX2DEC(LEFT(J84,2))+HEX2DEC(RIGHT(J84,2))+HEX2DEC(B84)+HEX2DEC(C84)+HEX2DEC(D84)+HEX2DEC(E84),256),256),2))))</f>
        <v/>
      </c>
      <c r="L84" s="67"/>
    </row>
    <row r="85" spans="1:12" x14ac:dyDescent="0.2">
      <c r="A85" s="67"/>
      <c r="B85" s="68" t="str">
        <f>IF(LEN(Assembler!C85)=0,"",DEC2HEX(OCT2DEC(LEFT(Assembler!B85,2))+64,2))</f>
        <v/>
      </c>
      <c r="C85" s="68" t="str">
        <f>IF(LEN(Assembler!C85)=0,"",DEC2HEX(OCT2DEC(RIGHT(Assembler!B85,2)),2))</f>
        <v/>
      </c>
      <c r="D85" s="68" t="str">
        <f>IF(LEN(Assembler!C85)=0,"",DEC2HEX(OCT2DEC(LEFT(Assembler!C85,2)),2))</f>
        <v/>
      </c>
      <c r="E85" s="68" t="str">
        <f>IF(LEN(Assembler!C85)=0,"",DEC2HEX(OCT2DEC(RIGHT(Assembler!C85,2)),2))</f>
        <v/>
      </c>
      <c r="F85" s="67"/>
      <c r="H85" s="67"/>
      <c r="I85" s="67">
        <v>296</v>
      </c>
      <c r="J85" s="68" t="str">
        <f t="shared" si="1"/>
        <v>0128</v>
      </c>
      <c r="K85" s="69" t="str">
        <f>IF(LEFT(Assembler!F85,1)="$",":00000000",IF(LEN(B85)=0,"",CONCATENATE(":04",J85,"00",B85,C85,D85,E85,DEC2HEX(MOD(256-MOD(4+HEX2DEC(LEFT(J85,2))+HEX2DEC(RIGHT(J85,2))+HEX2DEC(B85)+HEX2DEC(C85)+HEX2DEC(D85)+HEX2DEC(E85),256),256),2))))</f>
        <v/>
      </c>
      <c r="L85" s="67"/>
    </row>
    <row r="86" spans="1:12" x14ac:dyDescent="0.2">
      <c r="A86" s="67"/>
      <c r="B86" s="68" t="str">
        <f>IF(LEN(Assembler!C86)=0,"",DEC2HEX(OCT2DEC(LEFT(Assembler!B86,2))+64,2))</f>
        <v/>
      </c>
      <c r="C86" s="68" t="str">
        <f>IF(LEN(Assembler!C86)=0,"",DEC2HEX(OCT2DEC(RIGHT(Assembler!B86,2)),2))</f>
        <v/>
      </c>
      <c r="D86" s="68" t="str">
        <f>IF(LEN(Assembler!C86)=0,"",DEC2HEX(OCT2DEC(LEFT(Assembler!C86,2)),2))</f>
        <v/>
      </c>
      <c r="E86" s="68" t="str">
        <f>IF(LEN(Assembler!C86)=0,"",DEC2HEX(OCT2DEC(RIGHT(Assembler!C86,2)),2))</f>
        <v/>
      </c>
      <c r="F86" s="67"/>
      <c r="H86" s="67"/>
      <c r="I86" s="67">
        <v>300</v>
      </c>
      <c r="J86" s="68" t="str">
        <f t="shared" si="1"/>
        <v>012C</v>
      </c>
      <c r="K86" s="69" t="str">
        <f>IF(LEFT(Assembler!F86,1)="$",":00000000",IF(LEN(B86)=0,"",CONCATENATE(":04",J86,"00",B86,C86,D86,E86,DEC2HEX(MOD(256-MOD(4+HEX2DEC(LEFT(J86,2))+HEX2DEC(RIGHT(J86,2))+HEX2DEC(B86)+HEX2DEC(C86)+HEX2DEC(D86)+HEX2DEC(E86),256),256),2))))</f>
        <v/>
      </c>
      <c r="L86" s="67"/>
    </row>
    <row r="87" spans="1:12" x14ac:dyDescent="0.2">
      <c r="A87" s="67"/>
      <c r="B87" s="68" t="str">
        <f>IF(LEN(Assembler!C87)=0,"",DEC2HEX(OCT2DEC(LEFT(Assembler!B87,2))+64,2))</f>
        <v/>
      </c>
      <c r="C87" s="68" t="str">
        <f>IF(LEN(Assembler!C87)=0,"",DEC2HEX(OCT2DEC(RIGHT(Assembler!B87,2)),2))</f>
        <v/>
      </c>
      <c r="D87" s="68" t="str">
        <f>IF(LEN(Assembler!C87)=0,"",DEC2HEX(OCT2DEC(LEFT(Assembler!C87,2)),2))</f>
        <v/>
      </c>
      <c r="E87" s="68" t="str">
        <f>IF(LEN(Assembler!C87)=0,"",DEC2HEX(OCT2DEC(RIGHT(Assembler!C87,2)),2))</f>
        <v/>
      </c>
      <c r="F87" s="67"/>
      <c r="H87" s="67"/>
      <c r="I87" s="67">
        <v>304</v>
      </c>
      <c r="J87" s="68" t="str">
        <f t="shared" si="1"/>
        <v>0130</v>
      </c>
      <c r="K87" s="69" t="str">
        <f>IF(LEFT(Assembler!F87,1)="$",":00000000",IF(LEN(B87)=0,"",CONCATENATE(":04",J87,"00",B87,C87,D87,E87,DEC2HEX(MOD(256-MOD(4+HEX2DEC(LEFT(J87,2))+HEX2DEC(RIGHT(J87,2))+HEX2DEC(B87)+HEX2DEC(C87)+HEX2DEC(D87)+HEX2DEC(E87),256),256),2))))</f>
        <v/>
      </c>
      <c r="L87" s="67"/>
    </row>
    <row r="88" spans="1:12" x14ac:dyDescent="0.2">
      <c r="A88" s="67"/>
      <c r="B88" s="68" t="str">
        <f>IF(LEN(Assembler!C88)=0,"",DEC2HEX(OCT2DEC(LEFT(Assembler!B88,2))+64,2))</f>
        <v/>
      </c>
      <c r="C88" s="68" t="str">
        <f>IF(LEN(Assembler!C88)=0,"",DEC2HEX(OCT2DEC(RIGHT(Assembler!B88,2)),2))</f>
        <v/>
      </c>
      <c r="D88" s="68" t="str">
        <f>IF(LEN(Assembler!C88)=0,"",DEC2HEX(OCT2DEC(LEFT(Assembler!C88,2)),2))</f>
        <v/>
      </c>
      <c r="E88" s="68" t="str">
        <f>IF(LEN(Assembler!C88)=0,"",DEC2HEX(OCT2DEC(RIGHT(Assembler!C88,2)),2))</f>
        <v/>
      </c>
      <c r="F88" s="67"/>
      <c r="H88" s="67"/>
      <c r="I88" s="67">
        <v>308</v>
      </c>
      <c r="J88" s="68" t="str">
        <f t="shared" si="1"/>
        <v>0134</v>
      </c>
      <c r="K88" s="69" t="str">
        <f>IF(LEFT(Assembler!F88,1)="$",":00000000",IF(LEN(B88)=0,"",CONCATENATE(":04",J88,"00",B88,C88,D88,E88,DEC2HEX(MOD(256-MOD(4+HEX2DEC(LEFT(J88,2))+HEX2DEC(RIGHT(J88,2))+HEX2DEC(B88)+HEX2DEC(C88)+HEX2DEC(D88)+HEX2DEC(E88),256),256),2))))</f>
        <v/>
      </c>
      <c r="L88" s="67"/>
    </row>
    <row r="89" spans="1:12" x14ac:dyDescent="0.2">
      <c r="A89" s="67"/>
      <c r="B89" s="68" t="str">
        <f>IF(LEN(Assembler!C89)=0,"",DEC2HEX(OCT2DEC(LEFT(Assembler!B89,2))+64,2))</f>
        <v/>
      </c>
      <c r="C89" s="68" t="str">
        <f>IF(LEN(Assembler!C89)=0,"",DEC2HEX(OCT2DEC(RIGHT(Assembler!B89,2)),2))</f>
        <v/>
      </c>
      <c r="D89" s="68" t="str">
        <f>IF(LEN(Assembler!C89)=0,"",DEC2HEX(OCT2DEC(LEFT(Assembler!C89,2)),2))</f>
        <v/>
      </c>
      <c r="E89" s="68" t="str">
        <f>IF(LEN(Assembler!C89)=0,"",DEC2HEX(OCT2DEC(RIGHT(Assembler!C89,2)),2))</f>
        <v/>
      </c>
      <c r="F89" s="67"/>
      <c r="H89" s="67"/>
      <c r="I89" s="67">
        <v>312</v>
      </c>
      <c r="J89" s="68" t="str">
        <f t="shared" si="1"/>
        <v>0138</v>
      </c>
      <c r="K89" s="69" t="str">
        <f>IF(LEFT(Assembler!F89,1)="$",":00000000",IF(LEN(B89)=0,"",CONCATENATE(":04",J89,"00",B89,C89,D89,E89,DEC2HEX(MOD(256-MOD(4+HEX2DEC(LEFT(J89,2))+HEX2DEC(RIGHT(J89,2))+HEX2DEC(B89)+HEX2DEC(C89)+HEX2DEC(D89)+HEX2DEC(E89),256),256),2))))</f>
        <v/>
      </c>
      <c r="L89" s="67"/>
    </row>
    <row r="90" spans="1:12" x14ac:dyDescent="0.2">
      <c r="A90" s="67"/>
      <c r="B90" s="68" t="str">
        <f>IF(LEN(Assembler!C90)=0,"",DEC2HEX(OCT2DEC(LEFT(Assembler!B90,2))+64,2))</f>
        <v/>
      </c>
      <c r="C90" s="68" t="str">
        <f>IF(LEN(Assembler!C90)=0,"",DEC2HEX(OCT2DEC(RIGHT(Assembler!B90,2)),2))</f>
        <v/>
      </c>
      <c r="D90" s="68" t="str">
        <f>IF(LEN(Assembler!C90)=0,"",DEC2HEX(OCT2DEC(LEFT(Assembler!C90,2)),2))</f>
        <v/>
      </c>
      <c r="E90" s="68" t="str">
        <f>IF(LEN(Assembler!C90)=0,"",DEC2HEX(OCT2DEC(RIGHT(Assembler!C90,2)),2))</f>
        <v/>
      </c>
      <c r="F90" s="67"/>
      <c r="H90" s="67"/>
      <c r="I90" s="67">
        <v>316</v>
      </c>
      <c r="J90" s="68" t="str">
        <f t="shared" si="1"/>
        <v>013C</v>
      </c>
      <c r="K90" s="69" t="str">
        <f>IF(LEFT(Assembler!F90,1)="$",":00000000",IF(LEN(B90)=0,"",CONCATENATE(":04",J90,"00",B90,C90,D90,E90,DEC2HEX(MOD(256-MOD(4+HEX2DEC(LEFT(J90,2))+HEX2DEC(RIGHT(J90,2))+HEX2DEC(B90)+HEX2DEC(C90)+HEX2DEC(D90)+HEX2DEC(E90),256),256),2))))</f>
        <v/>
      </c>
      <c r="L90" s="67"/>
    </row>
    <row r="91" spans="1:12" x14ac:dyDescent="0.2">
      <c r="A91" s="67"/>
      <c r="B91" s="68" t="str">
        <f>IF(LEN(Assembler!C91)=0,"",DEC2HEX(OCT2DEC(LEFT(Assembler!B91,2))+64,2))</f>
        <v/>
      </c>
      <c r="C91" s="68" t="str">
        <f>IF(LEN(Assembler!C91)=0,"",DEC2HEX(OCT2DEC(RIGHT(Assembler!B91,2)),2))</f>
        <v/>
      </c>
      <c r="D91" s="68" t="str">
        <f>IF(LEN(Assembler!C91)=0,"",DEC2HEX(OCT2DEC(LEFT(Assembler!C91,2)),2))</f>
        <v/>
      </c>
      <c r="E91" s="68" t="str">
        <f>IF(LEN(Assembler!C91)=0,"",DEC2HEX(OCT2DEC(RIGHT(Assembler!C91,2)),2))</f>
        <v/>
      </c>
      <c r="F91" s="67"/>
      <c r="H91" s="67"/>
      <c r="I91" s="67">
        <v>320</v>
      </c>
      <c r="J91" s="68" t="str">
        <f t="shared" si="1"/>
        <v>0140</v>
      </c>
      <c r="K91" s="69" t="str">
        <f>IF(LEFT(Assembler!F91,1)="$",":00000000",IF(LEN(B91)=0,"",CONCATENATE(":04",J91,"00",B91,C91,D91,E91,DEC2HEX(MOD(256-MOD(4+HEX2DEC(LEFT(J91,2))+HEX2DEC(RIGHT(J91,2))+HEX2DEC(B91)+HEX2DEC(C91)+HEX2DEC(D91)+HEX2DEC(E91),256),256),2))))</f>
        <v/>
      </c>
      <c r="L91" s="67"/>
    </row>
    <row r="92" spans="1:12" x14ac:dyDescent="0.2">
      <c r="A92" s="67"/>
      <c r="B92" s="68" t="str">
        <f>IF(LEN(Assembler!C92)=0,"",DEC2HEX(OCT2DEC(LEFT(Assembler!B92,2))+64,2))</f>
        <v/>
      </c>
      <c r="C92" s="68" t="str">
        <f>IF(LEN(Assembler!C92)=0,"",DEC2HEX(OCT2DEC(RIGHT(Assembler!B92,2)),2))</f>
        <v/>
      </c>
      <c r="D92" s="68" t="str">
        <f>IF(LEN(Assembler!C92)=0,"",DEC2HEX(OCT2DEC(LEFT(Assembler!C92,2)),2))</f>
        <v/>
      </c>
      <c r="E92" s="68" t="str">
        <f>IF(LEN(Assembler!C92)=0,"",DEC2HEX(OCT2DEC(RIGHT(Assembler!C92,2)),2))</f>
        <v/>
      </c>
      <c r="F92" s="67"/>
      <c r="H92" s="67"/>
      <c r="I92" s="67">
        <v>324</v>
      </c>
      <c r="J92" s="68" t="str">
        <f t="shared" si="1"/>
        <v>0144</v>
      </c>
      <c r="K92" s="69" t="str">
        <f>IF(LEFT(Assembler!F92,1)="$",":00000000",IF(LEN(B92)=0,"",CONCATENATE(":04",J92,"00",B92,C92,D92,E92,DEC2HEX(MOD(256-MOD(4+HEX2DEC(LEFT(J92,2))+HEX2DEC(RIGHT(J92,2))+HEX2DEC(B92)+HEX2DEC(C92)+HEX2DEC(D92)+HEX2DEC(E92),256),256),2))))</f>
        <v/>
      </c>
      <c r="L92" s="67"/>
    </row>
    <row r="93" spans="1:12" x14ac:dyDescent="0.2">
      <c r="A93" s="67"/>
      <c r="B93" s="68" t="str">
        <f>IF(LEN(Assembler!C93)=0,"",DEC2HEX(OCT2DEC(LEFT(Assembler!B93,2))+64,2))</f>
        <v/>
      </c>
      <c r="C93" s="68" t="str">
        <f>IF(LEN(Assembler!C93)=0,"",DEC2HEX(OCT2DEC(RIGHT(Assembler!B93,2)),2))</f>
        <v/>
      </c>
      <c r="D93" s="68" t="str">
        <f>IF(LEN(Assembler!C93)=0,"",DEC2HEX(OCT2DEC(LEFT(Assembler!C93,2)),2))</f>
        <v/>
      </c>
      <c r="E93" s="68" t="str">
        <f>IF(LEN(Assembler!C93)=0,"",DEC2HEX(OCT2DEC(RIGHT(Assembler!C93,2)),2))</f>
        <v/>
      </c>
      <c r="F93" s="67"/>
      <c r="H93" s="67"/>
      <c r="I93" s="67">
        <v>328</v>
      </c>
      <c r="J93" s="68" t="str">
        <f t="shared" si="1"/>
        <v>0148</v>
      </c>
      <c r="K93" s="69" t="str">
        <f>IF(LEFT(Assembler!F93,1)="$",":00000000",IF(LEN(B93)=0,"",CONCATENATE(":04",J93,"00",B93,C93,D93,E93,DEC2HEX(MOD(256-MOD(4+HEX2DEC(LEFT(J93,2))+HEX2DEC(RIGHT(J93,2))+HEX2DEC(B93)+HEX2DEC(C93)+HEX2DEC(D93)+HEX2DEC(E93),256),256),2))))</f>
        <v/>
      </c>
      <c r="L93" s="67"/>
    </row>
    <row r="94" spans="1:12" x14ac:dyDescent="0.2">
      <c r="A94" s="67"/>
      <c r="B94" s="68" t="str">
        <f>IF(LEN(Assembler!C94)=0,"",DEC2HEX(OCT2DEC(LEFT(Assembler!B94,2))+64,2))</f>
        <v/>
      </c>
      <c r="C94" s="68" t="str">
        <f>IF(LEN(Assembler!C94)=0,"",DEC2HEX(OCT2DEC(RIGHT(Assembler!B94,2)),2))</f>
        <v/>
      </c>
      <c r="D94" s="68" t="str">
        <f>IF(LEN(Assembler!C94)=0,"",DEC2HEX(OCT2DEC(LEFT(Assembler!C94,2)),2))</f>
        <v/>
      </c>
      <c r="E94" s="68" t="str">
        <f>IF(LEN(Assembler!C94)=0,"",DEC2HEX(OCT2DEC(RIGHT(Assembler!C94,2)),2))</f>
        <v/>
      </c>
      <c r="F94" s="67"/>
      <c r="H94" s="67"/>
      <c r="I94" s="67">
        <v>332</v>
      </c>
      <c r="J94" s="68" t="str">
        <f t="shared" si="1"/>
        <v>014C</v>
      </c>
      <c r="K94" s="69" t="str">
        <f>IF(LEFT(Assembler!F94,1)="$",":00000000",IF(LEN(B94)=0,"",CONCATENATE(":04",J94,"00",B94,C94,D94,E94,DEC2HEX(MOD(256-MOD(4+HEX2DEC(LEFT(J94,2))+HEX2DEC(RIGHT(J94,2))+HEX2DEC(B94)+HEX2DEC(C94)+HEX2DEC(D94)+HEX2DEC(E94),256),256),2))))</f>
        <v/>
      </c>
      <c r="L94" s="67"/>
    </row>
    <row r="95" spans="1:12" x14ac:dyDescent="0.2">
      <c r="A95" s="67"/>
      <c r="B95" s="68" t="str">
        <f>IF(LEN(Assembler!C95)=0,"",DEC2HEX(OCT2DEC(LEFT(Assembler!B95,2))+64,2))</f>
        <v/>
      </c>
      <c r="C95" s="68" t="str">
        <f>IF(LEN(Assembler!C95)=0,"",DEC2HEX(OCT2DEC(RIGHT(Assembler!B95,2)),2))</f>
        <v/>
      </c>
      <c r="D95" s="68" t="str">
        <f>IF(LEN(Assembler!C95)=0,"",DEC2HEX(OCT2DEC(LEFT(Assembler!C95,2)),2))</f>
        <v/>
      </c>
      <c r="E95" s="68" t="str">
        <f>IF(LEN(Assembler!C95)=0,"",DEC2HEX(OCT2DEC(RIGHT(Assembler!C95,2)),2))</f>
        <v/>
      </c>
      <c r="F95" s="67"/>
      <c r="H95" s="67"/>
      <c r="I95" s="67">
        <v>336</v>
      </c>
      <c r="J95" s="68" t="str">
        <f t="shared" si="1"/>
        <v>0150</v>
      </c>
      <c r="K95" s="69" t="str">
        <f>IF(LEFT(Assembler!F95,1)="$",":00000000",IF(LEN(B95)=0,"",CONCATENATE(":04",J95,"00",B95,C95,D95,E95,DEC2HEX(MOD(256-MOD(4+HEX2DEC(LEFT(J95,2))+HEX2DEC(RIGHT(J95,2))+HEX2DEC(B95)+HEX2DEC(C95)+HEX2DEC(D95)+HEX2DEC(E95),256),256),2))))</f>
        <v/>
      </c>
      <c r="L95" s="67"/>
    </row>
    <row r="96" spans="1:12" x14ac:dyDescent="0.2">
      <c r="A96" s="67"/>
      <c r="B96" s="68" t="str">
        <f>IF(LEN(Assembler!C96)=0,"",DEC2HEX(OCT2DEC(LEFT(Assembler!B96,2))+64,2))</f>
        <v/>
      </c>
      <c r="C96" s="68" t="str">
        <f>IF(LEN(Assembler!C96)=0,"",DEC2HEX(OCT2DEC(RIGHT(Assembler!B96,2)),2))</f>
        <v/>
      </c>
      <c r="D96" s="68" t="str">
        <f>IF(LEN(Assembler!C96)=0,"",DEC2HEX(OCT2DEC(LEFT(Assembler!C96,2)),2))</f>
        <v/>
      </c>
      <c r="E96" s="68" t="str">
        <f>IF(LEN(Assembler!C96)=0,"",DEC2HEX(OCT2DEC(RIGHT(Assembler!C96,2)),2))</f>
        <v/>
      </c>
      <c r="F96" s="67"/>
      <c r="H96" s="67"/>
      <c r="I96" s="67">
        <v>340</v>
      </c>
      <c r="J96" s="68" t="str">
        <f t="shared" si="1"/>
        <v>0154</v>
      </c>
      <c r="K96" s="69" t="str">
        <f>IF(LEFT(Assembler!F96,1)="$",":00000000",IF(LEN(B96)=0,"",CONCATENATE(":04",J96,"00",B96,C96,D96,E96,DEC2HEX(MOD(256-MOD(4+HEX2DEC(LEFT(J96,2))+HEX2DEC(RIGHT(J96,2))+HEX2DEC(B96)+HEX2DEC(C96)+HEX2DEC(D96)+HEX2DEC(E96),256),256),2))))</f>
        <v/>
      </c>
      <c r="L96" s="67"/>
    </row>
    <row r="97" spans="1:12" x14ac:dyDescent="0.2">
      <c r="A97" s="67"/>
      <c r="B97" s="68" t="str">
        <f>IF(LEN(Assembler!C97)=0,"",DEC2HEX(OCT2DEC(LEFT(Assembler!B97,2))+64,2))</f>
        <v/>
      </c>
      <c r="C97" s="68" t="str">
        <f>IF(LEN(Assembler!C97)=0,"",DEC2HEX(OCT2DEC(RIGHT(Assembler!B97,2)),2))</f>
        <v/>
      </c>
      <c r="D97" s="68" t="str">
        <f>IF(LEN(Assembler!C97)=0,"",DEC2HEX(OCT2DEC(LEFT(Assembler!C97,2)),2))</f>
        <v/>
      </c>
      <c r="E97" s="68" t="str">
        <f>IF(LEN(Assembler!C97)=0,"",DEC2HEX(OCT2DEC(RIGHT(Assembler!C97,2)),2))</f>
        <v/>
      </c>
      <c r="F97" s="67"/>
      <c r="H97" s="67"/>
      <c r="I97" s="67">
        <v>344</v>
      </c>
      <c r="J97" s="68" t="str">
        <f t="shared" si="1"/>
        <v>0158</v>
      </c>
      <c r="K97" s="69" t="str">
        <f>IF(LEFT(Assembler!F97,1)="$",":00000000",IF(LEN(B97)=0,"",CONCATENATE(":04",J97,"00",B97,C97,D97,E97,DEC2HEX(MOD(256-MOD(4+HEX2DEC(LEFT(J97,2))+HEX2DEC(RIGHT(J97,2))+HEX2DEC(B97)+HEX2DEC(C97)+HEX2DEC(D97)+HEX2DEC(E97),256),256),2))))</f>
        <v/>
      </c>
      <c r="L97" s="67"/>
    </row>
    <row r="98" spans="1:12" x14ac:dyDescent="0.2">
      <c r="A98" s="67"/>
      <c r="B98" s="68" t="str">
        <f>IF(LEN(Assembler!C98)=0,"",DEC2HEX(OCT2DEC(LEFT(Assembler!B98,2))+64,2))</f>
        <v/>
      </c>
      <c r="C98" s="68" t="str">
        <f>IF(LEN(Assembler!C98)=0,"",DEC2HEX(OCT2DEC(RIGHT(Assembler!B98,2)),2))</f>
        <v/>
      </c>
      <c r="D98" s="68" t="str">
        <f>IF(LEN(Assembler!C98)=0,"",DEC2HEX(OCT2DEC(LEFT(Assembler!C98,2)),2))</f>
        <v/>
      </c>
      <c r="E98" s="68" t="str">
        <f>IF(LEN(Assembler!C98)=0,"",DEC2HEX(OCT2DEC(RIGHT(Assembler!C98,2)),2))</f>
        <v/>
      </c>
      <c r="F98" s="67"/>
      <c r="H98" s="67"/>
      <c r="I98" s="67">
        <v>348</v>
      </c>
      <c r="J98" s="68" t="str">
        <f t="shared" si="1"/>
        <v>015C</v>
      </c>
      <c r="K98" s="69" t="str">
        <f>IF(LEFT(Assembler!F98,1)="$",":00000000",IF(LEN(B98)=0,"",CONCATENATE(":04",J98,"00",B98,C98,D98,E98,DEC2HEX(MOD(256-MOD(4+HEX2DEC(LEFT(J98,2))+HEX2DEC(RIGHT(J98,2))+HEX2DEC(B98)+HEX2DEC(C98)+HEX2DEC(D98)+HEX2DEC(E98),256),256),2))))</f>
        <v/>
      </c>
      <c r="L98" s="67"/>
    </row>
    <row r="99" spans="1:12" x14ac:dyDescent="0.2">
      <c r="A99" s="67"/>
      <c r="B99" s="68" t="str">
        <f>IF(LEN(Assembler!C99)=0,"",DEC2HEX(OCT2DEC(LEFT(Assembler!B99,2))+64,2))</f>
        <v/>
      </c>
      <c r="C99" s="68" t="str">
        <f>IF(LEN(Assembler!C99)=0,"",DEC2HEX(OCT2DEC(RIGHT(Assembler!B99,2)),2))</f>
        <v/>
      </c>
      <c r="D99" s="68" t="str">
        <f>IF(LEN(Assembler!C99)=0,"",DEC2HEX(OCT2DEC(LEFT(Assembler!C99,2)),2))</f>
        <v/>
      </c>
      <c r="E99" s="68" t="str">
        <f>IF(LEN(Assembler!C99)=0,"",DEC2HEX(OCT2DEC(RIGHT(Assembler!C99,2)),2))</f>
        <v/>
      </c>
      <c r="F99" s="67"/>
      <c r="H99" s="67"/>
      <c r="I99" s="67">
        <v>352</v>
      </c>
      <c r="J99" s="68" t="str">
        <f t="shared" si="1"/>
        <v>0160</v>
      </c>
      <c r="K99" s="69" t="str">
        <f>IF(LEFT(Assembler!F99,1)="$",":00000000",IF(LEN(B99)=0,"",CONCATENATE(":04",J99,"00",B99,C99,D99,E99,DEC2HEX(MOD(256-MOD(4+HEX2DEC(LEFT(J99,2))+HEX2DEC(RIGHT(J99,2))+HEX2DEC(B99)+HEX2DEC(C99)+HEX2DEC(D99)+HEX2DEC(E99),256),256),2))))</f>
        <v/>
      </c>
      <c r="L99" s="67"/>
    </row>
    <row r="100" spans="1:12" x14ac:dyDescent="0.2">
      <c r="A100" s="67"/>
      <c r="B100" s="68" t="str">
        <f>IF(LEN(Assembler!C100)=0,"",DEC2HEX(OCT2DEC(LEFT(Assembler!B100,2))+64,2))</f>
        <v/>
      </c>
      <c r="C100" s="68" t="str">
        <f>IF(LEN(Assembler!C100)=0,"",DEC2HEX(OCT2DEC(RIGHT(Assembler!B100,2)),2))</f>
        <v/>
      </c>
      <c r="D100" s="68" t="str">
        <f>IF(LEN(Assembler!C100)=0,"",DEC2HEX(OCT2DEC(LEFT(Assembler!C100,2)),2))</f>
        <v/>
      </c>
      <c r="E100" s="68" t="str">
        <f>IF(LEN(Assembler!C100)=0,"",DEC2HEX(OCT2DEC(RIGHT(Assembler!C100,2)),2))</f>
        <v/>
      </c>
      <c r="F100" s="67"/>
      <c r="H100" s="67"/>
      <c r="I100" s="67">
        <v>356</v>
      </c>
      <c r="J100" s="68" t="str">
        <f t="shared" si="1"/>
        <v>0164</v>
      </c>
      <c r="K100" s="69" t="str">
        <f>IF(LEFT(Assembler!F100,1)="$",":00000000",IF(LEN(B100)=0,"",CONCATENATE(":04",J100,"00",B100,C100,D100,E100,DEC2HEX(MOD(256-MOD(4+HEX2DEC(LEFT(J100,2))+HEX2DEC(RIGHT(J100,2))+HEX2DEC(B100)+HEX2DEC(C100)+HEX2DEC(D100)+HEX2DEC(E100),256),256),2))))</f>
        <v/>
      </c>
      <c r="L100" s="67"/>
    </row>
    <row r="101" spans="1:12" x14ac:dyDescent="0.2">
      <c r="A101" s="67"/>
      <c r="B101" s="68" t="str">
        <f>IF(LEN(Assembler!C101)=0,"",DEC2HEX(OCT2DEC(LEFT(Assembler!B101,2))+64,2))</f>
        <v/>
      </c>
      <c r="C101" s="68" t="str">
        <f>IF(LEN(Assembler!C101)=0,"",DEC2HEX(OCT2DEC(RIGHT(Assembler!B101,2)),2))</f>
        <v/>
      </c>
      <c r="D101" s="68" t="str">
        <f>IF(LEN(Assembler!C101)=0,"",DEC2HEX(OCT2DEC(LEFT(Assembler!C101,2)),2))</f>
        <v/>
      </c>
      <c r="E101" s="68" t="str">
        <f>IF(LEN(Assembler!C101)=0,"",DEC2HEX(OCT2DEC(RIGHT(Assembler!C101,2)),2))</f>
        <v/>
      </c>
      <c r="F101" s="67"/>
      <c r="H101" s="67"/>
      <c r="I101" s="67">
        <v>360</v>
      </c>
      <c r="J101" s="68" t="str">
        <f t="shared" si="1"/>
        <v>0168</v>
      </c>
      <c r="K101" s="69" t="str">
        <f>IF(LEFT(Assembler!F101,1)="$",":00000000",IF(LEN(B101)=0,"",CONCATENATE(":04",J101,"00",B101,C101,D101,E101,DEC2HEX(MOD(256-MOD(4+HEX2DEC(LEFT(J101,2))+HEX2DEC(RIGHT(J101,2))+HEX2DEC(B101)+HEX2DEC(C101)+HEX2DEC(D101)+HEX2DEC(E101),256),256),2))))</f>
        <v/>
      </c>
      <c r="L101" s="67"/>
    </row>
    <row r="102" spans="1:12" x14ac:dyDescent="0.2">
      <c r="A102" s="67"/>
      <c r="B102" s="68" t="str">
        <f>IF(LEN(Assembler!C102)=0,"",DEC2HEX(OCT2DEC(LEFT(Assembler!B102,2))+64,2))</f>
        <v/>
      </c>
      <c r="C102" s="68" t="str">
        <f>IF(LEN(Assembler!C102)=0,"",DEC2HEX(OCT2DEC(RIGHT(Assembler!B102,2)),2))</f>
        <v/>
      </c>
      <c r="D102" s="68" t="str">
        <f>IF(LEN(Assembler!C102)=0,"",DEC2HEX(OCT2DEC(LEFT(Assembler!C102,2)),2))</f>
        <v/>
      </c>
      <c r="E102" s="68" t="str">
        <f>IF(LEN(Assembler!C102)=0,"",DEC2HEX(OCT2DEC(RIGHT(Assembler!C102,2)),2))</f>
        <v/>
      </c>
      <c r="F102" s="67"/>
      <c r="H102" s="67"/>
      <c r="I102" s="67">
        <v>364</v>
      </c>
      <c r="J102" s="68" t="str">
        <f t="shared" si="1"/>
        <v>016C</v>
      </c>
      <c r="K102" s="69" t="str">
        <f>IF(LEFT(Assembler!F102,1)="$",":00000000",IF(LEN(B102)=0,"",CONCATENATE(":04",J102,"00",B102,C102,D102,E102,DEC2HEX(MOD(256-MOD(4+HEX2DEC(LEFT(J102,2))+HEX2DEC(RIGHT(J102,2))+HEX2DEC(B102)+HEX2DEC(C102)+HEX2DEC(D102)+HEX2DEC(E102),256),256),2))))</f>
        <v/>
      </c>
      <c r="L102" s="67"/>
    </row>
    <row r="103" spans="1:12" x14ac:dyDescent="0.2">
      <c r="A103" s="67"/>
      <c r="B103" s="68" t="str">
        <f>IF(LEN(Assembler!C103)=0,"",DEC2HEX(OCT2DEC(LEFT(Assembler!B103,2))+64,2))</f>
        <v/>
      </c>
      <c r="C103" s="68" t="str">
        <f>IF(LEN(Assembler!C103)=0,"",DEC2HEX(OCT2DEC(RIGHT(Assembler!B103,2)),2))</f>
        <v/>
      </c>
      <c r="D103" s="68" t="str">
        <f>IF(LEN(Assembler!C103)=0,"",DEC2HEX(OCT2DEC(LEFT(Assembler!C103,2)),2))</f>
        <v/>
      </c>
      <c r="E103" s="68" t="str">
        <f>IF(LEN(Assembler!C103)=0,"",DEC2HEX(OCT2DEC(RIGHT(Assembler!C103,2)),2))</f>
        <v/>
      </c>
      <c r="F103" s="67"/>
      <c r="H103" s="67"/>
      <c r="I103" s="67">
        <v>368</v>
      </c>
      <c r="J103" s="68" t="str">
        <f t="shared" si="1"/>
        <v>0170</v>
      </c>
      <c r="K103" s="69" t="str">
        <f>IF(LEFT(Assembler!F103,1)="$",":00000000",IF(LEN(B103)=0,"",CONCATENATE(":04",J103,"00",B103,C103,D103,E103,DEC2HEX(MOD(256-MOD(4+HEX2DEC(LEFT(J103,2))+HEX2DEC(RIGHT(J103,2))+HEX2DEC(B103)+HEX2DEC(C103)+HEX2DEC(D103)+HEX2DEC(E103),256),256),2))))</f>
        <v/>
      </c>
      <c r="L103" s="67"/>
    </row>
    <row r="104" spans="1:12" x14ac:dyDescent="0.2">
      <c r="A104" s="67"/>
      <c r="B104" s="68" t="str">
        <f>IF(LEN(Assembler!C104)=0,"",DEC2HEX(OCT2DEC(LEFT(Assembler!B104,2))+64,2))</f>
        <v/>
      </c>
      <c r="C104" s="68" t="str">
        <f>IF(LEN(Assembler!C104)=0,"",DEC2HEX(OCT2DEC(RIGHT(Assembler!B104,2)),2))</f>
        <v/>
      </c>
      <c r="D104" s="68" t="str">
        <f>IF(LEN(Assembler!C104)=0,"",DEC2HEX(OCT2DEC(LEFT(Assembler!C104,2)),2))</f>
        <v/>
      </c>
      <c r="E104" s="68" t="str">
        <f>IF(LEN(Assembler!C104)=0,"",DEC2HEX(OCT2DEC(RIGHT(Assembler!C104,2)),2))</f>
        <v/>
      </c>
      <c r="F104" s="67"/>
      <c r="H104" s="67"/>
      <c r="I104" s="67">
        <v>372</v>
      </c>
      <c r="J104" s="68" t="str">
        <f t="shared" si="1"/>
        <v>0174</v>
      </c>
      <c r="K104" s="69" t="str">
        <f>IF(LEFT(Assembler!F104,1)="$",":00000000",IF(LEN(B104)=0,"",CONCATENATE(":04",J104,"00",B104,C104,D104,E104,DEC2HEX(MOD(256-MOD(4+HEX2DEC(LEFT(J104,2))+HEX2DEC(RIGHT(J104,2))+HEX2DEC(B104)+HEX2DEC(C104)+HEX2DEC(D104)+HEX2DEC(E104),256),256),2))))</f>
        <v/>
      </c>
      <c r="L104" s="67"/>
    </row>
    <row r="105" spans="1:12" x14ac:dyDescent="0.2">
      <c r="A105" s="67"/>
      <c r="B105" s="68" t="str">
        <f>IF(LEN(Assembler!C105)=0,"",DEC2HEX(OCT2DEC(LEFT(Assembler!B105,2))+64,2))</f>
        <v/>
      </c>
      <c r="C105" s="68" t="str">
        <f>IF(LEN(Assembler!C105)=0,"",DEC2HEX(OCT2DEC(RIGHT(Assembler!B105,2)),2))</f>
        <v/>
      </c>
      <c r="D105" s="68" t="str">
        <f>IF(LEN(Assembler!C105)=0,"",DEC2HEX(OCT2DEC(LEFT(Assembler!C105,2)),2))</f>
        <v/>
      </c>
      <c r="E105" s="68" t="str">
        <f>IF(LEN(Assembler!C105)=0,"",DEC2HEX(OCT2DEC(RIGHT(Assembler!C105,2)),2))</f>
        <v/>
      </c>
      <c r="F105" s="67"/>
      <c r="H105" s="67"/>
      <c r="I105" s="67">
        <v>376</v>
      </c>
      <c r="J105" s="68" t="str">
        <f t="shared" si="1"/>
        <v>0178</v>
      </c>
      <c r="K105" s="69" t="str">
        <f>IF(LEFT(Assembler!F105,1)="$",":00000000",IF(LEN(B105)=0,"",CONCATENATE(":04",J105,"00",B105,C105,D105,E105,DEC2HEX(MOD(256-MOD(4+HEX2DEC(LEFT(J105,2))+HEX2DEC(RIGHT(J105,2))+HEX2DEC(B105)+HEX2DEC(C105)+HEX2DEC(D105)+HEX2DEC(E105),256),256),2))))</f>
        <v/>
      </c>
      <c r="L105" s="67"/>
    </row>
    <row r="106" spans="1:12" x14ac:dyDescent="0.2">
      <c r="A106" s="67"/>
      <c r="B106" s="68" t="str">
        <f>IF(LEN(Assembler!C106)=0,"",DEC2HEX(OCT2DEC(LEFT(Assembler!B106,2))+64,2))</f>
        <v/>
      </c>
      <c r="C106" s="68" t="str">
        <f>IF(LEN(Assembler!C106)=0,"",DEC2HEX(OCT2DEC(RIGHT(Assembler!B106,2)),2))</f>
        <v/>
      </c>
      <c r="D106" s="68" t="str">
        <f>IF(LEN(Assembler!C106)=0,"",DEC2HEX(OCT2DEC(LEFT(Assembler!C106,2)),2))</f>
        <v/>
      </c>
      <c r="E106" s="68" t="str">
        <f>IF(LEN(Assembler!C106)=0,"",DEC2HEX(OCT2DEC(RIGHT(Assembler!C106,2)),2))</f>
        <v/>
      </c>
      <c r="F106" s="67"/>
      <c r="H106" s="67"/>
      <c r="I106" s="67">
        <v>380</v>
      </c>
      <c r="J106" s="68" t="str">
        <f t="shared" si="1"/>
        <v>017C</v>
      </c>
      <c r="K106" s="69" t="str">
        <f>IF(LEFT(Assembler!F106,1)="$",":00000000",IF(LEN(B106)=0,"",CONCATENATE(":04",J106,"00",B106,C106,D106,E106,DEC2HEX(MOD(256-MOD(4+HEX2DEC(LEFT(J106,2))+HEX2DEC(RIGHT(J106,2))+HEX2DEC(B106)+HEX2DEC(C106)+HEX2DEC(D106)+HEX2DEC(E106),256),256),2))))</f>
        <v/>
      </c>
      <c r="L106" s="67"/>
    </row>
    <row r="107" spans="1:12" x14ac:dyDescent="0.2">
      <c r="A107" s="67"/>
      <c r="B107" s="68" t="str">
        <f>IF(LEN(Assembler!C107)=0,"",DEC2HEX(OCT2DEC(LEFT(Assembler!B107,2))+64,2))</f>
        <v/>
      </c>
      <c r="C107" s="68" t="str">
        <f>IF(LEN(Assembler!C107)=0,"",DEC2HEX(OCT2DEC(RIGHT(Assembler!B107,2)),2))</f>
        <v/>
      </c>
      <c r="D107" s="68" t="str">
        <f>IF(LEN(Assembler!C107)=0,"",DEC2HEX(OCT2DEC(LEFT(Assembler!C107,2)),2))</f>
        <v/>
      </c>
      <c r="E107" s="68" t="str">
        <f>IF(LEN(Assembler!C107)=0,"",DEC2HEX(OCT2DEC(RIGHT(Assembler!C107,2)),2))</f>
        <v/>
      </c>
      <c r="F107" s="67"/>
      <c r="H107" s="67"/>
      <c r="I107" s="67">
        <v>384</v>
      </c>
      <c r="J107" s="68" t="str">
        <f t="shared" si="1"/>
        <v>0180</v>
      </c>
      <c r="K107" s="69" t="str">
        <f>IF(LEFT(Assembler!F107,1)="$",":00000000",IF(LEN(B107)=0,"",CONCATENATE(":04",J107,"00",B107,C107,D107,E107,DEC2HEX(MOD(256-MOD(4+HEX2DEC(LEFT(J107,2))+HEX2DEC(RIGHT(J107,2))+HEX2DEC(B107)+HEX2DEC(C107)+HEX2DEC(D107)+HEX2DEC(E107),256),256),2))))</f>
        <v/>
      </c>
      <c r="L107" s="67"/>
    </row>
    <row r="108" spans="1:12" x14ac:dyDescent="0.2">
      <c r="A108" s="67"/>
      <c r="B108" s="68" t="str">
        <f>IF(LEN(Assembler!C108)=0,"",DEC2HEX(OCT2DEC(LEFT(Assembler!B108,2))+64,2))</f>
        <v/>
      </c>
      <c r="C108" s="68" t="str">
        <f>IF(LEN(Assembler!C108)=0,"",DEC2HEX(OCT2DEC(RIGHT(Assembler!B108,2)),2))</f>
        <v/>
      </c>
      <c r="D108" s="68" t="str">
        <f>IF(LEN(Assembler!C108)=0,"",DEC2HEX(OCT2DEC(LEFT(Assembler!C108,2)),2))</f>
        <v/>
      </c>
      <c r="E108" s="68" t="str">
        <f>IF(LEN(Assembler!C108)=0,"",DEC2HEX(OCT2DEC(RIGHT(Assembler!C108,2)),2))</f>
        <v/>
      </c>
      <c r="F108" s="67"/>
      <c r="H108" s="67"/>
      <c r="I108" s="67">
        <v>388</v>
      </c>
      <c r="J108" s="68" t="str">
        <f t="shared" si="1"/>
        <v>0184</v>
      </c>
      <c r="K108" s="69" t="str">
        <f>IF(LEFT(Assembler!F108,1)="$",":00000000",IF(LEN(B108)=0,"",CONCATENATE(":04",J108,"00",B108,C108,D108,E108,DEC2HEX(MOD(256-MOD(4+HEX2DEC(LEFT(J108,2))+HEX2DEC(RIGHT(J108,2))+HEX2DEC(B108)+HEX2DEC(C108)+HEX2DEC(D108)+HEX2DEC(E108),256),256),2))))</f>
        <v/>
      </c>
      <c r="L108" s="67"/>
    </row>
    <row r="109" spans="1:12" x14ac:dyDescent="0.2">
      <c r="A109" s="67"/>
      <c r="B109" s="68" t="str">
        <f>IF(LEN(Assembler!C109)=0,"",DEC2HEX(OCT2DEC(LEFT(Assembler!B109,2))+64,2))</f>
        <v/>
      </c>
      <c r="C109" s="68" t="str">
        <f>IF(LEN(Assembler!C109)=0,"",DEC2HEX(OCT2DEC(RIGHT(Assembler!B109,2)),2))</f>
        <v/>
      </c>
      <c r="D109" s="68" t="str">
        <f>IF(LEN(Assembler!C109)=0,"",DEC2HEX(OCT2DEC(LEFT(Assembler!C109,2)),2))</f>
        <v/>
      </c>
      <c r="E109" s="68" t="str">
        <f>IF(LEN(Assembler!C109)=0,"",DEC2HEX(OCT2DEC(RIGHT(Assembler!C109,2)),2))</f>
        <v/>
      </c>
      <c r="F109" s="67"/>
      <c r="H109" s="67"/>
      <c r="I109" s="67">
        <v>392</v>
      </c>
      <c r="J109" s="68" t="str">
        <f t="shared" si="1"/>
        <v>0188</v>
      </c>
      <c r="K109" s="69" t="str">
        <f>IF(LEFT(Assembler!F109,1)="$",":00000000",IF(LEN(B109)=0,"",CONCATENATE(":04",J109,"00",B109,C109,D109,E109,DEC2HEX(MOD(256-MOD(4+HEX2DEC(LEFT(J109,2))+HEX2DEC(RIGHT(J109,2))+HEX2DEC(B109)+HEX2DEC(C109)+HEX2DEC(D109)+HEX2DEC(E109),256),256),2))))</f>
        <v/>
      </c>
      <c r="L109" s="67"/>
    </row>
    <row r="110" spans="1:12" x14ac:dyDescent="0.2">
      <c r="A110" s="67"/>
      <c r="B110" s="68" t="str">
        <f>IF(LEN(Assembler!C110)=0,"",DEC2HEX(OCT2DEC(LEFT(Assembler!B110,2))+64,2))</f>
        <v/>
      </c>
      <c r="C110" s="68" t="str">
        <f>IF(LEN(Assembler!C110)=0,"",DEC2HEX(OCT2DEC(RIGHT(Assembler!B110,2)),2))</f>
        <v/>
      </c>
      <c r="D110" s="68" t="str">
        <f>IF(LEN(Assembler!C110)=0,"",DEC2HEX(OCT2DEC(LEFT(Assembler!C110,2)),2))</f>
        <v/>
      </c>
      <c r="E110" s="68" t="str">
        <f>IF(LEN(Assembler!C110)=0,"",DEC2HEX(OCT2DEC(RIGHT(Assembler!C110,2)),2))</f>
        <v/>
      </c>
      <c r="F110" s="67"/>
      <c r="H110" s="67"/>
      <c r="I110" s="67">
        <v>396</v>
      </c>
      <c r="J110" s="68" t="str">
        <f t="shared" si="1"/>
        <v>018C</v>
      </c>
      <c r="K110" s="69" t="str">
        <f>IF(LEFT(Assembler!F110,1)="$",":00000000",IF(LEN(B110)=0,"",CONCATENATE(":04",J110,"00",B110,C110,D110,E110,DEC2HEX(MOD(256-MOD(4+HEX2DEC(LEFT(J110,2))+HEX2DEC(RIGHT(J110,2))+HEX2DEC(B110)+HEX2DEC(C110)+HEX2DEC(D110)+HEX2DEC(E110),256),256),2))))</f>
        <v/>
      </c>
      <c r="L110" s="67"/>
    </row>
    <row r="111" spans="1:12" x14ac:dyDescent="0.2">
      <c r="A111" s="67"/>
      <c r="B111" s="68" t="str">
        <f>IF(LEN(Assembler!C111)=0,"",DEC2HEX(OCT2DEC(LEFT(Assembler!B111,2))+64,2))</f>
        <v/>
      </c>
      <c r="C111" s="68" t="str">
        <f>IF(LEN(Assembler!C111)=0,"",DEC2HEX(OCT2DEC(RIGHT(Assembler!B111,2)),2))</f>
        <v/>
      </c>
      <c r="D111" s="68" t="str">
        <f>IF(LEN(Assembler!C111)=0,"",DEC2HEX(OCT2DEC(LEFT(Assembler!C111,2)),2))</f>
        <v/>
      </c>
      <c r="E111" s="68" t="str">
        <f>IF(LEN(Assembler!C111)=0,"",DEC2HEX(OCT2DEC(RIGHT(Assembler!C111,2)),2))</f>
        <v/>
      </c>
      <c r="F111" s="67"/>
      <c r="H111" s="67"/>
      <c r="I111" s="67">
        <v>400</v>
      </c>
      <c r="J111" s="68" t="str">
        <f t="shared" si="1"/>
        <v>0190</v>
      </c>
      <c r="K111" s="69" t="str">
        <f>IF(LEFT(Assembler!F111,1)="$",":00000000",IF(LEN(B111)=0,"",CONCATENATE(":04",J111,"00",B111,C111,D111,E111,DEC2HEX(MOD(256-MOD(4+HEX2DEC(LEFT(J111,2))+HEX2DEC(RIGHT(J111,2))+HEX2DEC(B111)+HEX2DEC(C111)+HEX2DEC(D111)+HEX2DEC(E111),256),256),2))))</f>
        <v/>
      </c>
      <c r="L111" s="67"/>
    </row>
    <row r="112" spans="1:12" x14ac:dyDescent="0.2">
      <c r="A112" s="67"/>
      <c r="B112" s="68" t="str">
        <f>IF(LEN(Assembler!C112)=0,"",DEC2HEX(OCT2DEC(LEFT(Assembler!B112,2))+64,2))</f>
        <v/>
      </c>
      <c r="C112" s="68" t="str">
        <f>IF(LEN(Assembler!C112)=0,"",DEC2HEX(OCT2DEC(RIGHT(Assembler!B112,2)),2))</f>
        <v/>
      </c>
      <c r="D112" s="68" t="str">
        <f>IF(LEN(Assembler!C112)=0,"",DEC2HEX(OCT2DEC(LEFT(Assembler!C112,2)),2))</f>
        <v/>
      </c>
      <c r="E112" s="68" t="str">
        <f>IF(LEN(Assembler!C112)=0,"",DEC2HEX(OCT2DEC(RIGHT(Assembler!C112,2)),2))</f>
        <v/>
      </c>
      <c r="F112" s="67"/>
      <c r="H112" s="67"/>
      <c r="I112" s="67">
        <v>404</v>
      </c>
      <c r="J112" s="68" t="str">
        <f t="shared" si="1"/>
        <v>0194</v>
      </c>
      <c r="K112" s="69" t="str">
        <f>IF(LEFT(Assembler!F112,1)="$",":00000000",IF(LEN(B112)=0,"",CONCATENATE(":04",J112,"00",B112,C112,D112,E112,DEC2HEX(MOD(256-MOD(4+HEX2DEC(LEFT(J112,2))+HEX2DEC(RIGHT(J112,2))+HEX2DEC(B112)+HEX2DEC(C112)+HEX2DEC(D112)+HEX2DEC(E112),256),256),2))))</f>
        <v/>
      </c>
      <c r="L112" s="67"/>
    </row>
    <row r="113" spans="1:12" x14ac:dyDescent="0.2">
      <c r="A113" s="67"/>
      <c r="B113" s="68" t="str">
        <f>IF(LEN(Assembler!C113)=0,"",DEC2HEX(OCT2DEC(LEFT(Assembler!B113,2))+64,2))</f>
        <v/>
      </c>
      <c r="C113" s="68" t="str">
        <f>IF(LEN(Assembler!C113)=0,"",DEC2HEX(OCT2DEC(RIGHT(Assembler!B113,2)),2))</f>
        <v/>
      </c>
      <c r="D113" s="68" t="str">
        <f>IF(LEN(Assembler!C113)=0,"",DEC2HEX(OCT2DEC(LEFT(Assembler!C113,2)),2))</f>
        <v/>
      </c>
      <c r="E113" s="68" t="str">
        <f>IF(LEN(Assembler!C113)=0,"",DEC2HEX(OCT2DEC(RIGHT(Assembler!C113,2)),2))</f>
        <v/>
      </c>
      <c r="F113" s="67"/>
      <c r="H113" s="67"/>
      <c r="I113" s="67">
        <v>408</v>
      </c>
      <c r="J113" s="68" t="str">
        <f t="shared" si="1"/>
        <v>0198</v>
      </c>
      <c r="K113" s="69" t="str">
        <f>IF(LEFT(Assembler!F113,1)="$",":00000000",IF(LEN(B113)=0,"",CONCATENATE(":04",J113,"00",B113,C113,D113,E113,DEC2HEX(MOD(256-MOD(4+HEX2DEC(LEFT(J113,2))+HEX2DEC(RIGHT(J113,2))+HEX2DEC(B113)+HEX2DEC(C113)+HEX2DEC(D113)+HEX2DEC(E113),256),256),2))))</f>
        <v/>
      </c>
      <c r="L113" s="67"/>
    </row>
    <row r="114" spans="1:12" x14ac:dyDescent="0.2">
      <c r="A114" s="67"/>
      <c r="B114" s="68" t="str">
        <f>IF(LEN(Assembler!C114)=0,"",DEC2HEX(OCT2DEC(LEFT(Assembler!B114,2))+64,2))</f>
        <v/>
      </c>
      <c r="C114" s="68" t="str">
        <f>IF(LEN(Assembler!C114)=0,"",DEC2HEX(OCT2DEC(RIGHT(Assembler!B114,2)),2))</f>
        <v/>
      </c>
      <c r="D114" s="68" t="str">
        <f>IF(LEN(Assembler!C114)=0,"",DEC2HEX(OCT2DEC(LEFT(Assembler!C114,2)),2))</f>
        <v/>
      </c>
      <c r="E114" s="68" t="str">
        <f>IF(LEN(Assembler!C114)=0,"",DEC2HEX(OCT2DEC(RIGHT(Assembler!C114,2)),2))</f>
        <v/>
      </c>
      <c r="F114" s="67"/>
      <c r="H114" s="67"/>
      <c r="I114" s="67">
        <v>412</v>
      </c>
      <c r="J114" s="68" t="str">
        <f t="shared" si="1"/>
        <v>019C</v>
      </c>
      <c r="K114" s="69" t="str">
        <f>IF(LEFT(Assembler!F114,1)="$",":00000000",IF(LEN(B114)=0,"",CONCATENATE(":04",J114,"00",B114,C114,D114,E114,DEC2HEX(MOD(256-MOD(4+HEX2DEC(LEFT(J114,2))+HEX2DEC(RIGHT(J114,2))+HEX2DEC(B114)+HEX2DEC(C114)+HEX2DEC(D114)+HEX2DEC(E114),256),256),2))))</f>
        <v/>
      </c>
      <c r="L114" s="67"/>
    </row>
    <row r="115" spans="1:12" x14ac:dyDescent="0.2">
      <c r="A115" s="67"/>
      <c r="B115" s="68" t="str">
        <f>IF(LEN(Assembler!C115)=0,"",DEC2HEX(OCT2DEC(LEFT(Assembler!B115,2))+64,2))</f>
        <v/>
      </c>
      <c r="C115" s="68" t="str">
        <f>IF(LEN(Assembler!C115)=0,"",DEC2HEX(OCT2DEC(RIGHT(Assembler!B115,2)),2))</f>
        <v/>
      </c>
      <c r="D115" s="68" t="str">
        <f>IF(LEN(Assembler!C115)=0,"",DEC2HEX(OCT2DEC(LEFT(Assembler!C115,2)),2))</f>
        <v/>
      </c>
      <c r="E115" s="68" t="str">
        <f>IF(LEN(Assembler!C115)=0,"",DEC2HEX(OCT2DEC(RIGHT(Assembler!C115,2)),2))</f>
        <v/>
      </c>
      <c r="F115" s="67"/>
      <c r="H115" s="67"/>
      <c r="I115" s="67">
        <v>416</v>
      </c>
      <c r="J115" s="68" t="str">
        <f t="shared" si="1"/>
        <v>01A0</v>
      </c>
      <c r="K115" s="69" t="str">
        <f>IF(LEFT(Assembler!F115,1)="$",":00000000",IF(LEN(B115)=0,"",CONCATENATE(":04",J115,"00",B115,C115,D115,E115,DEC2HEX(MOD(256-MOD(4+HEX2DEC(LEFT(J115,2))+HEX2DEC(RIGHT(J115,2))+HEX2DEC(B115)+HEX2DEC(C115)+HEX2DEC(D115)+HEX2DEC(E115),256),256),2))))</f>
        <v/>
      </c>
      <c r="L115" s="67"/>
    </row>
    <row r="116" spans="1:12" x14ac:dyDescent="0.2">
      <c r="A116" s="67"/>
      <c r="B116" s="68" t="str">
        <f>IF(LEN(Assembler!C116)=0,"",DEC2HEX(OCT2DEC(LEFT(Assembler!B116,2))+64,2))</f>
        <v/>
      </c>
      <c r="C116" s="68" t="str">
        <f>IF(LEN(Assembler!C116)=0,"",DEC2HEX(OCT2DEC(RIGHT(Assembler!B116,2)),2))</f>
        <v/>
      </c>
      <c r="D116" s="68" t="str">
        <f>IF(LEN(Assembler!C116)=0,"",DEC2HEX(OCT2DEC(LEFT(Assembler!C116,2)),2))</f>
        <v/>
      </c>
      <c r="E116" s="68" t="str">
        <f>IF(LEN(Assembler!C116)=0,"",DEC2HEX(OCT2DEC(RIGHT(Assembler!C116,2)),2))</f>
        <v/>
      </c>
      <c r="F116" s="67"/>
      <c r="H116" s="67"/>
      <c r="I116" s="67">
        <v>420</v>
      </c>
      <c r="J116" s="68" t="str">
        <f t="shared" si="1"/>
        <v>01A4</v>
      </c>
      <c r="K116" s="69" t="str">
        <f>IF(LEFT(Assembler!F116,1)="$",":00000000",IF(LEN(B116)=0,"",CONCATENATE(":04",J116,"00",B116,C116,D116,E116,DEC2HEX(MOD(256-MOD(4+HEX2DEC(LEFT(J116,2))+HEX2DEC(RIGHT(J116,2))+HEX2DEC(B116)+HEX2DEC(C116)+HEX2DEC(D116)+HEX2DEC(E116),256),256),2))))</f>
        <v/>
      </c>
      <c r="L116" s="67"/>
    </row>
    <row r="117" spans="1:12" x14ac:dyDescent="0.2">
      <c r="A117" s="67"/>
      <c r="B117" s="68" t="str">
        <f>IF(LEN(Assembler!C117)=0,"",DEC2HEX(OCT2DEC(LEFT(Assembler!B117,2))+64,2))</f>
        <v/>
      </c>
      <c r="C117" s="68" t="str">
        <f>IF(LEN(Assembler!C117)=0,"",DEC2HEX(OCT2DEC(RIGHT(Assembler!B117,2)),2))</f>
        <v/>
      </c>
      <c r="D117" s="68" t="str">
        <f>IF(LEN(Assembler!C117)=0,"",DEC2HEX(OCT2DEC(LEFT(Assembler!C117,2)),2))</f>
        <v/>
      </c>
      <c r="E117" s="68" t="str">
        <f>IF(LEN(Assembler!C117)=0,"",DEC2HEX(OCT2DEC(RIGHT(Assembler!C117,2)),2))</f>
        <v/>
      </c>
      <c r="F117" s="67"/>
      <c r="H117" s="67"/>
      <c r="I117" s="67">
        <v>424</v>
      </c>
      <c r="J117" s="68" t="str">
        <f t="shared" si="1"/>
        <v>01A8</v>
      </c>
      <c r="K117" s="69" t="str">
        <f>IF(LEFT(Assembler!F117,1)="$",":00000000",IF(LEN(B117)=0,"",CONCATENATE(":04",J117,"00",B117,C117,D117,E117,DEC2HEX(MOD(256-MOD(4+HEX2DEC(LEFT(J117,2))+HEX2DEC(RIGHT(J117,2))+HEX2DEC(B117)+HEX2DEC(C117)+HEX2DEC(D117)+HEX2DEC(E117),256),256),2))))</f>
        <v/>
      </c>
      <c r="L117" s="67"/>
    </row>
    <row r="118" spans="1:12" x14ac:dyDescent="0.2">
      <c r="A118" s="67"/>
      <c r="B118" s="68" t="str">
        <f>IF(LEN(Assembler!C118)=0,"",DEC2HEX(OCT2DEC(LEFT(Assembler!B118,2))+64,2))</f>
        <v/>
      </c>
      <c r="C118" s="68" t="str">
        <f>IF(LEN(Assembler!C118)=0,"",DEC2HEX(OCT2DEC(RIGHT(Assembler!B118,2)),2))</f>
        <v/>
      </c>
      <c r="D118" s="68" t="str">
        <f>IF(LEN(Assembler!C118)=0,"",DEC2HEX(OCT2DEC(LEFT(Assembler!C118,2)),2))</f>
        <v/>
      </c>
      <c r="E118" s="68" t="str">
        <f>IF(LEN(Assembler!C118)=0,"",DEC2HEX(OCT2DEC(RIGHT(Assembler!C118,2)),2))</f>
        <v/>
      </c>
      <c r="F118" s="67"/>
      <c r="H118" s="67"/>
      <c r="I118" s="67">
        <v>428</v>
      </c>
      <c r="J118" s="68" t="str">
        <f t="shared" si="1"/>
        <v>01AC</v>
      </c>
      <c r="K118" s="69" t="str">
        <f>IF(LEFT(Assembler!F118,1)="$",":00000000",IF(LEN(B118)=0,"",CONCATENATE(":04",J118,"00",B118,C118,D118,E118,DEC2HEX(MOD(256-MOD(4+HEX2DEC(LEFT(J118,2))+HEX2DEC(RIGHT(J118,2))+HEX2DEC(B118)+HEX2DEC(C118)+HEX2DEC(D118)+HEX2DEC(E118),256),256),2))))</f>
        <v/>
      </c>
      <c r="L118" s="67"/>
    </row>
    <row r="119" spans="1:12" x14ac:dyDescent="0.2">
      <c r="A119" s="67"/>
      <c r="B119" s="68" t="str">
        <f>IF(LEN(Assembler!C119)=0,"",DEC2HEX(OCT2DEC(LEFT(Assembler!B119,2))+64,2))</f>
        <v/>
      </c>
      <c r="C119" s="68" t="str">
        <f>IF(LEN(Assembler!C119)=0,"",DEC2HEX(OCT2DEC(RIGHT(Assembler!B119,2)),2))</f>
        <v/>
      </c>
      <c r="D119" s="68" t="str">
        <f>IF(LEN(Assembler!C119)=0,"",DEC2HEX(OCT2DEC(LEFT(Assembler!C119,2)),2))</f>
        <v/>
      </c>
      <c r="E119" s="68" t="str">
        <f>IF(LEN(Assembler!C119)=0,"",DEC2HEX(OCT2DEC(RIGHT(Assembler!C119,2)),2))</f>
        <v/>
      </c>
      <c r="F119" s="67"/>
      <c r="H119" s="67"/>
      <c r="I119" s="67">
        <v>432</v>
      </c>
      <c r="J119" s="68" t="str">
        <f t="shared" si="1"/>
        <v>01B0</v>
      </c>
      <c r="K119" s="69" t="str">
        <f>IF(LEFT(Assembler!F119,1)="$",":00000000",IF(LEN(B119)=0,"",CONCATENATE(":04",J119,"00",B119,C119,D119,E119,DEC2HEX(MOD(256-MOD(4+HEX2DEC(LEFT(J119,2))+HEX2DEC(RIGHT(J119,2))+HEX2DEC(B119)+HEX2DEC(C119)+HEX2DEC(D119)+HEX2DEC(E119),256),256),2))))</f>
        <v/>
      </c>
      <c r="L119" s="67"/>
    </row>
    <row r="120" spans="1:12" x14ac:dyDescent="0.2">
      <c r="A120" s="67"/>
      <c r="B120" s="68" t="str">
        <f>IF(LEN(Assembler!C120)=0,"",DEC2HEX(OCT2DEC(LEFT(Assembler!B120,2))+64,2))</f>
        <v/>
      </c>
      <c r="C120" s="68" t="str">
        <f>IF(LEN(Assembler!C120)=0,"",DEC2HEX(OCT2DEC(RIGHT(Assembler!B120,2)),2))</f>
        <v/>
      </c>
      <c r="D120" s="68" t="str">
        <f>IF(LEN(Assembler!C120)=0,"",DEC2HEX(OCT2DEC(LEFT(Assembler!C120,2)),2))</f>
        <v/>
      </c>
      <c r="E120" s="68" t="str">
        <f>IF(LEN(Assembler!C120)=0,"",DEC2HEX(OCT2DEC(RIGHT(Assembler!C120,2)),2))</f>
        <v/>
      </c>
      <c r="F120" s="67"/>
      <c r="H120" s="67"/>
      <c r="I120" s="67">
        <v>436</v>
      </c>
      <c r="J120" s="68" t="str">
        <f t="shared" si="1"/>
        <v>01B4</v>
      </c>
      <c r="K120" s="69" t="str">
        <f>IF(LEFT(Assembler!F120,1)="$",":00000000",IF(LEN(B120)=0,"",CONCATENATE(":04",J120,"00",B120,C120,D120,E120,DEC2HEX(MOD(256-MOD(4+HEX2DEC(LEFT(J120,2))+HEX2DEC(RIGHT(J120,2))+HEX2DEC(B120)+HEX2DEC(C120)+HEX2DEC(D120)+HEX2DEC(E120),256),256),2))))</f>
        <v/>
      </c>
      <c r="L120" s="67"/>
    </row>
    <row r="121" spans="1:12" x14ac:dyDescent="0.2">
      <c r="A121" s="67"/>
      <c r="B121" s="68" t="str">
        <f>IF(LEN(Assembler!C121)=0,"",DEC2HEX(OCT2DEC(LEFT(Assembler!B121,2))+64,2))</f>
        <v/>
      </c>
      <c r="C121" s="68" t="str">
        <f>IF(LEN(Assembler!C121)=0,"",DEC2HEX(OCT2DEC(RIGHT(Assembler!B121,2)),2))</f>
        <v/>
      </c>
      <c r="D121" s="68" t="str">
        <f>IF(LEN(Assembler!C121)=0,"",DEC2HEX(OCT2DEC(LEFT(Assembler!C121,2)),2))</f>
        <v/>
      </c>
      <c r="E121" s="68" t="str">
        <f>IF(LEN(Assembler!C121)=0,"",DEC2HEX(OCT2DEC(RIGHT(Assembler!C121,2)),2))</f>
        <v/>
      </c>
      <c r="F121" s="67"/>
      <c r="H121" s="67"/>
      <c r="I121" s="67">
        <v>440</v>
      </c>
      <c r="J121" s="68" t="str">
        <f t="shared" si="1"/>
        <v>01B8</v>
      </c>
      <c r="K121" s="69" t="str">
        <f>IF(LEFT(Assembler!F121,1)="$",":00000000",IF(LEN(B121)=0,"",CONCATENATE(":04",J121,"00",B121,C121,D121,E121,DEC2HEX(MOD(256-MOD(4+HEX2DEC(LEFT(J121,2))+HEX2DEC(RIGHT(J121,2))+HEX2DEC(B121)+HEX2DEC(C121)+HEX2DEC(D121)+HEX2DEC(E121),256),256),2))))</f>
        <v/>
      </c>
      <c r="L121" s="67"/>
    </row>
    <row r="122" spans="1:12" x14ac:dyDescent="0.2">
      <c r="A122" s="67"/>
      <c r="B122" s="68" t="str">
        <f>IF(LEN(Assembler!C122)=0,"",DEC2HEX(OCT2DEC(LEFT(Assembler!B122,2))+64,2))</f>
        <v/>
      </c>
      <c r="C122" s="68" t="str">
        <f>IF(LEN(Assembler!C122)=0,"",DEC2HEX(OCT2DEC(RIGHT(Assembler!B122,2)),2))</f>
        <v/>
      </c>
      <c r="D122" s="68" t="str">
        <f>IF(LEN(Assembler!C122)=0,"",DEC2HEX(OCT2DEC(LEFT(Assembler!C122,2)),2))</f>
        <v/>
      </c>
      <c r="E122" s="68" t="str">
        <f>IF(LEN(Assembler!C122)=0,"",DEC2HEX(OCT2DEC(RIGHT(Assembler!C122,2)),2))</f>
        <v/>
      </c>
      <c r="F122" s="67"/>
      <c r="H122" s="67"/>
      <c r="I122" s="67">
        <v>444</v>
      </c>
      <c r="J122" s="68" t="str">
        <f t="shared" si="1"/>
        <v>01BC</v>
      </c>
      <c r="K122" s="69" t="str">
        <f>IF(LEFT(Assembler!F122,1)="$",":00000000",IF(LEN(B122)=0,"",CONCATENATE(":04",J122,"00",B122,C122,D122,E122,DEC2HEX(MOD(256-MOD(4+HEX2DEC(LEFT(J122,2))+HEX2DEC(RIGHT(J122,2))+HEX2DEC(B122)+HEX2DEC(C122)+HEX2DEC(D122)+HEX2DEC(E122),256),256),2))))</f>
        <v/>
      </c>
      <c r="L122" s="67"/>
    </row>
    <row r="123" spans="1:12" x14ac:dyDescent="0.2">
      <c r="A123" s="67"/>
      <c r="B123" s="68" t="str">
        <f>IF(LEN(Assembler!C123)=0,"",DEC2HEX(OCT2DEC(LEFT(Assembler!B123,2))+64,2))</f>
        <v/>
      </c>
      <c r="C123" s="68" t="str">
        <f>IF(LEN(Assembler!C123)=0,"",DEC2HEX(OCT2DEC(RIGHT(Assembler!B123,2)),2))</f>
        <v/>
      </c>
      <c r="D123" s="68" t="str">
        <f>IF(LEN(Assembler!C123)=0,"",DEC2HEX(OCT2DEC(LEFT(Assembler!C123,2)),2))</f>
        <v/>
      </c>
      <c r="E123" s="68" t="str">
        <f>IF(LEN(Assembler!C123)=0,"",DEC2HEX(OCT2DEC(RIGHT(Assembler!C123,2)),2))</f>
        <v/>
      </c>
      <c r="F123" s="67"/>
      <c r="H123" s="67"/>
      <c r="I123" s="67">
        <v>448</v>
      </c>
      <c r="J123" s="68" t="str">
        <f t="shared" si="1"/>
        <v>01C0</v>
      </c>
      <c r="K123" s="69" t="str">
        <f>IF(LEFT(Assembler!F123,1)="$",":00000000",IF(LEN(B123)=0,"",CONCATENATE(":04",J123,"00",B123,C123,D123,E123,DEC2HEX(MOD(256-MOD(4+HEX2DEC(LEFT(J123,2))+HEX2DEC(RIGHT(J123,2))+HEX2DEC(B123)+HEX2DEC(C123)+HEX2DEC(D123)+HEX2DEC(E123),256),256),2))))</f>
        <v/>
      </c>
      <c r="L123" s="67"/>
    </row>
    <row r="124" spans="1:12" x14ac:dyDescent="0.2">
      <c r="A124" s="67"/>
      <c r="B124" s="68" t="str">
        <f>IF(LEN(Assembler!C124)=0,"",DEC2HEX(OCT2DEC(LEFT(Assembler!B124,2))+64,2))</f>
        <v/>
      </c>
      <c r="C124" s="68" t="str">
        <f>IF(LEN(Assembler!C124)=0,"",DEC2HEX(OCT2DEC(RIGHT(Assembler!B124,2)),2))</f>
        <v/>
      </c>
      <c r="D124" s="68" t="str">
        <f>IF(LEN(Assembler!C124)=0,"",DEC2HEX(OCT2DEC(LEFT(Assembler!C124,2)),2))</f>
        <v/>
      </c>
      <c r="E124" s="68" t="str">
        <f>IF(LEN(Assembler!C124)=0,"",DEC2HEX(OCT2DEC(RIGHT(Assembler!C124,2)),2))</f>
        <v/>
      </c>
      <c r="F124" s="67"/>
      <c r="H124" s="67"/>
      <c r="I124" s="67">
        <v>452</v>
      </c>
      <c r="J124" s="68" t="str">
        <f t="shared" si="1"/>
        <v>01C4</v>
      </c>
      <c r="K124" s="69" t="str">
        <f>IF(LEFT(Assembler!F124,1)="$",":00000000",IF(LEN(B124)=0,"",CONCATENATE(":04",J124,"00",B124,C124,D124,E124,DEC2HEX(MOD(256-MOD(4+HEX2DEC(LEFT(J124,2))+HEX2DEC(RIGHT(J124,2))+HEX2DEC(B124)+HEX2DEC(C124)+HEX2DEC(D124)+HEX2DEC(E124),256),256),2))))</f>
        <v/>
      </c>
      <c r="L124" s="67"/>
    </row>
    <row r="125" spans="1:12" x14ac:dyDescent="0.2">
      <c r="A125" s="67"/>
      <c r="B125" s="68" t="str">
        <f>IF(LEN(Assembler!C125)=0,"",DEC2HEX(OCT2DEC(LEFT(Assembler!B125,2))+64,2))</f>
        <v/>
      </c>
      <c r="C125" s="68" t="str">
        <f>IF(LEN(Assembler!C125)=0,"",DEC2HEX(OCT2DEC(RIGHT(Assembler!B125,2)),2))</f>
        <v/>
      </c>
      <c r="D125" s="68" t="str">
        <f>IF(LEN(Assembler!C125)=0,"",DEC2HEX(OCT2DEC(LEFT(Assembler!C125,2)),2))</f>
        <v/>
      </c>
      <c r="E125" s="68" t="str">
        <f>IF(LEN(Assembler!C125)=0,"",DEC2HEX(OCT2DEC(RIGHT(Assembler!C125,2)),2))</f>
        <v/>
      </c>
      <c r="F125" s="67"/>
      <c r="H125" s="67"/>
      <c r="I125" s="67">
        <v>456</v>
      </c>
      <c r="J125" s="68" t="str">
        <f t="shared" si="1"/>
        <v>01C8</v>
      </c>
      <c r="K125" s="69" t="str">
        <f>IF(LEFT(Assembler!F125,1)="$",":00000000",IF(LEN(B125)=0,"",CONCATENATE(":04",J125,"00",B125,C125,D125,E125,DEC2HEX(MOD(256-MOD(4+HEX2DEC(LEFT(J125,2))+HEX2DEC(RIGHT(J125,2))+HEX2DEC(B125)+HEX2DEC(C125)+HEX2DEC(D125)+HEX2DEC(E125),256),256),2))))</f>
        <v/>
      </c>
      <c r="L125" s="67"/>
    </row>
    <row r="126" spans="1:12" x14ac:dyDescent="0.2">
      <c r="A126" s="67"/>
      <c r="B126" s="68" t="str">
        <f>IF(LEN(Assembler!C126)=0,"",DEC2HEX(OCT2DEC(LEFT(Assembler!B126,2))+64,2))</f>
        <v/>
      </c>
      <c r="C126" s="68" t="str">
        <f>IF(LEN(Assembler!C126)=0,"",DEC2HEX(OCT2DEC(RIGHT(Assembler!B126,2)),2))</f>
        <v/>
      </c>
      <c r="D126" s="68" t="str">
        <f>IF(LEN(Assembler!C126)=0,"",DEC2HEX(OCT2DEC(LEFT(Assembler!C126,2)),2))</f>
        <v/>
      </c>
      <c r="E126" s="68" t="str">
        <f>IF(LEN(Assembler!C126)=0,"",DEC2HEX(OCT2DEC(RIGHT(Assembler!C126,2)),2))</f>
        <v/>
      </c>
      <c r="F126" s="67"/>
      <c r="H126" s="67"/>
      <c r="I126" s="67">
        <v>460</v>
      </c>
      <c r="J126" s="68" t="str">
        <f t="shared" si="1"/>
        <v>01CC</v>
      </c>
      <c r="K126" s="69" t="str">
        <f>IF(LEFT(Assembler!F126,1)="$",":00000000",IF(LEN(B126)=0,"",CONCATENATE(":04",J126,"00",B126,C126,D126,E126,DEC2HEX(MOD(256-MOD(4+HEX2DEC(LEFT(J126,2))+HEX2DEC(RIGHT(J126,2))+HEX2DEC(B126)+HEX2DEC(C126)+HEX2DEC(D126)+HEX2DEC(E126),256),256),2))))</f>
        <v/>
      </c>
      <c r="L126" s="67"/>
    </row>
    <row r="127" spans="1:12" x14ac:dyDescent="0.2">
      <c r="A127" s="67"/>
      <c r="B127" s="68" t="str">
        <f>IF(LEN(Assembler!C127)=0,"",DEC2HEX(OCT2DEC(LEFT(Assembler!B127,2))+64,2))</f>
        <v/>
      </c>
      <c r="C127" s="68" t="str">
        <f>IF(LEN(Assembler!C127)=0,"",DEC2HEX(OCT2DEC(RIGHT(Assembler!B127,2)),2))</f>
        <v/>
      </c>
      <c r="D127" s="68" t="str">
        <f>IF(LEN(Assembler!C127)=0,"",DEC2HEX(OCT2DEC(LEFT(Assembler!C127,2)),2))</f>
        <v/>
      </c>
      <c r="E127" s="68" t="str">
        <f>IF(LEN(Assembler!C127)=0,"",DEC2HEX(OCT2DEC(RIGHT(Assembler!C127,2)),2))</f>
        <v/>
      </c>
      <c r="F127" s="67"/>
      <c r="H127" s="67"/>
      <c r="I127" s="67">
        <v>464</v>
      </c>
      <c r="J127" s="68" t="str">
        <f t="shared" si="1"/>
        <v>01D0</v>
      </c>
      <c r="K127" s="69" t="str">
        <f>IF(LEFT(Assembler!F127,1)="$",":00000000",IF(LEN(B127)=0,"",CONCATENATE(":04",J127,"00",B127,C127,D127,E127,DEC2HEX(MOD(256-MOD(4+HEX2DEC(LEFT(J127,2))+HEX2DEC(RIGHT(J127,2))+HEX2DEC(B127)+HEX2DEC(C127)+HEX2DEC(D127)+HEX2DEC(E127),256),256),2))))</f>
        <v/>
      </c>
      <c r="L127" s="67"/>
    </row>
    <row r="128" spans="1:12" x14ac:dyDescent="0.2">
      <c r="A128" s="67"/>
      <c r="B128" s="68" t="str">
        <f>IF(LEN(Assembler!C128)=0,"",DEC2HEX(OCT2DEC(LEFT(Assembler!B128,2))+64,2))</f>
        <v/>
      </c>
      <c r="C128" s="68" t="str">
        <f>IF(LEN(Assembler!C128)=0,"",DEC2HEX(OCT2DEC(RIGHT(Assembler!B128,2)),2))</f>
        <v/>
      </c>
      <c r="D128" s="68" t="str">
        <f>IF(LEN(Assembler!C128)=0,"",DEC2HEX(OCT2DEC(LEFT(Assembler!C128,2)),2))</f>
        <v/>
      </c>
      <c r="E128" s="68" t="str">
        <f>IF(LEN(Assembler!C128)=0,"",DEC2HEX(OCT2DEC(RIGHT(Assembler!C128,2)),2))</f>
        <v/>
      </c>
      <c r="F128" s="67"/>
      <c r="H128" s="67"/>
      <c r="I128" s="67">
        <v>468</v>
      </c>
      <c r="J128" s="68" t="str">
        <f t="shared" si="1"/>
        <v>01D4</v>
      </c>
      <c r="K128" s="69" t="str">
        <f>IF(LEFT(Assembler!F128,1)="$",":00000000",IF(LEN(B128)=0,"",CONCATENATE(":04",J128,"00",B128,C128,D128,E128,DEC2HEX(MOD(256-MOD(4+HEX2DEC(LEFT(J128,2))+HEX2DEC(RIGHT(J128,2))+HEX2DEC(B128)+HEX2DEC(C128)+HEX2DEC(D128)+HEX2DEC(E128),256),256),2))))</f>
        <v/>
      </c>
      <c r="L128" s="67"/>
    </row>
    <row r="129" spans="1:12" x14ac:dyDescent="0.2">
      <c r="A129" s="67"/>
      <c r="B129" s="68" t="str">
        <f>IF(LEN(Assembler!C129)=0,"",DEC2HEX(OCT2DEC(LEFT(Assembler!B129,2))+64,2))</f>
        <v/>
      </c>
      <c r="C129" s="68" t="str">
        <f>IF(LEN(Assembler!C129)=0,"",DEC2HEX(OCT2DEC(RIGHT(Assembler!B129,2)),2))</f>
        <v/>
      </c>
      <c r="D129" s="68" t="str">
        <f>IF(LEN(Assembler!C129)=0,"",DEC2HEX(OCT2DEC(LEFT(Assembler!C129,2)),2))</f>
        <v/>
      </c>
      <c r="E129" s="68" t="str">
        <f>IF(LEN(Assembler!C129)=0,"",DEC2HEX(OCT2DEC(RIGHT(Assembler!C129,2)),2))</f>
        <v/>
      </c>
      <c r="F129" s="67"/>
      <c r="H129" s="67"/>
      <c r="I129" s="67">
        <v>472</v>
      </c>
      <c r="J129" s="68" t="str">
        <f t="shared" si="1"/>
        <v>01D8</v>
      </c>
      <c r="K129" s="69" t="str">
        <f>IF(LEFT(Assembler!F129,1)="$",":00000000",IF(LEN(B129)=0,"",CONCATENATE(":04",J129,"00",B129,C129,D129,E129,DEC2HEX(MOD(256-MOD(4+HEX2DEC(LEFT(J129,2))+HEX2DEC(RIGHT(J129,2))+HEX2DEC(B129)+HEX2DEC(C129)+HEX2DEC(D129)+HEX2DEC(E129),256),256),2))))</f>
        <v/>
      </c>
      <c r="L129" s="67"/>
    </row>
    <row r="130" spans="1:12" x14ac:dyDescent="0.2">
      <c r="A130" s="67"/>
      <c r="B130" s="68" t="str">
        <f>IF(LEN(Assembler!C130)=0,"",DEC2HEX(OCT2DEC(LEFT(Assembler!B130,2))+64,2))</f>
        <v/>
      </c>
      <c r="C130" s="68" t="str">
        <f>IF(LEN(Assembler!C130)=0,"",DEC2HEX(OCT2DEC(RIGHT(Assembler!B130,2)),2))</f>
        <v/>
      </c>
      <c r="D130" s="68" t="str">
        <f>IF(LEN(Assembler!C130)=0,"",DEC2HEX(OCT2DEC(LEFT(Assembler!C130,2)),2))</f>
        <v/>
      </c>
      <c r="E130" s="68" t="str">
        <f>IF(LEN(Assembler!C130)=0,"",DEC2HEX(OCT2DEC(RIGHT(Assembler!C130,2)),2))</f>
        <v/>
      </c>
      <c r="F130" s="67"/>
      <c r="H130" s="67"/>
      <c r="I130" s="67">
        <v>476</v>
      </c>
      <c r="J130" s="68" t="str">
        <f t="shared" si="1"/>
        <v>01DC</v>
      </c>
      <c r="K130" s="69" t="str">
        <f>IF(LEFT(Assembler!F130,1)="$",":00000000",IF(LEN(B130)=0,"",CONCATENATE(":04",J130,"00",B130,C130,D130,E130,DEC2HEX(MOD(256-MOD(4+HEX2DEC(LEFT(J130,2))+HEX2DEC(RIGHT(J130,2))+HEX2DEC(B130)+HEX2DEC(C130)+HEX2DEC(D130)+HEX2DEC(E130),256),256),2))))</f>
        <v/>
      </c>
      <c r="L130" s="67"/>
    </row>
    <row r="131" spans="1:12" x14ac:dyDescent="0.2">
      <c r="A131" s="67"/>
      <c r="B131" s="68" t="str">
        <f>IF(LEN(Assembler!C131)=0,"",DEC2HEX(OCT2DEC(LEFT(Assembler!B131,2))+64,2))</f>
        <v/>
      </c>
      <c r="C131" s="68" t="str">
        <f>IF(LEN(Assembler!C131)=0,"",DEC2HEX(OCT2DEC(RIGHT(Assembler!B131,2)),2))</f>
        <v/>
      </c>
      <c r="D131" s="68" t="str">
        <f>IF(LEN(Assembler!C131)=0,"",DEC2HEX(OCT2DEC(LEFT(Assembler!C131,2)),2))</f>
        <v/>
      </c>
      <c r="E131" s="68" t="str">
        <f>IF(LEN(Assembler!C131)=0,"",DEC2HEX(OCT2DEC(RIGHT(Assembler!C131,2)),2))</f>
        <v/>
      </c>
      <c r="F131" s="67"/>
      <c r="H131" s="67"/>
      <c r="I131" s="67">
        <v>480</v>
      </c>
      <c r="J131" s="68" t="str">
        <f t="shared" si="1"/>
        <v>01E0</v>
      </c>
      <c r="K131" s="69" t="str">
        <f>IF(LEFT(Assembler!F131,1)="$",":00000000",IF(LEN(B131)=0,"",CONCATENATE(":04",J131,"00",B131,C131,D131,E131,DEC2HEX(MOD(256-MOD(4+HEX2DEC(LEFT(J131,2))+HEX2DEC(RIGHT(J131,2))+HEX2DEC(B131)+HEX2DEC(C131)+HEX2DEC(D131)+HEX2DEC(E131),256),256),2))))</f>
        <v/>
      </c>
      <c r="L131" s="67"/>
    </row>
    <row r="132" spans="1:12" x14ac:dyDescent="0.2">
      <c r="A132" s="67"/>
      <c r="B132" s="68" t="str">
        <f>IF(LEN(Assembler!C132)=0,"",DEC2HEX(OCT2DEC(LEFT(Assembler!B132,2))+64,2))</f>
        <v/>
      </c>
      <c r="C132" s="68" t="str">
        <f>IF(LEN(Assembler!C132)=0,"",DEC2HEX(OCT2DEC(RIGHT(Assembler!B132,2)),2))</f>
        <v/>
      </c>
      <c r="D132" s="68" t="str">
        <f>IF(LEN(Assembler!C132)=0,"",DEC2HEX(OCT2DEC(LEFT(Assembler!C132,2)),2))</f>
        <v/>
      </c>
      <c r="E132" s="68" t="str">
        <f>IF(LEN(Assembler!C132)=0,"",DEC2HEX(OCT2DEC(RIGHT(Assembler!C132,2)),2))</f>
        <v/>
      </c>
      <c r="F132" s="67"/>
      <c r="H132" s="67"/>
      <c r="I132" s="67">
        <v>484</v>
      </c>
      <c r="J132" s="68" t="str">
        <f t="shared" si="1"/>
        <v>01E4</v>
      </c>
      <c r="K132" s="69" t="str">
        <f>IF(LEFT(Assembler!F132,1)="$",":00000000",IF(LEN(B132)=0,"",CONCATENATE(":04",J132,"00",B132,C132,D132,E132,DEC2HEX(MOD(256-MOD(4+HEX2DEC(LEFT(J132,2))+HEX2DEC(RIGHT(J132,2))+HEX2DEC(B132)+HEX2DEC(C132)+HEX2DEC(D132)+HEX2DEC(E132),256),256),2))))</f>
        <v/>
      </c>
      <c r="L132" s="67"/>
    </row>
    <row r="133" spans="1:12" x14ac:dyDescent="0.2">
      <c r="A133" s="67"/>
      <c r="B133" s="68" t="str">
        <f>IF(LEN(Assembler!C133)=0,"",DEC2HEX(OCT2DEC(LEFT(Assembler!B133,2))+64,2))</f>
        <v/>
      </c>
      <c r="C133" s="68" t="str">
        <f>IF(LEN(Assembler!C133)=0,"",DEC2HEX(OCT2DEC(RIGHT(Assembler!B133,2)),2))</f>
        <v/>
      </c>
      <c r="D133" s="68" t="str">
        <f>IF(LEN(Assembler!C133)=0,"",DEC2HEX(OCT2DEC(LEFT(Assembler!C133,2)),2))</f>
        <v/>
      </c>
      <c r="E133" s="68" t="str">
        <f>IF(LEN(Assembler!C133)=0,"",DEC2HEX(OCT2DEC(RIGHT(Assembler!C133,2)),2))</f>
        <v/>
      </c>
      <c r="F133" s="67"/>
      <c r="H133" s="67"/>
      <c r="I133" s="67">
        <v>488</v>
      </c>
      <c r="J133" s="68" t="str">
        <f t="shared" si="1"/>
        <v>01E8</v>
      </c>
      <c r="K133" s="69" t="str">
        <f>IF(LEFT(Assembler!F133,1)="$",":00000000",IF(LEN(B133)=0,"",CONCATENATE(":04",J133,"00",B133,C133,D133,E133,DEC2HEX(MOD(256-MOD(4+HEX2DEC(LEFT(J133,2))+HEX2DEC(RIGHT(J133,2))+HEX2DEC(B133)+HEX2DEC(C133)+HEX2DEC(D133)+HEX2DEC(E133),256),256),2))))</f>
        <v/>
      </c>
      <c r="L133" s="67"/>
    </row>
    <row r="134" spans="1:12" x14ac:dyDescent="0.2">
      <c r="A134" s="67"/>
      <c r="B134" s="68" t="str">
        <f>IF(LEN(Assembler!C134)=0,"",DEC2HEX(OCT2DEC(LEFT(Assembler!B134,2))+64,2))</f>
        <v/>
      </c>
      <c r="C134" s="68" t="str">
        <f>IF(LEN(Assembler!C134)=0,"",DEC2HEX(OCT2DEC(RIGHT(Assembler!B134,2)),2))</f>
        <v/>
      </c>
      <c r="D134" s="68" t="str">
        <f>IF(LEN(Assembler!C134)=0,"",DEC2HEX(OCT2DEC(LEFT(Assembler!C134,2)),2))</f>
        <v/>
      </c>
      <c r="E134" s="68" t="str">
        <f>IF(LEN(Assembler!C134)=0,"",DEC2HEX(OCT2DEC(RIGHT(Assembler!C134,2)),2))</f>
        <v/>
      </c>
      <c r="F134" s="67"/>
      <c r="H134" s="67"/>
      <c r="I134" s="67">
        <v>492</v>
      </c>
      <c r="J134" s="68" t="str">
        <f t="shared" si="1"/>
        <v>01EC</v>
      </c>
      <c r="K134" s="69" t="str">
        <f>IF(LEFT(Assembler!F134,1)="$",":00000000",IF(LEN(B134)=0,"",CONCATENATE(":04",J134,"00",B134,C134,D134,E134,DEC2HEX(MOD(256-MOD(4+HEX2DEC(LEFT(J134,2))+HEX2DEC(RIGHT(J134,2))+HEX2DEC(B134)+HEX2DEC(C134)+HEX2DEC(D134)+HEX2DEC(E134),256),256),2))))</f>
        <v/>
      </c>
      <c r="L134" s="67"/>
    </row>
    <row r="135" spans="1:12" x14ac:dyDescent="0.2">
      <c r="A135" s="67"/>
      <c r="B135" s="68" t="str">
        <f>IF(LEN(Assembler!C135)=0,"",DEC2HEX(OCT2DEC(LEFT(Assembler!B135,2))+64,2))</f>
        <v/>
      </c>
      <c r="C135" s="68" t="str">
        <f>IF(LEN(Assembler!C135)=0,"",DEC2HEX(OCT2DEC(RIGHT(Assembler!B135,2)),2))</f>
        <v/>
      </c>
      <c r="D135" s="68" t="str">
        <f>IF(LEN(Assembler!C135)=0,"",DEC2HEX(OCT2DEC(LEFT(Assembler!C135,2)),2))</f>
        <v/>
      </c>
      <c r="E135" s="68" t="str">
        <f>IF(LEN(Assembler!C135)=0,"",DEC2HEX(OCT2DEC(RIGHT(Assembler!C135,2)),2))</f>
        <v/>
      </c>
      <c r="F135" s="67"/>
      <c r="H135" s="67"/>
      <c r="I135" s="67">
        <v>496</v>
      </c>
      <c r="J135" s="68" t="str">
        <f t="shared" si="1"/>
        <v>01F0</v>
      </c>
      <c r="K135" s="69" t="str">
        <f>IF(LEFT(Assembler!F135,1)="$",":00000000",IF(LEN(B135)=0,"",CONCATENATE(":04",J135,"00",B135,C135,D135,E135,DEC2HEX(MOD(256-MOD(4+HEX2DEC(LEFT(J135,2))+HEX2DEC(RIGHT(J135,2))+HEX2DEC(B135)+HEX2DEC(C135)+HEX2DEC(D135)+HEX2DEC(E135),256),256),2))))</f>
        <v/>
      </c>
      <c r="L135" s="67"/>
    </row>
    <row r="136" spans="1:12" x14ac:dyDescent="0.2">
      <c r="A136" s="67"/>
      <c r="B136" s="68" t="str">
        <f>IF(LEN(Assembler!C136)=0,"",DEC2HEX(OCT2DEC(LEFT(Assembler!B136,2))+64,2))</f>
        <v/>
      </c>
      <c r="C136" s="68" t="str">
        <f>IF(LEN(Assembler!C136)=0,"",DEC2HEX(OCT2DEC(RIGHT(Assembler!B136,2)),2))</f>
        <v/>
      </c>
      <c r="D136" s="68" t="str">
        <f>IF(LEN(Assembler!C136)=0,"",DEC2HEX(OCT2DEC(LEFT(Assembler!C136,2)),2))</f>
        <v/>
      </c>
      <c r="E136" s="68" t="str">
        <f>IF(LEN(Assembler!C136)=0,"",DEC2HEX(OCT2DEC(RIGHT(Assembler!C136,2)),2))</f>
        <v/>
      </c>
      <c r="F136" s="67"/>
      <c r="H136" s="67"/>
      <c r="I136" s="67">
        <v>500</v>
      </c>
      <c r="J136" s="68" t="str">
        <f t="shared" si="1"/>
        <v>01F4</v>
      </c>
      <c r="K136" s="69" t="str">
        <f>IF(LEFT(Assembler!F136,1)="$",":00000000",IF(LEN(B136)=0,"",CONCATENATE(":04",J136,"00",B136,C136,D136,E136,DEC2HEX(MOD(256-MOD(4+HEX2DEC(LEFT(J136,2))+HEX2DEC(RIGHT(J136,2))+HEX2DEC(B136)+HEX2DEC(C136)+HEX2DEC(D136)+HEX2DEC(E136),256),256),2))))</f>
        <v/>
      </c>
      <c r="L136" s="67"/>
    </row>
    <row r="137" spans="1:12" x14ac:dyDescent="0.2">
      <c r="A137" s="67"/>
      <c r="B137" s="68" t="str">
        <f>IF(LEN(Assembler!C137)=0,"",DEC2HEX(OCT2DEC(LEFT(Assembler!B137,2))+64,2))</f>
        <v/>
      </c>
      <c r="C137" s="68" t="str">
        <f>IF(LEN(Assembler!C137)=0,"",DEC2HEX(OCT2DEC(RIGHT(Assembler!B137,2)),2))</f>
        <v/>
      </c>
      <c r="D137" s="68" t="str">
        <f>IF(LEN(Assembler!C137)=0,"",DEC2HEX(OCT2DEC(LEFT(Assembler!C137,2)),2))</f>
        <v/>
      </c>
      <c r="E137" s="68" t="str">
        <f>IF(LEN(Assembler!C137)=0,"",DEC2HEX(OCT2DEC(RIGHT(Assembler!C137,2)),2))</f>
        <v/>
      </c>
      <c r="F137" s="67"/>
      <c r="H137" s="67"/>
      <c r="I137" s="67">
        <v>504</v>
      </c>
      <c r="J137" s="68" t="str">
        <f t="shared" si="1"/>
        <v>01F8</v>
      </c>
      <c r="K137" s="69" t="str">
        <f>IF(LEFT(Assembler!F137,1)="$",":00000000",IF(LEN(B137)=0,"",CONCATENATE(":04",J137,"00",B137,C137,D137,E137,DEC2HEX(MOD(256-MOD(4+HEX2DEC(LEFT(J137,2))+HEX2DEC(RIGHT(J137,2))+HEX2DEC(B137)+HEX2DEC(C137)+HEX2DEC(D137)+HEX2DEC(E137),256),256),2))))</f>
        <v/>
      </c>
      <c r="L137" s="67"/>
    </row>
    <row r="138" spans="1:12" x14ac:dyDescent="0.2">
      <c r="A138" s="67"/>
      <c r="B138" s="68" t="str">
        <f>IF(LEN(Assembler!C138)=0,"",DEC2HEX(OCT2DEC(LEFT(Assembler!B138,2))+64,2))</f>
        <v/>
      </c>
      <c r="C138" s="68" t="str">
        <f>IF(LEN(Assembler!C138)=0,"",DEC2HEX(OCT2DEC(RIGHT(Assembler!B138,2)),2))</f>
        <v/>
      </c>
      <c r="D138" s="68" t="str">
        <f>IF(LEN(Assembler!C138)=0,"",DEC2HEX(OCT2DEC(LEFT(Assembler!C138,2)),2))</f>
        <v/>
      </c>
      <c r="E138" s="68" t="str">
        <f>IF(LEN(Assembler!C138)=0,"",DEC2HEX(OCT2DEC(RIGHT(Assembler!C138,2)),2))</f>
        <v/>
      </c>
      <c r="F138" s="67"/>
      <c r="H138" s="67"/>
      <c r="I138" s="67">
        <v>508</v>
      </c>
      <c r="J138" s="68" t="str">
        <f t="shared" si="1"/>
        <v>01FC</v>
      </c>
      <c r="K138" s="69" t="str">
        <f>IF(LEFT(Assembler!F138,1)="$",":00000000",IF(LEN(B138)=0,"",CONCATENATE(":04",J138,"00",B138,C138,D138,E138,DEC2HEX(MOD(256-MOD(4+HEX2DEC(LEFT(J138,2))+HEX2DEC(RIGHT(J138,2))+HEX2DEC(B138)+HEX2DEC(C138)+HEX2DEC(D138)+HEX2DEC(E138),256),256),2))))</f>
        <v/>
      </c>
      <c r="L138" s="67"/>
    </row>
    <row r="139" spans="1:12" x14ac:dyDescent="0.2">
      <c r="A139" s="67"/>
      <c r="B139" s="68" t="str">
        <f>IF(LEN(Assembler!C139)=0,"",DEC2HEX(OCT2DEC(LEFT(Assembler!B139,2))+64,2))</f>
        <v/>
      </c>
      <c r="C139" s="68" t="str">
        <f>IF(LEN(Assembler!C139)=0,"",DEC2HEX(OCT2DEC(RIGHT(Assembler!B139,2)),2))</f>
        <v/>
      </c>
      <c r="D139" s="68" t="str">
        <f>IF(LEN(Assembler!C139)=0,"",DEC2HEX(OCT2DEC(LEFT(Assembler!C139,2)),2))</f>
        <v/>
      </c>
      <c r="E139" s="68" t="str">
        <f>IF(LEN(Assembler!C139)=0,"",DEC2HEX(OCT2DEC(RIGHT(Assembler!C139,2)),2))</f>
        <v/>
      </c>
      <c r="F139" s="67"/>
      <c r="H139" s="67"/>
      <c r="I139" s="67">
        <v>512</v>
      </c>
      <c r="J139" s="68" t="str">
        <f t="shared" si="1"/>
        <v>0200</v>
      </c>
      <c r="K139" s="69" t="str">
        <f>IF(LEFT(Assembler!F139,1)="$",":00000000",IF(LEN(B139)=0,"",CONCATENATE(":04",J139,"00",B139,C139,D139,E139,DEC2HEX(MOD(256-MOD(4+HEX2DEC(LEFT(J139,2))+HEX2DEC(RIGHT(J139,2))+HEX2DEC(B139)+HEX2DEC(C139)+HEX2DEC(D139)+HEX2DEC(E139),256),256),2))))</f>
        <v/>
      </c>
      <c r="L139" s="67"/>
    </row>
    <row r="140" spans="1:12" x14ac:dyDescent="0.2">
      <c r="A140" s="67"/>
      <c r="B140" s="68" t="str">
        <f>IF(LEN(Assembler!C140)=0,"",DEC2HEX(OCT2DEC(LEFT(Assembler!B140,2))+64,2))</f>
        <v/>
      </c>
      <c r="C140" s="68" t="str">
        <f>IF(LEN(Assembler!C140)=0,"",DEC2HEX(OCT2DEC(RIGHT(Assembler!B140,2)),2))</f>
        <v/>
      </c>
      <c r="D140" s="68" t="str">
        <f>IF(LEN(Assembler!C140)=0,"",DEC2HEX(OCT2DEC(LEFT(Assembler!C140,2)),2))</f>
        <v/>
      </c>
      <c r="E140" s="68" t="str">
        <f>IF(LEN(Assembler!C140)=0,"",DEC2HEX(OCT2DEC(RIGHT(Assembler!C140,2)),2))</f>
        <v/>
      </c>
      <c r="F140" s="67"/>
      <c r="H140" s="67"/>
      <c r="I140" s="67">
        <v>516</v>
      </c>
      <c r="J140" s="68" t="str">
        <f t="shared" ref="J140:J203" si="2">DEC2HEX(I140,4)</f>
        <v>0204</v>
      </c>
      <c r="K140" s="69" t="str">
        <f>IF(LEFT(Assembler!F140,1)="$",":00000000",IF(LEN(B140)=0,"",CONCATENATE(":04",J140,"00",B140,C140,D140,E140,DEC2HEX(MOD(256-MOD(4+HEX2DEC(LEFT(J140,2))+HEX2DEC(RIGHT(J140,2))+HEX2DEC(B140)+HEX2DEC(C140)+HEX2DEC(D140)+HEX2DEC(E140),256),256),2))))</f>
        <v/>
      </c>
      <c r="L140" s="67"/>
    </row>
    <row r="141" spans="1:12" x14ac:dyDescent="0.2">
      <c r="A141" s="67"/>
      <c r="B141" s="68" t="str">
        <f>IF(LEN(Assembler!C141)=0,"",DEC2HEX(OCT2DEC(LEFT(Assembler!B141,2))+64,2))</f>
        <v/>
      </c>
      <c r="C141" s="68" t="str">
        <f>IF(LEN(Assembler!C141)=0,"",DEC2HEX(OCT2DEC(RIGHT(Assembler!B141,2)),2))</f>
        <v/>
      </c>
      <c r="D141" s="68" t="str">
        <f>IF(LEN(Assembler!C141)=0,"",DEC2HEX(OCT2DEC(LEFT(Assembler!C141,2)),2))</f>
        <v/>
      </c>
      <c r="E141" s="68" t="str">
        <f>IF(LEN(Assembler!C141)=0,"",DEC2HEX(OCT2DEC(RIGHT(Assembler!C141,2)),2))</f>
        <v/>
      </c>
      <c r="F141" s="67"/>
      <c r="H141" s="67"/>
      <c r="I141" s="67">
        <v>520</v>
      </c>
      <c r="J141" s="68" t="str">
        <f t="shared" si="2"/>
        <v>0208</v>
      </c>
      <c r="K141" s="69" t="str">
        <f>IF(LEFT(Assembler!F141,1)="$",":00000000",IF(LEN(B141)=0,"",CONCATENATE(":04",J141,"00",B141,C141,D141,E141,DEC2HEX(MOD(256-MOD(4+HEX2DEC(LEFT(J141,2))+HEX2DEC(RIGHT(J141,2))+HEX2DEC(B141)+HEX2DEC(C141)+HEX2DEC(D141)+HEX2DEC(E141),256),256),2))))</f>
        <v/>
      </c>
      <c r="L141" s="67"/>
    </row>
    <row r="142" spans="1:12" x14ac:dyDescent="0.2">
      <c r="A142" s="67"/>
      <c r="B142" s="68" t="str">
        <f>IF(LEN(Assembler!C142)=0,"",DEC2HEX(OCT2DEC(LEFT(Assembler!B142,2))+64,2))</f>
        <v/>
      </c>
      <c r="C142" s="68" t="str">
        <f>IF(LEN(Assembler!C142)=0,"",DEC2HEX(OCT2DEC(RIGHT(Assembler!B142,2)),2))</f>
        <v/>
      </c>
      <c r="D142" s="68" t="str">
        <f>IF(LEN(Assembler!C142)=0,"",DEC2HEX(OCT2DEC(LEFT(Assembler!C142,2)),2))</f>
        <v/>
      </c>
      <c r="E142" s="68" t="str">
        <f>IF(LEN(Assembler!C142)=0,"",DEC2HEX(OCT2DEC(RIGHT(Assembler!C142,2)),2))</f>
        <v/>
      </c>
      <c r="F142" s="67"/>
      <c r="H142" s="67"/>
      <c r="I142" s="67">
        <v>524</v>
      </c>
      <c r="J142" s="68" t="str">
        <f t="shared" si="2"/>
        <v>020C</v>
      </c>
      <c r="K142" s="69" t="str">
        <f>IF(LEFT(Assembler!F142,1)="$",":00000000",IF(LEN(B142)=0,"",CONCATENATE(":04",J142,"00",B142,C142,D142,E142,DEC2HEX(MOD(256-MOD(4+HEX2DEC(LEFT(J142,2))+HEX2DEC(RIGHT(J142,2))+HEX2DEC(B142)+HEX2DEC(C142)+HEX2DEC(D142)+HEX2DEC(E142),256),256),2))))</f>
        <v/>
      </c>
      <c r="L142" s="67"/>
    </row>
    <row r="143" spans="1:12" x14ac:dyDescent="0.2">
      <c r="A143" s="67"/>
      <c r="B143" s="68" t="str">
        <f>IF(LEN(Assembler!C143)=0,"",DEC2HEX(OCT2DEC(LEFT(Assembler!B143,2))+64,2))</f>
        <v/>
      </c>
      <c r="C143" s="68" t="str">
        <f>IF(LEN(Assembler!C143)=0,"",DEC2HEX(OCT2DEC(RIGHT(Assembler!B143,2)),2))</f>
        <v/>
      </c>
      <c r="D143" s="68" t="str">
        <f>IF(LEN(Assembler!C143)=0,"",DEC2HEX(OCT2DEC(LEFT(Assembler!C143,2)),2))</f>
        <v/>
      </c>
      <c r="E143" s="68" t="str">
        <f>IF(LEN(Assembler!C143)=0,"",DEC2HEX(OCT2DEC(RIGHT(Assembler!C143,2)),2))</f>
        <v/>
      </c>
      <c r="F143" s="67"/>
      <c r="H143" s="67"/>
      <c r="I143" s="67">
        <v>528</v>
      </c>
      <c r="J143" s="68" t="str">
        <f t="shared" si="2"/>
        <v>0210</v>
      </c>
      <c r="K143" s="69" t="str">
        <f>IF(LEFT(Assembler!F143,1)="$",":00000000",IF(LEN(B143)=0,"",CONCATENATE(":04",J143,"00",B143,C143,D143,E143,DEC2HEX(MOD(256-MOD(4+HEX2DEC(LEFT(J143,2))+HEX2DEC(RIGHT(J143,2))+HEX2DEC(B143)+HEX2DEC(C143)+HEX2DEC(D143)+HEX2DEC(E143),256),256),2))))</f>
        <v/>
      </c>
      <c r="L143" s="67"/>
    </row>
    <row r="144" spans="1:12" x14ac:dyDescent="0.2">
      <c r="A144" s="67"/>
      <c r="B144" s="68" t="str">
        <f>IF(LEN(Assembler!C144)=0,"",DEC2HEX(OCT2DEC(LEFT(Assembler!B144,2))+64,2))</f>
        <v/>
      </c>
      <c r="C144" s="68" t="str">
        <f>IF(LEN(Assembler!C144)=0,"",DEC2HEX(OCT2DEC(RIGHT(Assembler!B144,2)),2))</f>
        <v/>
      </c>
      <c r="D144" s="68" t="str">
        <f>IF(LEN(Assembler!C144)=0,"",DEC2HEX(OCT2DEC(LEFT(Assembler!C144,2)),2))</f>
        <v/>
      </c>
      <c r="E144" s="68" t="str">
        <f>IF(LEN(Assembler!C144)=0,"",DEC2HEX(OCT2DEC(RIGHT(Assembler!C144,2)),2))</f>
        <v/>
      </c>
      <c r="F144" s="67"/>
      <c r="H144" s="67"/>
      <c r="I144" s="67">
        <v>532</v>
      </c>
      <c r="J144" s="68" t="str">
        <f t="shared" si="2"/>
        <v>0214</v>
      </c>
      <c r="K144" s="69" t="str">
        <f>IF(LEFT(Assembler!F144,1)="$",":00000000",IF(LEN(B144)=0,"",CONCATENATE(":04",J144,"00",B144,C144,D144,E144,DEC2HEX(MOD(256-MOD(4+HEX2DEC(LEFT(J144,2))+HEX2DEC(RIGHT(J144,2))+HEX2DEC(B144)+HEX2DEC(C144)+HEX2DEC(D144)+HEX2DEC(E144),256),256),2))))</f>
        <v/>
      </c>
      <c r="L144" s="67"/>
    </row>
    <row r="145" spans="1:12" x14ac:dyDescent="0.2">
      <c r="A145" s="67"/>
      <c r="B145" s="68" t="str">
        <f>IF(LEN(Assembler!C145)=0,"",DEC2HEX(OCT2DEC(LEFT(Assembler!B145,2))+64,2))</f>
        <v/>
      </c>
      <c r="C145" s="68" t="str">
        <f>IF(LEN(Assembler!C145)=0,"",DEC2HEX(OCT2DEC(RIGHT(Assembler!B145,2)),2))</f>
        <v/>
      </c>
      <c r="D145" s="68" t="str">
        <f>IF(LEN(Assembler!C145)=0,"",DEC2HEX(OCT2DEC(LEFT(Assembler!C145,2)),2))</f>
        <v/>
      </c>
      <c r="E145" s="68" t="str">
        <f>IF(LEN(Assembler!C145)=0,"",DEC2HEX(OCT2DEC(RIGHT(Assembler!C145,2)),2))</f>
        <v/>
      </c>
      <c r="F145" s="67"/>
      <c r="H145" s="67"/>
      <c r="I145" s="67">
        <v>536</v>
      </c>
      <c r="J145" s="68" t="str">
        <f t="shared" si="2"/>
        <v>0218</v>
      </c>
      <c r="K145" s="69" t="str">
        <f>IF(LEFT(Assembler!F145,1)="$",":00000000",IF(LEN(B145)=0,"",CONCATENATE(":04",J145,"00",B145,C145,D145,E145,DEC2HEX(MOD(256-MOD(4+HEX2DEC(LEFT(J145,2))+HEX2DEC(RIGHT(J145,2))+HEX2DEC(B145)+HEX2DEC(C145)+HEX2DEC(D145)+HEX2DEC(E145),256),256),2))))</f>
        <v/>
      </c>
      <c r="L145" s="67"/>
    </row>
    <row r="146" spans="1:12" x14ac:dyDescent="0.2">
      <c r="A146" s="67"/>
      <c r="B146" s="68" t="str">
        <f>IF(LEN(Assembler!C146)=0,"",DEC2HEX(OCT2DEC(LEFT(Assembler!B146,2))+64,2))</f>
        <v/>
      </c>
      <c r="C146" s="68" t="str">
        <f>IF(LEN(Assembler!C146)=0,"",DEC2HEX(OCT2DEC(RIGHT(Assembler!B146,2)),2))</f>
        <v/>
      </c>
      <c r="D146" s="68" t="str">
        <f>IF(LEN(Assembler!C146)=0,"",DEC2HEX(OCT2DEC(LEFT(Assembler!C146,2)),2))</f>
        <v/>
      </c>
      <c r="E146" s="68" t="str">
        <f>IF(LEN(Assembler!C146)=0,"",DEC2HEX(OCT2DEC(RIGHT(Assembler!C146,2)),2))</f>
        <v/>
      </c>
      <c r="F146" s="67"/>
      <c r="H146" s="67"/>
      <c r="I146" s="67">
        <v>540</v>
      </c>
      <c r="J146" s="68" t="str">
        <f t="shared" si="2"/>
        <v>021C</v>
      </c>
      <c r="K146" s="69" t="str">
        <f>IF(LEFT(Assembler!F146,1)="$",":00000000",IF(LEN(B146)=0,"",CONCATENATE(":04",J146,"00",B146,C146,D146,E146,DEC2HEX(MOD(256-MOD(4+HEX2DEC(LEFT(J146,2))+HEX2DEC(RIGHT(J146,2))+HEX2DEC(B146)+HEX2DEC(C146)+HEX2DEC(D146)+HEX2DEC(E146),256),256),2))))</f>
        <v/>
      </c>
      <c r="L146" s="67"/>
    </row>
    <row r="147" spans="1:12" x14ac:dyDescent="0.2">
      <c r="A147" s="67"/>
      <c r="B147" s="68" t="str">
        <f>IF(LEN(Assembler!C147)=0,"",DEC2HEX(OCT2DEC(LEFT(Assembler!B147,2))+64,2))</f>
        <v/>
      </c>
      <c r="C147" s="68" t="str">
        <f>IF(LEN(Assembler!C147)=0,"",DEC2HEX(OCT2DEC(RIGHT(Assembler!B147,2)),2))</f>
        <v/>
      </c>
      <c r="D147" s="68" t="str">
        <f>IF(LEN(Assembler!C147)=0,"",DEC2HEX(OCT2DEC(LEFT(Assembler!C147,2)),2))</f>
        <v/>
      </c>
      <c r="E147" s="68" t="str">
        <f>IF(LEN(Assembler!C147)=0,"",DEC2HEX(OCT2DEC(RIGHT(Assembler!C147,2)),2))</f>
        <v/>
      </c>
      <c r="F147" s="67"/>
      <c r="H147" s="67"/>
      <c r="I147" s="67">
        <v>544</v>
      </c>
      <c r="J147" s="68" t="str">
        <f t="shared" si="2"/>
        <v>0220</v>
      </c>
      <c r="K147" s="69" t="str">
        <f>IF(LEFT(Assembler!F147,1)="$",":00000000",IF(LEN(B147)=0,"",CONCATENATE(":04",J147,"00",B147,C147,D147,E147,DEC2HEX(MOD(256-MOD(4+HEX2DEC(LEFT(J147,2))+HEX2DEC(RIGHT(J147,2))+HEX2DEC(B147)+HEX2DEC(C147)+HEX2DEC(D147)+HEX2DEC(E147),256),256),2))))</f>
        <v/>
      </c>
      <c r="L147" s="67"/>
    </row>
    <row r="148" spans="1:12" x14ac:dyDescent="0.2">
      <c r="A148" s="67"/>
      <c r="B148" s="68" t="str">
        <f>IF(LEN(Assembler!C148)=0,"",DEC2HEX(OCT2DEC(LEFT(Assembler!B148,2))+64,2))</f>
        <v/>
      </c>
      <c r="C148" s="68" t="str">
        <f>IF(LEN(Assembler!C148)=0,"",DEC2HEX(OCT2DEC(RIGHT(Assembler!B148,2)),2))</f>
        <v/>
      </c>
      <c r="D148" s="68" t="str">
        <f>IF(LEN(Assembler!C148)=0,"",DEC2HEX(OCT2DEC(LEFT(Assembler!C148,2)),2))</f>
        <v/>
      </c>
      <c r="E148" s="68" t="str">
        <f>IF(LEN(Assembler!C148)=0,"",DEC2HEX(OCT2DEC(RIGHT(Assembler!C148,2)),2))</f>
        <v/>
      </c>
      <c r="F148" s="67"/>
      <c r="H148" s="67"/>
      <c r="I148" s="67">
        <v>548</v>
      </c>
      <c r="J148" s="68" t="str">
        <f t="shared" si="2"/>
        <v>0224</v>
      </c>
      <c r="K148" s="69" t="str">
        <f>IF(LEFT(Assembler!F148,1)="$",":00000000",IF(LEN(B148)=0,"",CONCATENATE(":04",J148,"00",B148,C148,D148,E148,DEC2HEX(MOD(256-MOD(4+HEX2DEC(LEFT(J148,2))+HEX2DEC(RIGHT(J148,2))+HEX2DEC(B148)+HEX2DEC(C148)+HEX2DEC(D148)+HEX2DEC(E148),256),256),2))))</f>
        <v/>
      </c>
      <c r="L148" s="67"/>
    </row>
    <row r="149" spans="1:12" x14ac:dyDescent="0.2">
      <c r="A149" s="67"/>
      <c r="B149" s="68" t="str">
        <f>IF(LEN(Assembler!C149)=0,"",DEC2HEX(OCT2DEC(LEFT(Assembler!B149,2))+64,2))</f>
        <v/>
      </c>
      <c r="C149" s="68" t="str">
        <f>IF(LEN(Assembler!C149)=0,"",DEC2HEX(OCT2DEC(RIGHT(Assembler!B149,2)),2))</f>
        <v/>
      </c>
      <c r="D149" s="68" t="str">
        <f>IF(LEN(Assembler!C149)=0,"",DEC2HEX(OCT2DEC(LEFT(Assembler!C149,2)),2))</f>
        <v/>
      </c>
      <c r="E149" s="68" t="str">
        <f>IF(LEN(Assembler!C149)=0,"",DEC2HEX(OCT2DEC(RIGHT(Assembler!C149,2)),2))</f>
        <v/>
      </c>
      <c r="F149" s="67"/>
      <c r="H149" s="67"/>
      <c r="I149" s="67">
        <v>552</v>
      </c>
      <c r="J149" s="68" t="str">
        <f t="shared" si="2"/>
        <v>0228</v>
      </c>
      <c r="K149" s="69" t="str">
        <f>IF(LEFT(Assembler!F149,1)="$",":00000000",IF(LEN(B149)=0,"",CONCATENATE(":04",J149,"00",B149,C149,D149,E149,DEC2HEX(MOD(256-MOD(4+HEX2DEC(LEFT(J149,2))+HEX2DEC(RIGHT(J149,2))+HEX2DEC(B149)+HEX2DEC(C149)+HEX2DEC(D149)+HEX2DEC(E149),256),256),2))))</f>
        <v/>
      </c>
      <c r="L149" s="67"/>
    </row>
    <row r="150" spans="1:12" x14ac:dyDescent="0.2">
      <c r="A150" s="67"/>
      <c r="B150" s="68" t="str">
        <f>IF(LEN(Assembler!C150)=0,"",DEC2HEX(OCT2DEC(LEFT(Assembler!B150,2))+64,2))</f>
        <v/>
      </c>
      <c r="C150" s="68" t="str">
        <f>IF(LEN(Assembler!C150)=0,"",DEC2HEX(OCT2DEC(RIGHT(Assembler!B150,2)),2))</f>
        <v/>
      </c>
      <c r="D150" s="68" t="str">
        <f>IF(LEN(Assembler!C150)=0,"",DEC2HEX(OCT2DEC(LEFT(Assembler!C150,2)),2))</f>
        <v/>
      </c>
      <c r="E150" s="68" t="str">
        <f>IF(LEN(Assembler!C150)=0,"",DEC2HEX(OCT2DEC(RIGHT(Assembler!C150,2)),2))</f>
        <v/>
      </c>
      <c r="F150" s="67"/>
      <c r="H150" s="67"/>
      <c r="I150" s="67">
        <v>556</v>
      </c>
      <c r="J150" s="68" t="str">
        <f t="shared" si="2"/>
        <v>022C</v>
      </c>
      <c r="K150" s="69" t="str">
        <f>IF(LEFT(Assembler!F150,1)="$",":00000000",IF(LEN(B150)=0,"",CONCATENATE(":04",J150,"00",B150,C150,D150,E150,DEC2HEX(MOD(256-MOD(4+HEX2DEC(LEFT(J150,2))+HEX2DEC(RIGHT(J150,2))+HEX2DEC(B150)+HEX2DEC(C150)+HEX2DEC(D150)+HEX2DEC(E150),256),256),2))))</f>
        <v/>
      </c>
      <c r="L150" s="67"/>
    </row>
    <row r="151" spans="1:12" x14ac:dyDescent="0.2">
      <c r="A151" s="67"/>
      <c r="B151" s="68" t="str">
        <f>IF(LEN(Assembler!C151)=0,"",DEC2HEX(OCT2DEC(LEFT(Assembler!B151,2))+64,2))</f>
        <v/>
      </c>
      <c r="C151" s="68" t="str">
        <f>IF(LEN(Assembler!C151)=0,"",DEC2HEX(OCT2DEC(RIGHT(Assembler!B151,2)),2))</f>
        <v/>
      </c>
      <c r="D151" s="68" t="str">
        <f>IF(LEN(Assembler!C151)=0,"",DEC2HEX(OCT2DEC(LEFT(Assembler!C151,2)),2))</f>
        <v/>
      </c>
      <c r="E151" s="68" t="str">
        <f>IF(LEN(Assembler!C151)=0,"",DEC2HEX(OCT2DEC(RIGHT(Assembler!C151,2)),2))</f>
        <v/>
      </c>
      <c r="F151" s="67"/>
      <c r="H151" s="67"/>
      <c r="I151" s="67">
        <v>560</v>
      </c>
      <c r="J151" s="68" t="str">
        <f t="shared" si="2"/>
        <v>0230</v>
      </c>
      <c r="K151" s="69" t="str">
        <f>IF(LEFT(Assembler!F151,1)="$",":00000000",IF(LEN(B151)=0,"",CONCATENATE(":04",J151,"00",B151,C151,D151,E151,DEC2HEX(MOD(256-MOD(4+HEX2DEC(LEFT(J151,2))+HEX2DEC(RIGHT(J151,2))+HEX2DEC(B151)+HEX2DEC(C151)+HEX2DEC(D151)+HEX2DEC(E151),256),256),2))))</f>
        <v/>
      </c>
      <c r="L151" s="67"/>
    </row>
    <row r="152" spans="1:12" x14ac:dyDescent="0.2">
      <c r="A152" s="67"/>
      <c r="B152" s="68" t="str">
        <f>IF(LEN(Assembler!C152)=0,"",DEC2HEX(OCT2DEC(LEFT(Assembler!B152,2))+64,2))</f>
        <v/>
      </c>
      <c r="C152" s="68" t="str">
        <f>IF(LEN(Assembler!C152)=0,"",DEC2HEX(OCT2DEC(RIGHT(Assembler!B152,2)),2))</f>
        <v/>
      </c>
      <c r="D152" s="68" t="str">
        <f>IF(LEN(Assembler!C152)=0,"",DEC2HEX(OCT2DEC(LEFT(Assembler!C152,2)),2))</f>
        <v/>
      </c>
      <c r="E152" s="68" t="str">
        <f>IF(LEN(Assembler!C152)=0,"",DEC2HEX(OCT2DEC(RIGHT(Assembler!C152,2)),2))</f>
        <v/>
      </c>
      <c r="F152" s="67"/>
      <c r="H152" s="67"/>
      <c r="I152" s="67">
        <v>564</v>
      </c>
      <c r="J152" s="68" t="str">
        <f t="shared" si="2"/>
        <v>0234</v>
      </c>
      <c r="K152" s="69" t="str">
        <f>IF(LEFT(Assembler!F152,1)="$",":00000000",IF(LEN(B152)=0,"",CONCATENATE(":04",J152,"00",B152,C152,D152,E152,DEC2HEX(MOD(256-MOD(4+HEX2DEC(LEFT(J152,2))+HEX2DEC(RIGHT(J152,2))+HEX2DEC(B152)+HEX2DEC(C152)+HEX2DEC(D152)+HEX2DEC(E152),256),256),2))))</f>
        <v/>
      </c>
      <c r="L152" s="67"/>
    </row>
    <row r="153" spans="1:12" x14ac:dyDescent="0.2">
      <c r="A153" s="67"/>
      <c r="B153" s="68" t="str">
        <f>IF(LEN(Assembler!C153)=0,"",DEC2HEX(OCT2DEC(LEFT(Assembler!B153,2))+64,2))</f>
        <v/>
      </c>
      <c r="C153" s="68" t="str">
        <f>IF(LEN(Assembler!C153)=0,"",DEC2HEX(OCT2DEC(RIGHT(Assembler!B153,2)),2))</f>
        <v/>
      </c>
      <c r="D153" s="68" t="str">
        <f>IF(LEN(Assembler!C153)=0,"",DEC2HEX(OCT2DEC(LEFT(Assembler!C153,2)),2))</f>
        <v/>
      </c>
      <c r="E153" s="68" t="str">
        <f>IF(LEN(Assembler!C153)=0,"",DEC2HEX(OCT2DEC(RIGHT(Assembler!C153,2)),2))</f>
        <v/>
      </c>
      <c r="F153" s="67"/>
      <c r="H153" s="67"/>
      <c r="I153" s="67">
        <v>568</v>
      </c>
      <c r="J153" s="68" t="str">
        <f t="shared" si="2"/>
        <v>0238</v>
      </c>
      <c r="K153" s="69" t="str">
        <f>IF(LEFT(Assembler!F153,1)="$",":00000000",IF(LEN(B153)=0,"",CONCATENATE(":04",J153,"00",B153,C153,D153,E153,DEC2HEX(MOD(256-MOD(4+HEX2DEC(LEFT(J153,2))+HEX2DEC(RIGHT(J153,2))+HEX2DEC(B153)+HEX2DEC(C153)+HEX2DEC(D153)+HEX2DEC(E153),256),256),2))))</f>
        <v/>
      </c>
      <c r="L153" s="67"/>
    </row>
    <row r="154" spans="1:12" x14ac:dyDescent="0.2">
      <c r="A154" s="67"/>
      <c r="B154" s="68" t="str">
        <f>IF(LEN(Assembler!C154)=0,"",DEC2HEX(OCT2DEC(LEFT(Assembler!B154,2))+64,2))</f>
        <v/>
      </c>
      <c r="C154" s="68" t="str">
        <f>IF(LEN(Assembler!C154)=0,"",DEC2HEX(OCT2DEC(RIGHT(Assembler!B154,2)),2))</f>
        <v/>
      </c>
      <c r="D154" s="68" t="str">
        <f>IF(LEN(Assembler!C154)=0,"",DEC2HEX(OCT2DEC(LEFT(Assembler!C154,2)),2))</f>
        <v/>
      </c>
      <c r="E154" s="68" t="str">
        <f>IF(LEN(Assembler!C154)=0,"",DEC2HEX(OCT2DEC(RIGHT(Assembler!C154,2)),2))</f>
        <v/>
      </c>
      <c r="F154" s="67"/>
      <c r="H154" s="67"/>
      <c r="I154" s="67">
        <v>572</v>
      </c>
      <c r="J154" s="68" t="str">
        <f t="shared" si="2"/>
        <v>023C</v>
      </c>
      <c r="K154" s="69" t="str">
        <f>IF(LEFT(Assembler!F154,1)="$",":00000000",IF(LEN(B154)=0,"",CONCATENATE(":04",J154,"00",B154,C154,D154,E154,DEC2HEX(MOD(256-MOD(4+HEX2DEC(LEFT(J154,2))+HEX2DEC(RIGHT(J154,2))+HEX2DEC(B154)+HEX2DEC(C154)+HEX2DEC(D154)+HEX2DEC(E154),256),256),2))))</f>
        <v/>
      </c>
      <c r="L154" s="67"/>
    </row>
    <row r="155" spans="1:12" x14ac:dyDescent="0.2">
      <c r="A155" s="67"/>
      <c r="B155" s="68" t="str">
        <f>IF(LEN(Assembler!C155)=0,"",DEC2HEX(OCT2DEC(LEFT(Assembler!B155,2))+64,2))</f>
        <v/>
      </c>
      <c r="C155" s="68" t="str">
        <f>IF(LEN(Assembler!C155)=0,"",DEC2HEX(OCT2DEC(RIGHT(Assembler!B155,2)),2))</f>
        <v/>
      </c>
      <c r="D155" s="68" t="str">
        <f>IF(LEN(Assembler!C155)=0,"",DEC2HEX(OCT2DEC(LEFT(Assembler!C155,2)),2))</f>
        <v/>
      </c>
      <c r="E155" s="68" t="str">
        <f>IF(LEN(Assembler!C155)=0,"",DEC2HEX(OCT2DEC(RIGHT(Assembler!C155,2)),2))</f>
        <v/>
      </c>
      <c r="F155" s="67"/>
      <c r="H155" s="67"/>
      <c r="I155" s="67">
        <v>576</v>
      </c>
      <c r="J155" s="68" t="str">
        <f t="shared" si="2"/>
        <v>0240</v>
      </c>
      <c r="K155" s="69" t="str">
        <f>IF(LEFT(Assembler!F155,1)="$",":00000000",IF(LEN(B155)=0,"",CONCATENATE(":04",J155,"00",B155,C155,D155,E155,DEC2HEX(MOD(256-MOD(4+HEX2DEC(LEFT(J155,2))+HEX2DEC(RIGHT(J155,2))+HEX2DEC(B155)+HEX2DEC(C155)+HEX2DEC(D155)+HEX2DEC(E155),256),256),2))))</f>
        <v/>
      </c>
      <c r="L155" s="67"/>
    </row>
    <row r="156" spans="1:12" x14ac:dyDescent="0.2">
      <c r="A156" s="67"/>
      <c r="B156" s="68" t="str">
        <f>IF(LEN(Assembler!C156)=0,"",DEC2HEX(OCT2DEC(LEFT(Assembler!B156,2))+64,2))</f>
        <v/>
      </c>
      <c r="C156" s="68" t="str">
        <f>IF(LEN(Assembler!C156)=0,"",DEC2HEX(OCT2DEC(RIGHT(Assembler!B156,2)),2))</f>
        <v/>
      </c>
      <c r="D156" s="68" t="str">
        <f>IF(LEN(Assembler!C156)=0,"",DEC2HEX(OCT2DEC(LEFT(Assembler!C156,2)),2))</f>
        <v/>
      </c>
      <c r="E156" s="68" t="str">
        <f>IF(LEN(Assembler!C156)=0,"",DEC2HEX(OCT2DEC(RIGHT(Assembler!C156,2)),2))</f>
        <v/>
      </c>
      <c r="F156" s="67"/>
      <c r="H156" s="67"/>
      <c r="I156" s="67">
        <v>580</v>
      </c>
      <c r="J156" s="68" t="str">
        <f t="shared" si="2"/>
        <v>0244</v>
      </c>
      <c r="K156" s="69" t="str">
        <f>IF(LEFT(Assembler!F156,1)="$",":00000000",IF(LEN(B156)=0,"",CONCATENATE(":04",J156,"00",B156,C156,D156,E156,DEC2HEX(MOD(256-MOD(4+HEX2DEC(LEFT(J156,2))+HEX2DEC(RIGHT(J156,2))+HEX2DEC(B156)+HEX2DEC(C156)+HEX2DEC(D156)+HEX2DEC(E156),256),256),2))))</f>
        <v/>
      </c>
      <c r="L156" s="67"/>
    </row>
    <row r="157" spans="1:12" x14ac:dyDescent="0.2">
      <c r="A157" s="67"/>
      <c r="B157" s="68" t="str">
        <f>IF(LEN(Assembler!C157)=0,"",DEC2HEX(OCT2DEC(LEFT(Assembler!B157,2))+64,2))</f>
        <v/>
      </c>
      <c r="C157" s="68" t="str">
        <f>IF(LEN(Assembler!C157)=0,"",DEC2HEX(OCT2DEC(RIGHT(Assembler!B157,2)),2))</f>
        <v/>
      </c>
      <c r="D157" s="68" t="str">
        <f>IF(LEN(Assembler!C157)=0,"",DEC2HEX(OCT2DEC(LEFT(Assembler!C157,2)),2))</f>
        <v/>
      </c>
      <c r="E157" s="68" t="str">
        <f>IF(LEN(Assembler!C157)=0,"",DEC2HEX(OCT2DEC(RIGHT(Assembler!C157,2)),2))</f>
        <v/>
      </c>
      <c r="F157" s="67"/>
      <c r="H157" s="67"/>
      <c r="I157" s="67">
        <v>584</v>
      </c>
      <c r="J157" s="68" t="str">
        <f t="shared" si="2"/>
        <v>0248</v>
      </c>
      <c r="K157" s="69" t="str">
        <f>IF(LEFT(Assembler!F157,1)="$",":00000000",IF(LEN(B157)=0,"",CONCATENATE(":04",J157,"00",B157,C157,D157,E157,DEC2HEX(MOD(256-MOD(4+HEX2DEC(LEFT(J157,2))+HEX2DEC(RIGHT(J157,2))+HEX2DEC(B157)+HEX2DEC(C157)+HEX2DEC(D157)+HEX2DEC(E157),256),256),2))))</f>
        <v/>
      </c>
      <c r="L157" s="67"/>
    </row>
    <row r="158" spans="1:12" x14ac:dyDescent="0.2">
      <c r="A158" s="67"/>
      <c r="B158" s="68" t="str">
        <f>IF(LEN(Assembler!C158)=0,"",DEC2HEX(OCT2DEC(LEFT(Assembler!B158,2))+64,2))</f>
        <v/>
      </c>
      <c r="C158" s="68" t="str">
        <f>IF(LEN(Assembler!C158)=0,"",DEC2HEX(OCT2DEC(RIGHT(Assembler!B158,2)),2))</f>
        <v/>
      </c>
      <c r="D158" s="68" t="str">
        <f>IF(LEN(Assembler!C158)=0,"",DEC2HEX(OCT2DEC(LEFT(Assembler!C158,2)),2))</f>
        <v/>
      </c>
      <c r="E158" s="68" t="str">
        <f>IF(LEN(Assembler!C158)=0,"",DEC2HEX(OCT2DEC(RIGHT(Assembler!C158,2)),2))</f>
        <v/>
      </c>
      <c r="F158" s="67"/>
      <c r="H158" s="67"/>
      <c r="I158" s="67">
        <v>588</v>
      </c>
      <c r="J158" s="68" t="str">
        <f t="shared" si="2"/>
        <v>024C</v>
      </c>
      <c r="K158" s="69" t="str">
        <f>IF(LEFT(Assembler!F158,1)="$",":00000000",IF(LEN(B158)=0,"",CONCATENATE(":04",J158,"00",B158,C158,D158,E158,DEC2HEX(MOD(256-MOD(4+HEX2DEC(LEFT(J158,2))+HEX2DEC(RIGHT(J158,2))+HEX2DEC(B158)+HEX2DEC(C158)+HEX2DEC(D158)+HEX2DEC(E158),256),256),2))))</f>
        <v/>
      </c>
      <c r="L158" s="67"/>
    </row>
    <row r="159" spans="1:12" x14ac:dyDescent="0.2">
      <c r="A159" s="67"/>
      <c r="B159" s="68" t="str">
        <f>IF(LEN(Assembler!C159)=0,"",DEC2HEX(OCT2DEC(LEFT(Assembler!B159,2))+64,2))</f>
        <v/>
      </c>
      <c r="C159" s="68" t="str">
        <f>IF(LEN(Assembler!C159)=0,"",DEC2HEX(OCT2DEC(RIGHT(Assembler!B159,2)),2))</f>
        <v/>
      </c>
      <c r="D159" s="68" t="str">
        <f>IF(LEN(Assembler!C159)=0,"",DEC2HEX(OCT2DEC(LEFT(Assembler!C159,2)),2))</f>
        <v/>
      </c>
      <c r="E159" s="68" t="str">
        <f>IF(LEN(Assembler!C159)=0,"",DEC2HEX(OCT2DEC(RIGHT(Assembler!C159,2)),2))</f>
        <v/>
      </c>
      <c r="F159" s="67"/>
      <c r="H159" s="67"/>
      <c r="I159" s="67">
        <v>592</v>
      </c>
      <c r="J159" s="68" t="str">
        <f t="shared" si="2"/>
        <v>0250</v>
      </c>
      <c r="K159" s="69" t="str">
        <f>IF(LEFT(Assembler!F159,1)="$",":00000000",IF(LEN(B159)=0,"",CONCATENATE(":04",J159,"00",B159,C159,D159,E159,DEC2HEX(MOD(256-MOD(4+HEX2DEC(LEFT(J159,2))+HEX2DEC(RIGHT(J159,2))+HEX2DEC(B159)+HEX2DEC(C159)+HEX2DEC(D159)+HEX2DEC(E159),256),256),2))))</f>
        <v/>
      </c>
      <c r="L159" s="67"/>
    </row>
    <row r="160" spans="1:12" x14ac:dyDescent="0.2">
      <c r="A160" s="67"/>
      <c r="B160" s="68" t="str">
        <f>IF(LEN(Assembler!C160)=0,"",DEC2HEX(OCT2DEC(LEFT(Assembler!B160,2))+64,2))</f>
        <v/>
      </c>
      <c r="C160" s="68" t="str">
        <f>IF(LEN(Assembler!C160)=0,"",DEC2HEX(OCT2DEC(RIGHT(Assembler!B160,2)),2))</f>
        <v/>
      </c>
      <c r="D160" s="68" t="str">
        <f>IF(LEN(Assembler!C160)=0,"",DEC2HEX(OCT2DEC(LEFT(Assembler!C160,2)),2))</f>
        <v/>
      </c>
      <c r="E160" s="68" t="str">
        <f>IF(LEN(Assembler!C160)=0,"",DEC2HEX(OCT2DEC(RIGHT(Assembler!C160,2)),2))</f>
        <v/>
      </c>
      <c r="F160" s="67"/>
      <c r="H160" s="67"/>
      <c r="I160" s="67">
        <v>596</v>
      </c>
      <c r="J160" s="68" t="str">
        <f t="shared" si="2"/>
        <v>0254</v>
      </c>
      <c r="K160" s="69" t="str">
        <f>IF(LEFT(Assembler!F160,1)="$",":00000000",IF(LEN(B160)=0,"",CONCATENATE(":04",J160,"00",B160,C160,D160,E160,DEC2HEX(MOD(256-MOD(4+HEX2DEC(LEFT(J160,2))+HEX2DEC(RIGHT(J160,2))+HEX2DEC(B160)+HEX2DEC(C160)+HEX2DEC(D160)+HEX2DEC(E160),256),256),2))))</f>
        <v/>
      </c>
      <c r="L160" s="67"/>
    </row>
    <row r="161" spans="1:12" x14ac:dyDescent="0.2">
      <c r="A161" s="67"/>
      <c r="B161" s="68" t="str">
        <f>IF(LEN(Assembler!C161)=0,"",DEC2HEX(OCT2DEC(LEFT(Assembler!B161,2))+64,2))</f>
        <v/>
      </c>
      <c r="C161" s="68" t="str">
        <f>IF(LEN(Assembler!C161)=0,"",DEC2HEX(OCT2DEC(RIGHT(Assembler!B161,2)),2))</f>
        <v/>
      </c>
      <c r="D161" s="68" t="str">
        <f>IF(LEN(Assembler!C161)=0,"",DEC2HEX(OCT2DEC(LEFT(Assembler!C161,2)),2))</f>
        <v/>
      </c>
      <c r="E161" s="68" t="str">
        <f>IF(LEN(Assembler!C161)=0,"",DEC2HEX(OCT2DEC(RIGHT(Assembler!C161,2)),2))</f>
        <v/>
      </c>
      <c r="F161" s="67"/>
      <c r="H161" s="67"/>
      <c r="I161" s="67">
        <v>600</v>
      </c>
      <c r="J161" s="68" t="str">
        <f t="shared" si="2"/>
        <v>0258</v>
      </c>
      <c r="K161" s="69" t="str">
        <f>IF(LEFT(Assembler!F161,1)="$",":00000000",IF(LEN(B161)=0,"",CONCATENATE(":04",J161,"00",B161,C161,D161,E161,DEC2HEX(MOD(256-MOD(4+HEX2DEC(LEFT(J161,2))+HEX2DEC(RIGHT(J161,2))+HEX2DEC(B161)+HEX2DEC(C161)+HEX2DEC(D161)+HEX2DEC(E161),256),256),2))))</f>
        <v/>
      </c>
      <c r="L161" s="67"/>
    </row>
    <row r="162" spans="1:12" x14ac:dyDescent="0.2">
      <c r="A162" s="67"/>
      <c r="B162" s="68" t="str">
        <f>IF(LEN(Assembler!C162)=0,"",DEC2HEX(OCT2DEC(LEFT(Assembler!B162,2))+64,2))</f>
        <v/>
      </c>
      <c r="C162" s="68" t="str">
        <f>IF(LEN(Assembler!C162)=0,"",DEC2HEX(OCT2DEC(RIGHT(Assembler!B162,2)),2))</f>
        <v/>
      </c>
      <c r="D162" s="68" t="str">
        <f>IF(LEN(Assembler!C162)=0,"",DEC2HEX(OCT2DEC(LEFT(Assembler!C162,2)),2))</f>
        <v/>
      </c>
      <c r="E162" s="68" t="str">
        <f>IF(LEN(Assembler!C162)=0,"",DEC2HEX(OCT2DEC(RIGHT(Assembler!C162,2)),2))</f>
        <v/>
      </c>
      <c r="F162" s="67"/>
      <c r="H162" s="67"/>
      <c r="I162" s="67">
        <v>604</v>
      </c>
      <c r="J162" s="68" t="str">
        <f t="shared" si="2"/>
        <v>025C</v>
      </c>
      <c r="K162" s="69" t="str">
        <f>IF(LEFT(Assembler!F162,1)="$",":00000000",IF(LEN(B162)=0,"",CONCATENATE(":04",J162,"00",B162,C162,D162,E162,DEC2HEX(MOD(256-MOD(4+HEX2DEC(LEFT(J162,2))+HEX2DEC(RIGHT(J162,2))+HEX2DEC(B162)+HEX2DEC(C162)+HEX2DEC(D162)+HEX2DEC(E162),256),256),2))))</f>
        <v/>
      </c>
      <c r="L162" s="67"/>
    </row>
    <row r="163" spans="1:12" x14ac:dyDescent="0.2">
      <c r="A163" s="67"/>
      <c r="B163" s="68" t="str">
        <f>IF(LEN(Assembler!C163)=0,"",DEC2HEX(OCT2DEC(LEFT(Assembler!B163,2))+64,2))</f>
        <v/>
      </c>
      <c r="C163" s="68" t="str">
        <f>IF(LEN(Assembler!C163)=0,"",DEC2HEX(OCT2DEC(RIGHT(Assembler!B163,2)),2))</f>
        <v/>
      </c>
      <c r="D163" s="68" t="str">
        <f>IF(LEN(Assembler!C163)=0,"",DEC2HEX(OCT2DEC(LEFT(Assembler!C163,2)),2))</f>
        <v/>
      </c>
      <c r="E163" s="68" t="str">
        <f>IF(LEN(Assembler!C163)=0,"",DEC2HEX(OCT2DEC(RIGHT(Assembler!C163,2)),2))</f>
        <v/>
      </c>
      <c r="F163" s="67"/>
      <c r="H163" s="67"/>
      <c r="I163" s="67">
        <v>608</v>
      </c>
      <c r="J163" s="68" t="str">
        <f t="shared" si="2"/>
        <v>0260</v>
      </c>
      <c r="K163" s="69" t="str">
        <f>IF(LEFT(Assembler!F163,1)="$",":00000000",IF(LEN(B163)=0,"",CONCATENATE(":04",J163,"00",B163,C163,D163,E163,DEC2HEX(MOD(256-MOD(4+HEX2DEC(LEFT(J163,2))+HEX2DEC(RIGHT(J163,2))+HEX2DEC(B163)+HEX2DEC(C163)+HEX2DEC(D163)+HEX2DEC(E163),256),256),2))))</f>
        <v/>
      </c>
      <c r="L163" s="67"/>
    </row>
    <row r="164" spans="1:12" x14ac:dyDescent="0.2">
      <c r="A164" s="67"/>
      <c r="B164" s="68" t="str">
        <f>IF(LEN(Assembler!C164)=0,"",DEC2HEX(OCT2DEC(LEFT(Assembler!B164,2))+64,2))</f>
        <v/>
      </c>
      <c r="C164" s="68" t="str">
        <f>IF(LEN(Assembler!C164)=0,"",DEC2HEX(OCT2DEC(RIGHT(Assembler!B164,2)),2))</f>
        <v/>
      </c>
      <c r="D164" s="68" t="str">
        <f>IF(LEN(Assembler!C164)=0,"",DEC2HEX(OCT2DEC(LEFT(Assembler!C164,2)),2))</f>
        <v/>
      </c>
      <c r="E164" s="68" t="str">
        <f>IF(LEN(Assembler!C164)=0,"",DEC2HEX(OCT2DEC(RIGHT(Assembler!C164,2)),2))</f>
        <v/>
      </c>
      <c r="F164" s="67"/>
      <c r="H164" s="67"/>
      <c r="I164" s="67">
        <v>612</v>
      </c>
      <c r="J164" s="68" t="str">
        <f t="shared" si="2"/>
        <v>0264</v>
      </c>
      <c r="K164" s="69" t="str">
        <f>IF(LEFT(Assembler!F164,1)="$",":00000000",IF(LEN(B164)=0,"",CONCATENATE(":04",J164,"00",B164,C164,D164,E164,DEC2HEX(MOD(256-MOD(4+HEX2DEC(LEFT(J164,2))+HEX2DEC(RIGHT(J164,2))+HEX2DEC(B164)+HEX2DEC(C164)+HEX2DEC(D164)+HEX2DEC(E164),256),256),2))))</f>
        <v/>
      </c>
      <c r="L164" s="67"/>
    </row>
    <row r="165" spans="1:12" x14ac:dyDescent="0.2">
      <c r="A165" s="67"/>
      <c r="B165" s="68" t="str">
        <f>IF(LEN(Assembler!C165)=0,"",DEC2HEX(OCT2DEC(LEFT(Assembler!B165,2))+64,2))</f>
        <v/>
      </c>
      <c r="C165" s="68" t="str">
        <f>IF(LEN(Assembler!C165)=0,"",DEC2HEX(OCT2DEC(RIGHT(Assembler!B165,2)),2))</f>
        <v/>
      </c>
      <c r="D165" s="68" t="str">
        <f>IF(LEN(Assembler!C165)=0,"",DEC2HEX(OCT2DEC(LEFT(Assembler!C165,2)),2))</f>
        <v/>
      </c>
      <c r="E165" s="68" t="str">
        <f>IF(LEN(Assembler!C165)=0,"",DEC2HEX(OCT2DEC(RIGHT(Assembler!C165,2)),2))</f>
        <v/>
      </c>
      <c r="F165" s="67"/>
      <c r="H165" s="67"/>
      <c r="I165" s="67">
        <v>616</v>
      </c>
      <c r="J165" s="68" t="str">
        <f t="shared" si="2"/>
        <v>0268</v>
      </c>
      <c r="K165" s="69" t="str">
        <f>IF(LEFT(Assembler!F165,1)="$",":00000000",IF(LEN(B165)=0,"",CONCATENATE(":04",J165,"00",B165,C165,D165,E165,DEC2HEX(MOD(256-MOD(4+HEX2DEC(LEFT(J165,2))+HEX2DEC(RIGHT(J165,2))+HEX2DEC(B165)+HEX2DEC(C165)+HEX2DEC(D165)+HEX2DEC(E165),256),256),2))))</f>
        <v/>
      </c>
      <c r="L165" s="67"/>
    </row>
    <row r="166" spans="1:12" x14ac:dyDescent="0.2">
      <c r="A166" s="67"/>
      <c r="B166" s="68" t="str">
        <f>IF(LEN(Assembler!C166)=0,"",DEC2HEX(OCT2DEC(LEFT(Assembler!B166,2))+64,2))</f>
        <v/>
      </c>
      <c r="C166" s="68" t="str">
        <f>IF(LEN(Assembler!C166)=0,"",DEC2HEX(OCT2DEC(RIGHT(Assembler!B166,2)),2))</f>
        <v/>
      </c>
      <c r="D166" s="68" t="str">
        <f>IF(LEN(Assembler!C166)=0,"",DEC2HEX(OCT2DEC(LEFT(Assembler!C166,2)),2))</f>
        <v/>
      </c>
      <c r="E166" s="68" t="str">
        <f>IF(LEN(Assembler!C166)=0,"",DEC2HEX(OCT2DEC(RIGHT(Assembler!C166,2)),2))</f>
        <v/>
      </c>
      <c r="F166" s="67"/>
      <c r="H166" s="67"/>
      <c r="I166" s="67">
        <v>620</v>
      </c>
      <c r="J166" s="68" t="str">
        <f t="shared" si="2"/>
        <v>026C</v>
      </c>
      <c r="K166" s="69" t="str">
        <f>IF(LEFT(Assembler!F166,1)="$",":00000000",IF(LEN(B166)=0,"",CONCATENATE(":04",J166,"00",B166,C166,D166,E166,DEC2HEX(MOD(256-MOD(4+HEX2DEC(LEFT(J166,2))+HEX2DEC(RIGHT(J166,2))+HEX2DEC(B166)+HEX2DEC(C166)+HEX2DEC(D166)+HEX2DEC(E166),256),256),2))))</f>
        <v/>
      </c>
      <c r="L166" s="67"/>
    </row>
    <row r="167" spans="1:12" x14ac:dyDescent="0.2">
      <c r="A167" s="67"/>
      <c r="B167" s="68" t="str">
        <f>IF(LEN(Assembler!C167)=0,"",DEC2HEX(OCT2DEC(LEFT(Assembler!B167,2))+64,2))</f>
        <v/>
      </c>
      <c r="C167" s="68" t="str">
        <f>IF(LEN(Assembler!C167)=0,"",DEC2HEX(OCT2DEC(RIGHT(Assembler!B167,2)),2))</f>
        <v/>
      </c>
      <c r="D167" s="68" t="str">
        <f>IF(LEN(Assembler!C167)=0,"",DEC2HEX(OCT2DEC(LEFT(Assembler!C167,2)),2))</f>
        <v/>
      </c>
      <c r="E167" s="68" t="str">
        <f>IF(LEN(Assembler!C167)=0,"",DEC2HEX(OCT2DEC(RIGHT(Assembler!C167,2)),2))</f>
        <v/>
      </c>
      <c r="F167" s="67"/>
      <c r="H167" s="67"/>
      <c r="I167" s="67">
        <v>624</v>
      </c>
      <c r="J167" s="68" t="str">
        <f t="shared" si="2"/>
        <v>0270</v>
      </c>
      <c r="K167" s="69" t="str">
        <f>IF(LEFT(Assembler!F167,1)="$",":00000000",IF(LEN(B167)=0,"",CONCATENATE(":04",J167,"00",B167,C167,D167,E167,DEC2HEX(MOD(256-MOD(4+HEX2DEC(LEFT(J167,2))+HEX2DEC(RIGHT(J167,2))+HEX2DEC(B167)+HEX2DEC(C167)+HEX2DEC(D167)+HEX2DEC(E167),256),256),2))))</f>
        <v/>
      </c>
      <c r="L167" s="67"/>
    </row>
    <row r="168" spans="1:12" x14ac:dyDescent="0.2">
      <c r="A168" s="67"/>
      <c r="B168" s="68" t="str">
        <f>IF(LEN(Assembler!C168)=0,"",DEC2HEX(OCT2DEC(LEFT(Assembler!B168,2))+64,2))</f>
        <v/>
      </c>
      <c r="C168" s="68" t="str">
        <f>IF(LEN(Assembler!C168)=0,"",DEC2HEX(OCT2DEC(RIGHT(Assembler!B168,2)),2))</f>
        <v/>
      </c>
      <c r="D168" s="68" t="str">
        <f>IF(LEN(Assembler!C168)=0,"",DEC2HEX(OCT2DEC(LEFT(Assembler!C168,2)),2))</f>
        <v/>
      </c>
      <c r="E168" s="68" t="str">
        <f>IF(LEN(Assembler!C168)=0,"",DEC2HEX(OCT2DEC(RIGHT(Assembler!C168,2)),2))</f>
        <v/>
      </c>
      <c r="F168" s="67"/>
      <c r="H168" s="67"/>
      <c r="I168" s="67">
        <v>628</v>
      </c>
      <c r="J168" s="68" t="str">
        <f t="shared" si="2"/>
        <v>0274</v>
      </c>
      <c r="K168" s="69" t="str">
        <f>IF(LEFT(Assembler!F168,1)="$",":00000000",IF(LEN(B168)=0,"",CONCATENATE(":04",J168,"00",B168,C168,D168,E168,DEC2HEX(MOD(256-MOD(4+HEX2DEC(LEFT(J168,2))+HEX2DEC(RIGHT(J168,2))+HEX2DEC(B168)+HEX2DEC(C168)+HEX2DEC(D168)+HEX2DEC(E168),256),256),2))))</f>
        <v/>
      </c>
      <c r="L168" s="67"/>
    </row>
    <row r="169" spans="1:12" x14ac:dyDescent="0.2">
      <c r="A169" s="67"/>
      <c r="B169" s="68" t="str">
        <f>IF(LEN(Assembler!C169)=0,"",DEC2HEX(OCT2DEC(LEFT(Assembler!B169,2))+64,2))</f>
        <v/>
      </c>
      <c r="C169" s="68" t="str">
        <f>IF(LEN(Assembler!C169)=0,"",DEC2HEX(OCT2DEC(RIGHT(Assembler!B169,2)),2))</f>
        <v/>
      </c>
      <c r="D169" s="68" t="str">
        <f>IF(LEN(Assembler!C169)=0,"",DEC2HEX(OCT2DEC(LEFT(Assembler!C169,2)),2))</f>
        <v/>
      </c>
      <c r="E169" s="68" t="str">
        <f>IF(LEN(Assembler!C169)=0,"",DEC2HEX(OCT2DEC(RIGHT(Assembler!C169,2)),2))</f>
        <v/>
      </c>
      <c r="F169" s="67"/>
      <c r="H169" s="67"/>
      <c r="I169" s="67">
        <v>632</v>
      </c>
      <c r="J169" s="68" t="str">
        <f t="shared" si="2"/>
        <v>0278</v>
      </c>
      <c r="K169" s="69" t="str">
        <f>IF(LEFT(Assembler!F169,1)="$",":00000000",IF(LEN(B169)=0,"",CONCATENATE(":04",J169,"00",B169,C169,D169,E169,DEC2HEX(MOD(256-MOD(4+HEX2DEC(LEFT(J169,2))+HEX2DEC(RIGHT(J169,2))+HEX2DEC(B169)+HEX2DEC(C169)+HEX2DEC(D169)+HEX2DEC(E169),256),256),2))))</f>
        <v/>
      </c>
      <c r="L169" s="67"/>
    </row>
    <row r="170" spans="1:12" x14ac:dyDescent="0.2">
      <c r="A170" s="67"/>
      <c r="B170" s="68" t="str">
        <f>IF(LEN(Assembler!C170)=0,"",DEC2HEX(OCT2DEC(LEFT(Assembler!B170,2))+64,2))</f>
        <v/>
      </c>
      <c r="C170" s="68" t="str">
        <f>IF(LEN(Assembler!C170)=0,"",DEC2HEX(OCT2DEC(RIGHT(Assembler!B170,2)),2))</f>
        <v/>
      </c>
      <c r="D170" s="68" t="str">
        <f>IF(LEN(Assembler!C170)=0,"",DEC2HEX(OCT2DEC(LEFT(Assembler!C170,2)),2))</f>
        <v/>
      </c>
      <c r="E170" s="68" t="str">
        <f>IF(LEN(Assembler!C170)=0,"",DEC2HEX(OCT2DEC(RIGHT(Assembler!C170,2)),2))</f>
        <v/>
      </c>
      <c r="F170" s="67"/>
      <c r="H170" s="67"/>
      <c r="I170" s="67">
        <v>636</v>
      </c>
      <c r="J170" s="68" t="str">
        <f t="shared" si="2"/>
        <v>027C</v>
      </c>
      <c r="K170" s="69" t="str">
        <f>IF(LEFT(Assembler!F170,1)="$",":00000000",IF(LEN(B170)=0,"",CONCATENATE(":04",J170,"00",B170,C170,D170,E170,DEC2HEX(MOD(256-MOD(4+HEX2DEC(LEFT(J170,2))+HEX2DEC(RIGHT(J170,2))+HEX2DEC(B170)+HEX2DEC(C170)+HEX2DEC(D170)+HEX2DEC(E170),256),256),2))))</f>
        <v/>
      </c>
      <c r="L170" s="67"/>
    </row>
    <row r="171" spans="1:12" x14ac:dyDescent="0.2">
      <c r="A171" s="67"/>
      <c r="B171" s="68" t="str">
        <f>IF(LEN(Assembler!C171)=0,"",DEC2HEX(OCT2DEC(LEFT(Assembler!B171,2))+64,2))</f>
        <v/>
      </c>
      <c r="C171" s="68" t="str">
        <f>IF(LEN(Assembler!C171)=0,"",DEC2HEX(OCT2DEC(RIGHT(Assembler!B171,2)),2))</f>
        <v/>
      </c>
      <c r="D171" s="68" t="str">
        <f>IF(LEN(Assembler!C171)=0,"",DEC2HEX(OCT2DEC(LEFT(Assembler!C171,2)),2))</f>
        <v/>
      </c>
      <c r="E171" s="68" t="str">
        <f>IF(LEN(Assembler!C171)=0,"",DEC2HEX(OCT2DEC(RIGHT(Assembler!C171,2)),2))</f>
        <v/>
      </c>
      <c r="F171" s="67"/>
      <c r="H171" s="67"/>
      <c r="I171" s="67">
        <v>640</v>
      </c>
      <c r="J171" s="68" t="str">
        <f t="shared" si="2"/>
        <v>0280</v>
      </c>
      <c r="K171" s="69" t="str">
        <f>IF(LEFT(Assembler!F171,1)="$",":00000000",IF(LEN(B171)=0,"",CONCATENATE(":04",J171,"00",B171,C171,D171,E171,DEC2HEX(MOD(256-MOD(4+HEX2DEC(LEFT(J171,2))+HEX2DEC(RIGHT(J171,2))+HEX2DEC(B171)+HEX2DEC(C171)+HEX2DEC(D171)+HEX2DEC(E171),256),256),2))))</f>
        <v/>
      </c>
      <c r="L171" s="67"/>
    </row>
    <row r="172" spans="1:12" x14ac:dyDescent="0.2">
      <c r="A172" s="67"/>
      <c r="B172" s="68" t="str">
        <f>IF(LEN(Assembler!C172)=0,"",DEC2HEX(OCT2DEC(LEFT(Assembler!B172,2))+64,2))</f>
        <v/>
      </c>
      <c r="C172" s="68" t="str">
        <f>IF(LEN(Assembler!C172)=0,"",DEC2HEX(OCT2DEC(RIGHT(Assembler!B172,2)),2))</f>
        <v/>
      </c>
      <c r="D172" s="68" t="str">
        <f>IF(LEN(Assembler!C172)=0,"",DEC2HEX(OCT2DEC(LEFT(Assembler!C172,2)),2))</f>
        <v/>
      </c>
      <c r="E172" s="68" t="str">
        <f>IF(LEN(Assembler!C172)=0,"",DEC2HEX(OCT2DEC(RIGHT(Assembler!C172,2)),2))</f>
        <v/>
      </c>
      <c r="F172" s="67"/>
      <c r="H172" s="67"/>
      <c r="I172" s="67">
        <v>644</v>
      </c>
      <c r="J172" s="68" t="str">
        <f t="shared" si="2"/>
        <v>0284</v>
      </c>
      <c r="K172" s="69" t="str">
        <f>IF(LEFT(Assembler!F172,1)="$",":00000000",IF(LEN(B172)=0,"",CONCATENATE(":04",J172,"00",B172,C172,D172,E172,DEC2HEX(MOD(256-MOD(4+HEX2DEC(LEFT(J172,2))+HEX2DEC(RIGHT(J172,2))+HEX2DEC(B172)+HEX2DEC(C172)+HEX2DEC(D172)+HEX2DEC(E172),256),256),2))))</f>
        <v/>
      </c>
      <c r="L172" s="67"/>
    </row>
    <row r="173" spans="1:12" x14ac:dyDescent="0.2">
      <c r="A173" s="67"/>
      <c r="B173" s="68" t="str">
        <f>IF(LEN(Assembler!C173)=0,"",DEC2HEX(OCT2DEC(LEFT(Assembler!B173,2))+64,2))</f>
        <v/>
      </c>
      <c r="C173" s="68" t="str">
        <f>IF(LEN(Assembler!C173)=0,"",DEC2HEX(OCT2DEC(RIGHT(Assembler!B173,2)),2))</f>
        <v/>
      </c>
      <c r="D173" s="68" t="str">
        <f>IF(LEN(Assembler!C173)=0,"",DEC2HEX(OCT2DEC(LEFT(Assembler!C173,2)),2))</f>
        <v/>
      </c>
      <c r="E173" s="68" t="str">
        <f>IF(LEN(Assembler!C173)=0,"",DEC2HEX(OCT2DEC(RIGHT(Assembler!C173,2)),2))</f>
        <v/>
      </c>
      <c r="F173" s="67"/>
      <c r="H173" s="67"/>
      <c r="I173" s="67">
        <v>648</v>
      </c>
      <c r="J173" s="68" t="str">
        <f t="shared" si="2"/>
        <v>0288</v>
      </c>
      <c r="K173" s="69" t="str">
        <f>IF(LEFT(Assembler!F173,1)="$",":00000000",IF(LEN(B173)=0,"",CONCATENATE(":04",J173,"00",B173,C173,D173,E173,DEC2HEX(MOD(256-MOD(4+HEX2DEC(LEFT(J173,2))+HEX2DEC(RIGHT(J173,2))+HEX2DEC(B173)+HEX2DEC(C173)+HEX2DEC(D173)+HEX2DEC(E173),256),256),2))))</f>
        <v/>
      </c>
      <c r="L173" s="67"/>
    </row>
    <row r="174" spans="1:12" x14ac:dyDescent="0.2">
      <c r="A174" s="67"/>
      <c r="B174" s="68" t="str">
        <f>IF(LEN(Assembler!C174)=0,"",DEC2HEX(OCT2DEC(LEFT(Assembler!B174,2))+64,2))</f>
        <v/>
      </c>
      <c r="C174" s="68" t="str">
        <f>IF(LEN(Assembler!C174)=0,"",DEC2HEX(OCT2DEC(RIGHT(Assembler!B174,2)),2))</f>
        <v/>
      </c>
      <c r="D174" s="68" t="str">
        <f>IF(LEN(Assembler!C174)=0,"",DEC2HEX(OCT2DEC(LEFT(Assembler!C174,2)),2))</f>
        <v/>
      </c>
      <c r="E174" s="68" t="str">
        <f>IF(LEN(Assembler!C174)=0,"",DEC2HEX(OCT2DEC(RIGHT(Assembler!C174,2)),2))</f>
        <v/>
      </c>
      <c r="F174" s="67"/>
      <c r="H174" s="67"/>
      <c r="I174" s="67">
        <v>652</v>
      </c>
      <c r="J174" s="68" t="str">
        <f t="shared" si="2"/>
        <v>028C</v>
      </c>
      <c r="K174" s="69" t="str">
        <f>IF(LEFT(Assembler!F174,1)="$",":00000000",IF(LEN(B174)=0,"",CONCATENATE(":04",J174,"00",B174,C174,D174,E174,DEC2HEX(MOD(256-MOD(4+HEX2DEC(LEFT(J174,2))+HEX2DEC(RIGHT(J174,2))+HEX2DEC(B174)+HEX2DEC(C174)+HEX2DEC(D174)+HEX2DEC(E174),256),256),2))))</f>
        <v/>
      </c>
      <c r="L174" s="67"/>
    </row>
    <row r="175" spans="1:12" x14ac:dyDescent="0.2">
      <c r="A175" s="67"/>
      <c r="B175" s="68" t="str">
        <f>IF(LEN(Assembler!C175)=0,"",DEC2HEX(OCT2DEC(LEFT(Assembler!B175,2))+64,2))</f>
        <v/>
      </c>
      <c r="C175" s="68" t="str">
        <f>IF(LEN(Assembler!C175)=0,"",DEC2HEX(OCT2DEC(RIGHT(Assembler!B175,2)),2))</f>
        <v/>
      </c>
      <c r="D175" s="68" t="str">
        <f>IF(LEN(Assembler!C175)=0,"",DEC2HEX(OCT2DEC(LEFT(Assembler!C175,2)),2))</f>
        <v/>
      </c>
      <c r="E175" s="68" t="str">
        <f>IF(LEN(Assembler!C175)=0,"",DEC2HEX(OCT2DEC(RIGHT(Assembler!C175,2)),2))</f>
        <v/>
      </c>
      <c r="F175" s="67"/>
      <c r="H175" s="67"/>
      <c r="I175" s="67">
        <v>656</v>
      </c>
      <c r="J175" s="68" t="str">
        <f t="shared" si="2"/>
        <v>0290</v>
      </c>
      <c r="K175" s="69" t="str">
        <f>IF(LEFT(Assembler!F175,1)="$",":00000000",IF(LEN(B175)=0,"",CONCATENATE(":04",J175,"00",B175,C175,D175,E175,DEC2HEX(MOD(256-MOD(4+HEX2DEC(LEFT(J175,2))+HEX2DEC(RIGHT(J175,2))+HEX2DEC(B175)+HEX2DEC(C175)+HEX2DEC(D175)+HEX2DEC(E175),256),256),2))))</f>
        <v/>
      </c>
      <c r="L175" s="67"/>
    </row>
    <row r="176" spans="1:12" x14ac:dyDescent="0.2">
      <c r="A176" s="67"/>
      <c r="B176" s="68" t="str">
        <f>IF(LEN(Assembler!C176)=0,"",DEC2HEX(OCT2DEC(LEFT(Assembler!B176,2))+64,2))</f>
        <v/>
      </c>
      <c r="C176" s="68" t="str">
        <f>IF(LEN(Assembler!C176)=0,"",DEC2HEX(OCT2DEC(RIGHT(Assembler!B176,2)),2))</f>
        <v/>
      </c>
      <c r="D176" s="68" t="str">
        <f>IF(LEN(Assembler!C176)=0,"",DEC2HEX(OCT2DEC(LEFT(Assembler!C176,2)),2))</f>
        <v/>
      </c>
      <c r="E176" s="68" t="str">
        <f>IF(LEN(Assembler!C176)=0,"",DEC2HEX(OCT2DEC(RIGHT(Assembler!C176,2)),2))</f>
        <v/>
      </c>
      <c r="F176" s="67"/>
      <c r="H176" s="67"/>
      <c r="I176" s="67">
        <v>660</v>
      </c>
      <c r="J176" s="68" t="str">
        <f t="shared" si="2"/>
        <v>0294</v>
      </c>
      <c r="K176" s="69" t="str">
        <f>IF(LEFT(Assembler!F176,1)="$",":00000000",IF(LEN(B176)=0,"",CONCATENATE(":04",J176,"00",B176,C176,D176,E176,DEC2HEX(MOD(256-MOD(4+HEX2DEC(LEFT(J176,2))+HEX2DEC(RIGHT(J176,2))+HEX2DEC(B176)+HEX2DEC(C176)+HEX2DEC(D176)+HEX2DEC(E176),256),256),2))))</f>
        <v/>
      </c>
      <c r="L176" s="67"/>
    </row>
    <row r="177" spans="1:12" x14ac:dyDescent="0.2">
      <c r="A177" s="67"/>
      <c r="B177" s="68" t="str">
        <f>IF(LEN(Assembler!C177)=0,"",DEC2HEX(OCT2DEC(LEFT(Assembler!B177,2))+64,2))</f>
        <v/>
      </c>
      <c r="C177" s="68" t="str">
        <f>IF(LEN(Assembler!C177)=0,"",DEC2HEX(OCT2DEC(RIGHT(Assembler!B177,2)),2))</f>
        <v/>
      </c>
      <c r="D177" s="68" t="str">
        <f>IF(LEN(Assembler!C177)=0,"",DEC2HEX(OCT2DEC(LEFT(Assembler!C177,2)),2))</f>
        <v/>
      </c>
      <c r="E177" s="68" t="str">
        <f>IF(LEN(Assembler!C177)=0,"",DEC2HEX(OCT2DEC(RIGHT(Assembler!C177,2)),2))</f>
        <v/>
      </c>
      <c r="F177" s="67"/>
      <c r="H177" s="67"/>
      <c r="I177" s="67">
        <v>664</v>
      </c>
      <c r="J177" s="68" t="str">
        <f t="shared" si="2"/>
        <v>0298</v>
      </c>
      <c r="K177" s="69" t="str">
        <f>IF(LEFT(Assembler!F177,1)="$",":00000000",IF(LEN(B177)=0,"",CONCATENATE(":04",J177,"00",B177,C177,D177,E177,DEC2HEX(MOD(256-MOD(4+HEX2DEC(LEFT(J177,2))+HEX2DEC(RIGHT(J177,2))+HEX2DEC(B177)+HEX2DEC(C177)+HEX2DEC(D177)+HEX2DEC(E177),256),256),2))))</f>
        <v/>
      </c>
      <c r="L177" s="67"/>
    </row>
    <row r="178" spans="1:12" x14ac:dyDescent="0.2">
      <c r="A178" s="67"/>
      <c r="B178" s="68" t="str">
        <f>IF(LEN(Assembler!C178)=0,"",DEC2HEX(OCT2DEC(LEFT(Assembler!B178,2))+64,2))</f>
        <v/>
      </c>
      <c r="C178" s="68" t="str">
        <f>IF(LEN(Assembler!C178)=0,"",DEC2HEX(OCT2DEC(RIGHT(Assembler!B178,2)),2))</f>
        <v/>
      </c>
      <c r="D178" s="68" t="str">
        <f>IF(LEN(Assembler!C178)=0,"",DEC2HEX(OCT2DEC(LEFT(Assembler!C178,2)),2))</f>
        <v/>
      </c>
      <c r="E178" s="68" t="str">
        <f>IF(LEN(Assembler!C178)=0,"",DEC2HEX(OCT2DEC(RIGHT(Assembler!C178,2)),2))</f>
        <v/>
      </c>
      <c r="F178" s="67"/>
      <c r="H178" s="67"/>
      <c r="I178" s="67">
        <v>668</v>
      </c>
      <c r="J178" s="68" t="str">
        <f t="shared" si="2"/>
        <v>029C</v>
      </c>
      <c r="K178" s="69" t="str">
        <f>IF(LEFT(Assembler!F178,1)="$",":00000000",IF(LEN(B178)=0,"",CONCATENATE(":04",J178,"00",B178,C178,D178,E178,DEC2HEX(MOD(256-MOD(4+HEX2DEC(LEFT(J178,2))+HEX2DEC(RIGHT(J178,2))+HEX2DEC(B178)+HEX2DEC(C178)+HEX2DEC(D178)+HEX2DEC(E178),256),256),2))))</f>
        <v/>
      </c>
      <c r="L178" s="67"/>
    </row>
    <row r="179" spans="1:12" x14ac:dyDescent="0.2">
      <c r="A179" s="67"/>
      <c r="B179" s="68" t="str">
        <f>IF(LEN(Assembler!C179)=0,"",DEC2HEX(OCT2DEC(LEFT(Assembler!B179,2))+64,2))</f>
        <v/>
      </c>
      <c r="C179" s="68" t="str">
        <f>IF(LEN(Assembler!C179)=0,"",DEC2HEX(OCT2DEC(RIGHT(Assembler!B179,2)),2))</f>
        <v/>
      </c>
      <c r="D179" s="68" t="str">
        <f>IF(LEN(Assembler!C179)=0,"",DEC2HEX(OCT2DEC(LEFT(Assembler!C179,2)),2))</f>
        <v/>
      </c>
      <c r="E179" s="68" t="str">
        <f>IF(LEN(Assembler!C179)=0,"",DEC2HEX(OCT2DEC(RIGHT(Assembler!C179,2)),2))</f>
        <v/>
      </c>
      <c r="F179" s="67"/>
      <c r="H179" s="67"/>
      <c r="I179" s="67">
        <v>672</v>
      </c>
      <c r="J179" s="68" t="str">
        <f t="shared" si="2"/>
        <v>02A0</v>
      </c>
      <c r="K179" s="69" t="str">
        <f>IF(LEFT(Assembler!F179,1)="$",":00000000",IF(LEN(B179)=0,"",CONCATENATE(":04",J179,"00",B179,C179,D179,E179,DEC2HEX(MOD(256-MOD(4+HEX2DEC(LEFT(J179,2))+HEX2DEC(RIGHT(J179,2))+HEX2DEC(B179)+HEX2DEC(C179)+HEX2DEC(D179)+HEX2DEC(E179),256),256),2))))</f>
        <v/>
      </c>
      <c r="L179" s="67"/>
    </row>
    <row r="180" spans="1:12" x14ac:dyDescent="0.2">
      <c r="A180" s="67"/>
      <c r="B180" s="68" t="str">
        <f>IF(LEN(Assembler!C180)=0,"",DEC2HEX(OCT2DEC(LEFT(Assembler!B180,2))+64,2))</f>
        <v/>
      </c>
      <c r="C180" s="68" t="str">
        <f>IF(LEN(Assembler!C180)=0,"",DEC2HEX(OCT2DEC(RIGHT(Assembler!B180,2)),2))</f>
        <v/>
      </c>
      <c r="D180" s="68" t="str">
        <f>IF(LEN(Assembler!C180)=0,"",DEC2HEX(OCT2DEC(LEFT(Assembler!C180,2)),2))</f>
        <v/>
      </c>
      <c r="E180" s="68" t="str">
        <f>IF(LEN(Assembler!C180)=0,"",DEC2HEX(OCT2DEC(RIGHT(Assembler!C180,2)),2))</f>
        <v/>
      </c>
      <c r="F180" s="67"/>
      <c r="H180" s="67"/>
      <c r="I180" s="67">
        <v>676</v>
      </c>
      <c r="J180" s="68" t="str">
        <f t="shared" si="2"/>
        <v>02A4</v>
      </c>
      <c r="K180" s="69" t="str">
        <f>IF(LEFT(Assembler!F180,1)="$",":00000000",IF(LEN(B180)=0,"",CONCATENATE(":04",J180,"00",B180,C180,D180,E180,DEC2HEX(MOD(256-MOD(4+HEX2DEC(LEFT(J180,2))+HEX2DEC(RIGHT(J180,2))+HEX2DEC(B180)+HEX2DEC(C180)+HEX2DEC(D180)+HEX2DEC(E180),256),256),2))))</f>
        <v/>
      </c>
      <c r="L180" s="67"/>
    </row>
    <row r="181" spans="1:12" x14ac:dyDescent="0.2">
      <c r="A181" s="67"/>
      <c r="B181" s="68" t="str">
        <f>IF(LEN(Assembler!C181)=0,"",DEC2HEX(OCT2DEC(LEFT(Assembler!B181,2))+64,2))</f>
        <v/>
      </c>
      <c r="C181" s="68" t="str">
        <f>IF(LEN(Assembler!C181)=0,"",DEC2HEX(OCT2DEC(RIGHT(Assembler!B181,2)),2))</f>
        <v/>
      </c>
      <c r="D181" s="68" t="str">
        <f>IF(LEN(Assembler!C181)=0,"",DEC2HEX(OCT2DEC(LEFT(Assembler!C181,2)),2))</f>
        <v/>
      </c>
      <c r="E181" s="68" t="str">
        <f>IF(LEN(Assembler!C181)=0,"",DEC2HEX(OCT2DEC(RIGHT(Assembler!C181,2)),2))</f>
        <v/>
      </c>
      <c r="F181" s="67"/>
      <c r="H181" s="67"/>
      <c r="I181" s="67">
        <v>680</v>
      </c>
      <c r="J181" s="68" t="str">
        <f t="shared" si="2"/>
        <v>02A8</v>
      </c>
      <c r="K181" s="69" t="str">
        <f>IF(LEFT(Assembler!F181,1)="$",":00000000",IF(LEN(B181)=0,"",CONCATENATE(":04",J181,"00",B181,C181,D181,E181,DEC2HEX(MOD(256-MOD(4+HEX2DEC(LEFT(J181,2))+HEX2DEC(RIGHT(J181,2))+HEX2DEC(B181)+HEX2DEC(C181)+HEX2DEC(D181)+HEX2DEC(E181),256),256),2))))</f>
        <v/>
      </c>
      <c r="L181" s="67"/>
    </row>
    <row r="182" spans="1:12" x14ac:dyDescent="0.2">
      <c r="A182" s="67"/>
      <c r="B182" s="68" t="str">
        <f>IF(LEN(Assembler!C182)=0,"",DEC2HEX(OCT2DEC(LEFT(Assembler!B182,2))+64,2))</f>
        <v/>
      </c>
      <c r="C182" s="68" t="str">
        <f>IF(LEN(Assembler!C182)=0,"",DEC2HEX(OCT2DEC(RIGHT(Assembler!B182,2)),2))</f>
        <v/>
      </c>
      <c r="D182" s="68" t="str">
        <f>IF(LEN(Assembler!C182)=0,"",DEC2HEX(OCT2DEC(LEFT(Assembler!C182,2)),2))</f>
        <v/>
      </c>
      <c r="E182" s="68" t="str">
        <f>IF(LEN(Assembler!C182)=0,"",DEC2HEX(OCT2DEC(RIGHT(Assembler!C182,2)),2))</f>
        <v/>
      </c>
      <c r="F182" s="67"/>
      <c r="H182" s="67"/>
      <c r="I182" s="67">
        <v>684</v>
      </c>
      <c r="J182" s="68" t="str">
        <f t="shared" si="2"/>
        <v>02AC</v>
      </c>
      <c r="K182" s="69" t="str">
        <f>IF(LEFT(Assembler!F182,1)="$",":00000000",IF(LEN(B182)=0,"",CONCATENATE(":04",J182,"00",B182,C182,D182,E182,DEC2HEX(MOD(256-MOD(4+HEX2DEC(LEFT(J182,2))+HEX2DEC(RIGHT(J182,2))+HEX2DEC(B182)+HEX2DEC(C182)+HEX2DEC(D182)+HEX2DEC(E182),256),256),2))))</f>
        <v/>
      </c>
      <c r="L182" s="67"/>
    </row>
    <row r="183" spans="1:12" x14ac:dyDescent="0.2">
      <c r="A183" s="67"/>
      <c r="B183" s="68" t="str">
        <f>IF(LEN(Assembler!C183)=0,"",DEC2HEX(OCT2DEC(LEFT(Assembler!B183,2))+64,2))</f>
        <v/>
      </c>
      <c r="C183" s="68" t="str">
        <f>IF(LEN(Assembler!C183)=0,"",DEC2HEX(OCT2DEC(RIGHT(Assembler!B183,2)),2))</f>
        <v/>
      </c>
      <c r="D183" s="68" t="str">
        <f>IF(LEN(Assembler!C183)=0,"",DEC2HEX(OCT2DEC(LEFT(Assembler!C183,2)),2))</f>
        <v/>
      </c>
      <c r="E183" s="68" t="str">
        <f>IF(LEN(Assembler!C183)=0,"",DEC2HEX(OCT2DEC(RIGHT(Assembler!C183,2)),2))</f>
        <v/>
      </c>
      <c r="F183" s="67"/>
      <c r="H183" s="67"/>
      <c r="I183" s="67">
        <v>688</v>
      </c>
      <c r="J183" s="68" t="str">
        <f t="shared" si="2"/>
        <v>02B0</v>
      </c>
      <c r="K183" s="69" t="str">
        <f>IF(LEFT(Assembler!F183,1)="$",":00000000",IF(LEN(B183)=0,"",CONCATENATE(":04",J183,"00",B183,C183,D183,E183,DEC2HEX(MOD(256-MOD(4+HEX2DEC(LEFT(J183,2))+HEX2DEC(RIGHT(J183,2))+HEX2DEC(B183)+HEX2DEC(C183)+HEX2DEC(D183)+HEX2DEC(E183),256),256),2))))</f>
        <v/>
      </c>
      <c r="L183" s="67"/>
    </row>
    <row r="184" spans="1:12" x14ac:dyDescent="0.2">
      <c r="A184" s="67"/>
      <c r="B184" s="68" t="str">
        <f>IF(LEN(Assembler!C184)=0,"",DEC2HEX(OCT2DEC(LEFT(Assembler!B184,2))+64,2))</f>
        <v/>
      </c>
      <c r="C184" s="68" t="str">
        <f>IF(LEN(Assembler!C184)=0,"",DEC2HEX(OCT2DEC(RIGHT(Assembler!B184,2)),2))</f>
        <v/>
      </c>
      <c r="D184" s="68" t="str">
        <f>IF(LEN(Assembler!C184)=0,"",DEC2HEX(OCT2DEC(LEFT(Assembler!C184,2)),2))</f>
        <v/>
      </c>
      <c r="E184" s="68" t="str">
        <f>IF(LEN(Assembler!C184)=0,"",DEC2HEX(OCT2DEC(RIGHT(Assembler!C184,2)),2))</f>
        <v/>
      </c>
      <c r="F184" s="67"/>
      <c r="H184" s="67"/>
      <c r="I184" s="67">
        <v>692</v>
      </c>
      <c r="J184" s="68" t="str">
        <f t="shared" si="2"/>
        <v>02B4</v>
      </c>
      <c r="K184" s="69" t="str">
        <f>IF(LEFT(Assembler!F184,1)="$",":00000000",IF(LEN(B184)=0,"",CONCATENATE(":04",J184,"00",B184,C184,D184,E184,DEC2HEX(MOD(256-MOD(4+HEX2DEC(LEFT(J184,2))+HEX2DEC(RIGHT(J184,2))+HEX2DEC(B184)+HEX2DEC(C184)+HEX2DEC(D184)+HEX2DEC(E184),256),256),2))))</f>
        <v/>
      </c>
      <c r="L184" s="67"/>
    </row>
    <row r="185" spans="1:12" x14ac:dyDescent="0.2">
      <c r="A185" s="67"/>
      <c r="B185" s="68" t="str">
        <f>IF(LEN(Assembler!C185)=0,"",DEC2HEX(OCT2DEC(LEFT(Assembler!B185,2))+64,2))</f>
        <v/>
      </c>
      <c r="C185" s="68" t="str">
        <f>IF(LEN(Assembler!C185)=0,"",DEC2HEX(OCT2DEC(RIGHT(Assembler!B185,2)),2))</f>
        <v/>
      </c>
      <c r="D185" s="68" t="str">
        <f>IF(LEN(Assembler!C185)=0,"",DEC2HEX(OCT2DEC(LEFT(Assembler!C185,2)),2))</f>
        <v/>
      </c>
      <c r="E185" s="68" t="str">
        <f>IF(LEN(Assembler!C185)=0,"",DEC2HEX(OCT2DEC(RIGHT(Assembler!C185,2)),2))</f>
        <v/>
      </c>
      <c r="F185" s="67"/>
      <c r="H185" s="67"/>
      <c r="I185" s="67">
        <v>696</v>
      </c>
      <c r="J185" s="68" t="str">
        <f t="shared" si="2"/>
        <v>02B8</v>
      </c>
      <c r="K185" s="69" t="str">
        <f>IF(LEFT(Assembler!F185,1)="$",":00000000",IF(LEN(B185)=0,"",CONCATENATE(":04",J185,"00",B185,C185,D185,E185,DEC2HEX(MOD(256-MOD(4+HEX2DEC(LEFT(J185,2))+HEX2DEC(RIGHT(J185,2))+HEX2DEC(B185)+HEX2DEC(C185)+HEX2DEC(D185)+HEX2DEC(E185),256),256),2))))</f>
        <v/>
      </c>
      <c r="L185" s="67"/>
    </row>
    <row r="186" spans="1:12" x14ac:dyDescent="0.2">
      <c r="A186" s="67"/>
      <c r="B186" s="68" t="str">
        <f>IF(LEN(Assembler!C186)=0,"",DEC2HEX(OCT2DEC(LEFT(Assembler!B186,2))+64,2))</f>
        <v/>
      </c>
      <c r="C186" s="68" t="str">
        <f>IF(LEN(Assembler!C186)=0,"",DEC2HEX(OCT2DEC(RIGHT(Assembler!B186,2)),2))</f>
        <v/>
      </c>
      <c r="D186" s="68" t="str">
        <f>IF(LEN(Assembler!C186)=0,"",DEC2HEX(OCT2DEC(LEFT(Assembler!C186,2)),2))</f>
        <v/>
      </c>
      <c r="E186" s="68" t="str">
        <f>IF(LEN(Assembler!C186)=0,"",DEC2HEX(OCT2DEC(RIGHT(Assembler!C186,2)),2))</f>
        <v/>
      </c>
      <c r="F186" s="67"/>
      <c r="H186" s="67"/>
      <c r="I186" s="67">
        <v>700</v>
      </c>
      <c r="J186" s="68" t="str">
        <f t="shared" si="2"/>
        <v>02BC</v>
      </c>
      <c r="K186" s="69" t="str">
        <f>IF(LEFT(Assembler!F186,1)="$",":00000000",IF(LEN(B186)=0,"",CONCATENATE(":04",J186,"00",B186,C186,D186,E186,DEC2HEX(MOD(256-MOD(4+HEX2DEC(LEFT(J186,2))+HEX2DEC(RIGHT(J186,2))+HEX2DEC(B186)+HEX2DEC(C186)+HEX2DEC(D186)+HEX2DEC(E186),256),256),2))))</f>
        <v/>
      </c>
      <c r="L186" s="67"/>
    </row>
    <row r="187" spans="1:12" x14ac:dyDescent="0.2">
      <c r="A187" s="67"/>
      <c r="B187" s="68" t="str">
        <f>IF(LEN(Assembler!C187)=0,"",DEC2HEX(OCT2DEC(LEFT(Assembler!B187,2))+64,2))</f>
        <v/>
      </c>
      <c r="C187" s="68" t="str">
        <f>IF(LEN(Assembler!C187)=0,"",DEC2HEX(OCT2DEC(RIGHT(Assembler!B187,2)),2))</f>
        <v/>
      </c>
      <c r="D187" s="68" t="str">
        <f>IF(LEN(Assembler!C187)=0,"",DEC2HEX(OCT2DEC(LEFT(Assembler!C187,2)),2))</f>
        <v/>
      </c>
      <c r="E187" s="68" t="str">
        <f>IF(LEN(Assembler!C187)=0,"",DEC2HEX(OCT2DEC(RIGHT(Assembler!C187,2)),2))</f>
        <v/>
      </c>
      <c r="F187" s="67"/>
      <c r="H187" s="67"/>
      <c r="I187" s="67">
        <v>704</v>
      </c>
      <c r="J187" s="68" t="str">
        <f t="shared" si="2"/>
        <v>02C0</v>
      </c>
      <c r="K187" s="69" t="str">
        <f>IF(LEFT(Assembler!F187,1)="$",":00000000",IF(LEN(B187)=0,"",CONCATENATE(":04",J187,"00",B187,C187,D187,E187,DEC2HEX(MOD(256-MOD(4+HEX2DEC(LEFT(J187,2))+HEX2DEC(RIGHT(J187,2))+HEX2DEC(B187)+HEX2DEC(C187)+HEX2DEC(D187)+HEX2DEC(E187),256),256),2))))</f>
        <v/>
      </c>
      <c r="L187" s="67"/>
    </row>
    <row r="188" spans="1:12" x14ac:dyDescent="0.2">
      <c r="A188" s="67"/>
      <c r="B188" s="68" t="str">
        <f>IF(LEN(Assembler!C188)=0,"",DEC2HEX(OCT2DEC(LEFT(Assembler!B188,2))+64,2))</f>
        <v/>
      </c>
      <c r="C188" s="68" t="str">
        <f>IF(LEN(Assembler!C188)=0,"",DEC2HEX(OCT2DEC(RIGHT(Assembler!B188,2)),2))</f>
        <v/>
      </c>
      <c r="D188" s="68" t="str">
        <f>IF(LEN(Assembler!C188)=0,"",DEC2HEX(OCT2DEC(LEFT(Assembler!C188,2)),2))</f>
        <v/>
      </c>
      <c r="E188" s="68" t="str">
        <f>IF(LEN(Assembler!C188)=0,"",DEC2HEX(OCT2DEC(RIGHT(Assembler!C188,2)),2))</f>
        <v/>
      </c>
      <c r="F188" s="67"/>
      <c r="H188" s="67"/>
      <c r="I188" s="67">
        <v>708</v>
      </c>
      <c r="J188" s="68" t="str">
        <f t="shared" si="2"/>
        <v>02C4</v>
      </c>
      <c r="K188" s="69" t="str">
        <f>IF(LEFT(Assembler!F188,1)="$",":00000000",IF(LEN(B188)=0,"",CONCATENATE(":04",J188,"00",B188,C188,D188,E188,DEC2HEX(MOD(256-MOD(4+HEX2DEC(LEFT(J188,2))+HEX2DEC(RIGHT(J188,2))+HEX2DEC(B188)+HEX2DEC(C188)+HEX2DEC(D188)+HEX2DEC(E188),256),256),2))))</f>
        <v/>
      </c>
      <c r="L188" s="67"/>
    </row>
    <row r="189" spans="1:12" x14ac:dyDescent="0.2">
      <c r="A189" s="67"/>
      <c r="B189" s="68" t="str">
        <f>IF(LEN(Assembler!C189)=0,"",DEC2HEX(OCT2DEC(LEFT(Assembler!B189,2))+64,2))</f>
        <v/>
      </c>
      <c r="C189" s="68" t="str">
        <f>IF(LEN(Assembler!C189)=0,"",DEC2HEX(OCT2DEC(RIGHT(Assembler!B189,2)),2))</f>
        <v/>
      </c>
      <c r="D189" s="68" t="str">
        <f>IF(LEN(Assembler!C189)=0,"",DEC2HEX(OCT2DEC(LEFT(Assembler!C189,2)),2))</f>
        <v/>
      </c>
      <c r="E189" s="68" t="str">
        <f>IF(LEN(Assembler!C189)=0,"",DEC2HEX(OCT2DEC(RIGHT(Assembler!C189,2)),2))</f>
        <v/>
      </c>
      <c r="F189" s="67"/>
      <c r="H189" s="67"/>
      <c r="I189" s="67">
        <v>712</v>
      </c>
      <c r="J189" s="68" t="str">
        <f t="shared" si="2"/>
        <v>02C8</v>
      </c>
      <c r="K189" s="69" t="str">
        <f>IF(LEFT(Assembler!F189,1)="$",":00000000",IF(LEN(B189)=0,"",CONCATENATE(":04",J189,"00",B189,C189,D189,E189,DEC2HEX(MOD(256-MOD(4+HEX2DEC(LEFT(J189,2))+HEX2DEC(RIGHT(J189,2))+HEX2DEC(B189)+HEX2DEC(C189)+HEX2DEC(D189)+HEX2DEC(E189),256),256),2))))</f>
        <v/>
      </c>
      <c r="L189" s="67"/>
    </row>
    <row r="190" spans="1:12" x14ac:dyDescent="0.2">
      <c r="A190" s="67"/>
      <c r="B190" s="68" t="str">
        <f>IF(LEN(Assembler!C190)=0,"",DEC2HEX(OCT2DEC(LEFT(Assembler!B190,2))+64,2))</f>
        <v/>
      </c>
      <c r="C190" s="68" t="str">
        <f>IF(LEN(Assembler!C190)=0,"",DEC2HEX(OCT2DEC(RIGHT(Assembler!B190,2)),2))</f>
        <v/>
      </c>
      <c r="D190" s="68" t="str">
        <f>IF(LEN(Assembler!C190)=0,"",DEC2HEX(OCT2DEC(LEFT(Assembler!C190,2)),2))</f>
        <v/>
      </c>
      <c r="E190" s="68" t="str">
        <f>IF(LEN(Assembler!C190)=0,"",DEC2HEX(OCT2DEC(RIGHT(Assembler!C190,2)),2))</f>
        <v/>
      </c>
      <c r="F190" s="67"/>
      <c r="H190" s="67"/>
      <c r="I190" s="67">
        <v>716</v>
      </c>
      <c r="J190" s="68" t="str">
        <f t="shared" si="2"/>
        <v>02CC</v>
      </c>
      <c r="K190" s="69" t="str">
        <f>IF(LEFT(Assembler!F190,1)="$",":00000000",IF(LEN(B190)=0,"",CONCATENATE(":04",J190,"00",B190,C190,D190,E190,DEC2HEX(MOD(256-MOD(4+HEX2DEC(LEFT(J190,2))+HEX2DEC(RIGHT(J190,2))+HEX2DEC(B190)+HEX2DEC(C190)+HEX2DEC(D190)+HEX2DEC(E190),256),256),2))))</f>
        <v/>
      </c>
      <c r="L190" s="67"/>
    </row>
    <row r="191" spans="1:12" x14ac:dyDescent="0.2">
      <c r="A191" s="67"/>
      <c r="B191" s="68" t="str">
        <f>IF(LEN(Assembler!C191)=0,"",DEC2HEX(OCT2DEC(LEFT(Assembler!B191,2))+64,2))</f>
        <v/>
      </c>
      <c r="C191" s="68" t="str">
        <f>IF(LEN(Assembler!C191)=0,"",DEC2HEX(OCT2DEC(RIGHT(Assembler!B191,2)),2))</f>
        <v/>
      </c>
      <c r="D191" s="68" t="str">
        <f>IF(LEN(Assembler!C191)=0,"",DEC2HEX(OCT2DEC(LEFT(Assembler!C191,2)),2))</f>
        <v/>
      </c>
      <c r="E191" s="68" t="str">
        <f>IF(LEN(Assembler!C191)=0,"",DEC2HEX(OCT2DEC(RIGHT(Assembler!C191,2)),2))</f>
        <v/>
      </c>
      <c r="F191" s="67"/>
      <c r="H191" s="67"/>
      <c r="I191" s="67">
        <v>720</v>
      </c>
      <c r="J191" s="68" t="str">
        <f t="shared" si="2"/>
        <v>02D0</v>
      </c>
      <c r="K191" s="69" t="str">
        <f>IF(LEFT(Assembler!F191,1)="$",":00000000",IF(LEN(B191)=0,"",CONCATENATE(":04",J191,"00",B191,C191,D191,E191,DEC2HEX(MOD(256-MOD(4+HEX2DEC(LEFT(J191,2))+HEX2DEC(RIGHT(J191,2))+HEX2DEC(B191)+HEX2DEC(C191)+HEX2DEC(D191)+HEX2DEC(E191),256),256),2))))</f>
        <v/>
      </c>
      <c r="L191" s="67"/>
    </row>
    <row r="192" spans="1:12" x14ac:dyDescent="0.2">
      <c r="A192" s="67"/>
      <c r="B192" s="68" t="str">
        <f>IF(LEN(Assembler!C192)=0,"",DEC2HEX(OCT2DEC(LEFT(Assembler!B192,2))+64,2))</f>
        <v/>
      </c>
      <c r="C192" s="68" t="str">
        <f>IF(LEN(Assembler!C192)=0,"",DEC2HEX(OCT2DEC(RIGHT(Assembler!B192,2)),2))</f>
        <v/>
      </c>
      <c r="D192" s="68" t="str">
        <f>IF(LEN(Assembler!C192)=0,"",DEC2HEX(OCT2DEC(LEFT(Assembler!C192,2)),2))</f>
        <v/>
      </c>
      <c r="E192" s="68" t="str">
        <f>IF(LEN(Assembler!C192)=0,"",DEC2HEX(OCT2DEC(RIGHT(Assembler!C192,2)),2))</f>
        <v/>
      </c>
      <c r="F192" s="67"/>
      <c r="H192" s="67"/>
      <c r="I192" s="67">
        <v>724</v>
      </c>
      <c r="J192" s="68" t="str">
        <f t="shared" si="2"/>
        <v>02D4</v>
      </c>
      <c r="K192" s="69" t="str">
        <f>IF(LEFT(Assembler!F192,1)="$",":00000000",IF(LEN(B192)=0,"",CONCATENATE(":04",J192,"00",B192,C192,D192,E192,DEC2HEX(MOD(256-MOD(4+HEX2DEC(LEFT(J192,2))+HEX2DEC(RIGHT(J192,2))+HEX2DEC(B192)+HEX2DEC(C192)+HEX2DEC(D192)+HEX2DEC(E192),256),256),2))))</f>
        <v/>
      </c>
      <c r="L192" s="67"/>
    </row>
    <row r="193" spans="1:12" x14ac:dyDescent="0.2">
      <c r="A193" s="67"/>
      <c r="B193" s="68" t="str">
        <f>IF(LEN(Assembler!C193)=0,"",DEC2HEX(OCT2DEC(LEFT(Assembler!B193,2))+64,2))</f>
        <v/>
      </c>
      <c r="C193" s="68" t="str">
        <f>IF(LEN(Assembler!C193)=0,"",DEC2HEX(OCT2DEC(RIGHT(Assembler!B193,2)),2))</f>
        <v/>
      </c>
      <c r="D193" s="68" t="str">
        <f>IF(LEN(Assembler!C193)=0,"",DEC2HEX(OCT2DEC(LEFT(Assembler!C193,2)),2))</f>
        <v/>
      </c>
      <c r="E193" s="68" t="str">
        <f>IF(LEN(Assembler!C193)=0,"",DEC2HEX(OCT2DEC(RIGHT(Assembler!C193,2)),2))</f>
        <v/>
      </c>
      <c r="F193" s="67"/>
      <c r="H193" s="67"/>
      <c r="I193" s="67">
        <v>728</v>
      </c>
      <c r="J193" s="68" t="str">
        <f t="shared" si="2"/>
        <v>02D8</v>
      </c>
      <c r="K193" s="69" t="str">
        <f>IF(LEFT(Assembler!F193,1)="$",":00000000",IF(LEN(B193)=0,"",CONCATENATE(":04",J193,"00",B193,C193,D193,E193,DEC2HEX(MOD(256-MOD(4+HEX2DEC(LEFT(J193,2))+HEX2DEC(RIGHT(J193,2))+HEX2DEC(B193)+HEX2DEC(C193)+HEX2DEC(D193)+HEX2DEC(E193),256),256),2))))</f>
        <v/>
      </c>
      <c r="L193" s="67"/>
    </row>
    <row r="194" spans="1:12" x14ac:dyDescent="0.2">
      <c r="A194" s="67"/>
      <c r="B194" s="68" t="str">
        <f>IF(LEN(Assembler!C194)=0,"",DEC2HEX(OCT2DEC(LEFT(Assembler!B194,2))+64,2))</f>
        <v/>
      </c>
      <c r="C194" s="68" t="str">
        <f>IF(LEN(Assembler!C194)=0,"",DEC2HEX(OCT2DEC(RIGHT(Assembler!B194,2)),2))</f>
        <v/>
      </c>
      <c r="D194" s="68" t="str">
        <f>IF(LEN(Assembler!C194)=0,"",DEC2HEX(OCT2DEC(LEFT(Assembler!C194,2)),2))</f>
        <v/>
      </c>
      <c r="E194" s="68" t="str">
        <f>IF(LEN(Assembler!C194)=0,"",DEC2HEX(OCT2DEC(RIGHT(Assembler!C194,2)),2))</f>
        <v/>
      </c>
      <c r="F194" s="67"/>
      <c r="H194" s="67"/>
      <c r="I194" s="67">
        <v>732</v>
      </c>
      <c r="J194" s="68" t="str">
        <f t="shared" si="2"/>
        <v>02DC</v>
      </c>
      <c r="K194" s="69" t="str">
        <f>IF(LEFT(Assembler!F194,1)="$",":00000000",IF(LEN(B194)=0,"",CONCATENATE(":04",J194,"00",B194,C194,D194,E194,DEC2HEX(MOD(256-MOD(4+HEX2DEC(LEFT(J194,2))+HEX2DEC(RIGHT(J194,2))+HEX2DEC(B194)+HEX2DEC(C194)+HEX2DEC(D194)+HEX2DEC(E194),256),256),2))))</f>
        <v/>
      </c>
      <c r="L194" s="67"/>
    </row>
    <row r="195" spans="1:12" x14ac:dyDescent="0.2">
      <c r="A195" s="67"/>
      <c r="B195" s="68" t="str">
        <f>IF(LEN(Assembler!C195)=0,"",DEC2HEX(OCT2DEC(LEFT(Assembler!B195,2))+64,2))</f>
        <v/>
      </c>
      <c r="C195" s="68" t="str">
        <f>IF(LEN(Assembler!C195)=0,"",DEC2HEX(OCT2DEC(RIGHT(Assembler!B195,2)),2))</f>
        <v/>
      </c>
      <c r="D195" s="68" t="str">
        <f>IF(LEN(Assembler!C195)=0,"",DEC2HEX(OCT2DEC(LEFT(Assembler!C195,2)),2))</f>
        <v/>
      </c>
      <c r="E195" s="68" t="str">
        <f>IF(LEN(Assembler!C195)=0,"",DEC2HEX(OCT2DEC(RIGHT(Assembler!C195,2)),2))</f>
        <v/>
      </c>
      <c r="F195" s="67"/>
      <c r="H195" s="67"/>
      <c r="I195" s="67">
        <v>736</v>
      </c>
      <c r="J195" s="68" t="str">
        <f t="shared" si="2"/>
        <v>02E0</v>
      </c>
      <c r="K195" s="69" t="str">
        <f>IF(LEFT(Assembler!F195,1)="$",":00000000",IF(LEN(B195)=0,"",CONCATENATE(":04",J195,"00",B195,C195,D195,E195,DEC2HEX(MOD(256-MOD(4+HEX2DEC(LEFT(J195,2))+HEX2DEC(RIGHT(J195,2))+HEX2DEC(B195)+HEX2DEC(C195)+HEX2DEC(D195)+HEX2DEC(E195),256),256),2))))</f>
        <v/>
      </c>
      <c r="L195" s="67"/>
    </row>
    <row r="196" spans="1:12" x14ac:dyDescent="0.2">
      <c r="A196" s="67"/>
      <c r="B196" s="68" t="str">
        <f>IF(LEN(Assembler!C196)=0,"",DEC2HEX(OCT2DEC(LEFT(Assembler!B196,2))+64,2))</f>
        <v/>
      </c>
      <c r="C196" s="68" t="str">
        <f>IF(LEN(Assembler!C196)=0,"",DEC2HEX(OCT2DEC(RIGHT(Assembler!B196,2)),2))</f>
        <v/>
      </c>
      <c r="D196" s="68" t="str">
        <f>IF(LEN(Assembler!C196)=0,"",DEC2HEX(OCT2DEC(LEFT(Assembler!C196,2)),2))</f>
        <v/>
      </c>
      <c r="E196" s="68" t="str">
        <f>IF(LEN(Assembler!C196)=0,"",DEC2HEX(OCT2DEC(RIGHT(Assembler!C196,2)),2))</f>
        <v/>
      </c>
      <c r="F196" s="67"/>
      <c r="H196" s="67"/>
      <c r="I196" s="67">
        <v>740</v>
      </c>
      <c r="J196" s="68" t="str">
        <f t="shared" si="2"/>
        <v>02E4</v>
      </c>
      <c r="K196" s="69" t="str">
        <f>IF(LEFT(Assembler!F196,1)="$",":00000000",IF(LEN(B196)=0,"",CONCATENATE(":04",J196,"00",B196,C196,D196,E196,DEC2HEX(MOD(256-MOD(4+HEX2DEC(LEFT(J196,2))+HEX2DEC(RIGHT(J196,2))+HEX2DEC(B196)+HEX2DEC(C196)+HEX2DEC(D196)+HEX2DEC(E196),256),256),2))))</f>
        <v/>
      </c>
      <c r="L196" s="67"/>
    </row>
    <row r="197" spans="1:12" x14ac:dyDescent="0.2">
      <c r="A197" s="67"/>
      <c r="B197" s="68" t="str">
        <f>IF(LEN(Assembler!C197)=0,"",DEC2HEX(OCT2DEC(LEFT(Assembler!B197,2))+64,2))</f>
        <v/>
      </c>
      <c r="C197" s="68" t="str">
        <f>IF(LEN(Assembler!C197)=0,"",DEC2HEX(OCT2DEC(RIGHT(Assembler!B197,2)),2))</f>
        <v/>
      </c>
      <c r="D197" s="68" t="str">
        <f>IF(LEN(Assembler!C197)=0,"",DEC2HEX(OCT2DEC(LEFT(Assembler!C197,2)),2))</f>
        <v/>
      </c>
      <c r="E197" s="68" t="str">
        <f>IF(LEN(Assembler!C197)=0,"",DEC2HEX(OCT2DEC(RIGHT(Assembler!C197,2)),2))</f>
        <v/>
      </c>
      <c r="F197" s="67"/>
      <c r="H197" s="67"/>
      <c r="I197" s="67">
        <v>744</v>
      </c>
      <c r="J197" s="68" t="str">
        <f t="shared" si="2"/>
        <v>02E8</v>
      </c>
      <c r="K197" s="69" t="str">
        <f>IF(LEFT(Assembler!F197,1)="$",":00000000",IF(LEN(B197)=0,"",CONCATENATE(":04",J197,"00",B197,C197,D197,E197,DEC2HEX(MOD(256-MOD(4+HEX2DEC(LEFT(J197,2))+HEX2DEC(RIGHT(J197,2))+HEX2DEC(B197)+HEX2DEC(C197)+HEX2DEC(D197)+HEX2DEC(E197),256),256),2))))</f>
        <v/>
      </c>
      <c r="L197" s="67"/>
    </row>
    <row r="198" spans="1:12" x14ac:dyDescent="0.2">
      <c r="A198" s="67"/>
      <c r="B198" s="68" t="str">
        <f>IF(LEN(Assembler!C198)=0,"",DEC2HEX(OCT2DEC(LEFT(Assembler!B198,2))+64,2))</f>
        <v/>
      </c>
      <c r="C198" s="68" t="str">
        <f>IF(LEN(Assembler!C198)=0,"",DEC2HEX(OCT2DEC(RIGHT(Assembler!B198,2)),2))</f>
        <v/>
      </c>
      <c r="D198" s="68" t="str">
        <f>IF(LEN(Assembler!C198)=0,"",DEC2HEX(OCT2DEC(LEFT(Assembler!C198,2)),2))</f>
        <v/>
      </c>
      <c r="E198" s="68" t="str">
        <f>IF(LEN(Assembler!C198)=0,"",DEC2HEX(OCT2DEC(RIGHT(Assembler!C198,2)),2))</f>
        <v/>
      </c>
      <c r="F198" s="67"/>
      <c r="H198" s="67"/>
      <c r="I198" s="67">
        <v>748</v>
      </c>
      <c r="J198" s="68" t="str">
        <f t="shared" si="2"/>
        <v>02EC</v>
      </c>
      <c r="K198" s="69" t="str">
        <f>IF(LEFT(Assembler!F198,1)="$",":00000000",IF(LEN(B198)=0,"",CONCATENATE(":04",J198,"00",B198,C198,D198,E198,DEC2HEX(MOD(256-MOD(4+HEX2DEC(LEFT(J198,2))+HEX2DEC(RIGHT(J198,2))+HEX2DEC(B198)+HEX2DEC(C198)+HEX2DEC(D198)+HEX2DEC(E198),256),256),2))))</f>
        <v/>
      </c>
      <c r="L198" s="67"/>
    </row>
    <row r="199" spans="1:12" x14ac:dyDescent="0.2">
      <c r="A199" s="67"/>
      <c r="B199" s="68" t="str">
        <f>IF(LEN(Assembler!C199)=0,"",DEC2HEX(OCT2DEC(LEFT(Assembler!B199,2))+64,2))</f>
        <v/>
      </c>
      <c r="C199" s="68" t="str">
        <f>IF(LEN(Assembler!C199)=0,"",DEC2HEX(OCT2DEC(RIGHT(Assembler!B199,2)),2))</f>
        <v/>
      </c>
      <c r="D199" s="68" t="str">
        <f>IF(LEN(Assembler!C199)=0,"",DEC2HEX(OCT2DEC(LEFT(Assembler!C199,2)),2))</f>
        <v/>
      </c>
      <c r="E199" s="68" t="str">
        <f>IF(LEN(Assembler!C199)=0,"",DEC2HEX(OCT2DEC(RIGHT(Assembler!C199,2)),2))</f>
        <v/>
      </c>
      <c r="F199" s="67"/>
      <c r="H199" s="67"/>
      <c r="I199" s="67">
        <v>752</v>
      </c>
      <c r="J199" s="68" t="str">
        <f t="shared" si="2"/>
        <v>02F0</v>
      </c>
      <c r="K199" s="69" t="str">
        <f>IF(LEFT(Assembler!F199,1)="$",":00000000",IF(LEN(B199)=0,"",CONCATENATE(":04",J199,"00",B199,C199,D199,E199,DEC2HEX(MOD(256-MOD(4+HEX2DEC(LEFT(J199,2))+HEX2DEC(RIGHT(J199,2))+HEX2DEC(B199)+HEX2DEC(C199)+HEX2DEC(D199)+HEX2DEC(E199),256),256),2))))</f>
        <v/>
      </c>
      <c r="L199" s="67"/>
    </row>
    <row r="200" spans="1:12" x14ac:dyDescent="0.2">
      <c r="A200" s="67"/>
      <c r="B200" s="68" t="str">
        <f>IF(LEN(Assembler!C200)=0,"",DEC2HEX(OCT2DEC(LEFT(Assembler!B200,2))+64,2))</f>
        <v/>
      </c>
      <c r="C200" s="68" t="str">
        <f>IF(LEN(Assembler!C200)=0,"",DEC2HEX(OCT2DEC(RIGHT(Assembler!B200,2)),2))</f>
        <v/>
      </c>
      <c r="D200" s="68" t="str">
        <f>IF(LEN(Assembler!C200)=0,"",DEC2HEX(OCT2DEC(LEFT(Assembler!C200,2)),2))</f>
        <v/>
      </c>
      <c r="E200" s="68" t="str">
        <f>IF(LEN(Assembler!C200)=0,"",DEC2HEX(OCT2DEC(RIGHT(Assembler!C200,2)),2))</f>
        <v/>
      </c>
      <c r="F200" s="67"/>
      <c r="H200" s="67"/>
      <c r="I200" s="67">
        <v>756</v>
      </c>
      <c r="J200" s="68" t="str">
        <f t="shared" si="2"/>
        <v>02F4</v>
      </c>
      <c r="K200" s="69" t="str">
        <f>IF(LEFT(Assembler!F200,1)="$",":00000000",IF(LEN(B200)=0,"",CONCATENATE(":04",J200,"00",B200,C200,D200,E200,DEC2HEX(MOD(256-MOD(4+HEX2DEC(LEFT(J200,2))+HEX2DEC(RIGHT(J200,2))+HEX2DEC(B200)+HEX2DEC(C200)+HEX2DEC(D200)+HEX2DEC(E200),256),256),2))))</f>
        <v/>
      </c>
      <c r="L200" s="67"/>
    </row>
    <row r="201" spans="1:12" x14ac:dyDescent="0.2">
      <c r="A201" s="67"/>
      <c r="B201" s="68" t="str">
        <f>IF(LEN(Assembler!C201)=0,"",DEC2HEX(OCT2DEC(LEFT(Assembler!B201,2))+64,2))</f>
        <v/>
      </c>
      <c r="C201" s="68" t="str">
        <f>IF(LEN(Assembler!C201)=0,"",DEC2HEX(OCT2DEC(RIGHT(Assembler!B201,2)),2))</f>
        <v/>
      </c>
      <c r="D201" s="68" t="str">
        <f>IF(LEN(Assembler!C201)=0,"",DEC2HEX(OCT2DEC(LEFT(Assembler!C201,2)),2))</f>
        <v/>
      </c>
      <c r="E201" s="68" t="str">
        <f>IF(LEN(Assembler!C201)=0,"",DEC2HEX(OCT2DEC(RIGHT(Assembler!C201,2)),2))</f>
        <v/>
      </c>
      <c r="F201" s="67"/>
      <c r="H201" s="67"/>
      <c r="I201" s="67">
        <v>760</v>
      </c>
      <c r="J201" s="68" t="str">
        <f t="shared" si="2"/>
        <v>02F8</v>
      </c>
      <c r="K201" s="69" t="str">
        <f>IF(LEFT(Assembler!F201,1)="$",":00000000",IF(LEN(B201)=0,"",CONCATENATE(":04",J201,"00",B201,C201,D201,E201,DEC2HEX(MOD(256-MOD(4+HEX2DEC(LEFT(J201,2))+HEX2DEC(RIGHT(J201,2))+HEX2DEC(B201)+HEX2DEC(C201)+HEX2DEC(D201)+HEX2DEC(E201),256),256),2))))</f>
        <v/>
      </c>
      <c r="L201" s="67"/>
    </row>
    <row r="202" spans="1:12" x14ac:dyDescent="0.2">
      <c r="A202" s="67"/>
      <c r="B202" s="68" t="str">
        <f>IF(LEN(Assembler!C202)=0,"",DEC2HEX(OCT2DEC(LEFT(Assembler!B202,2))+64,2))</f>
        <v/>
      </c>
      <c r="C202" s="68" t="str">
        <f>IF(LEN(Assembler!C202)=0,"",DEC2HEX(OCT2DEC(RIGHT(Assembler!B202,2)),2))</f>
        <v/>
      </c>
      <c r="D202" s="68" t="str">
        <f>IF(LEN(Assembler!C202)=0,"",DEC2HEX(OCT2DEC(LEFT(Assembler!C202,2)),2))</f>
        <v/>
      </c>
      <c r="E202" s="68" t="str">
        <f>IF(LEN(Assembler!C202)=0,"",DEC2HEX(OCT2DEC(RIGHT(Assembler!C202,2)),2))</f>
        <v/>
      </c>
      <c r="F202" s="67"/>
      <c r="H202" s="67"/>
      <c r="I202" s="67">
        <v>764</v>
      </c>
      <c r="J202" s="68" t="str">
        <f t="shared" si="2"/>
        <v>02FC</v>
      </c>
      <c r="K202" s="69" t="str">
        <f>IF(LEFT(Assembler!F202,1)="$",":00000000",IF(LEN(B202)=0,"",CONCATENATE(":04",J202,"00",B202,C202,D202,E202,DEC2HEX(MOD(256-MOD(4+HEX2DEC(LEFT(J202,2))+HEX2DEC(RIGHT(J202,2))+HEX2DEC(B202)+HEX2DEC(C202)+HEX2DEC(D202)+HEX2DEC(E202),256),256),2))))</f>
        <v/>
      </c>
      <c r="L202" s="67"/>
    </row>
    <row r="203" spans="1:12" x14ac:dyDescent="0.2">
      <c r="A203" s="67"/>
      <c r="B203" s="68" t="str">
        <f>IF(LEN(Assembler!C203)=0,"",DEC2HEX(OCT2DEC(LEFT(Assembler!B203,2))+64,2))</f>
        <v/>
      </c>
      <c r="C203" s="68" t="str">
        <f>IF(LEN(Assembler!C203)=0,"",DEC2HEX(OCT2DEC(RIGHT(Assembler!B203,2)),2))</f>
        <v/>
      </c>
      <c r="D203" s="68" t="str">
        <f>IF(LEN(Assembler!C203)=0,"",DEC2HEX(OCT2DEC(LEFT(Assembler!C203,2)),2))</f>
        <v/>
      </c>
      <c r="E203" s="68" t="str">
        <f>IF(LEN(Assembler!C203)=0,"",DEC2HEX(OCT2DEC(RIGHT(Assembler!C203,2)),2))</f>
        <v/>
      </c>
      <c r="F203" s="67"/>
      <c r="H203" s="67"/>
      <c r="I203" s="67">
        <v>768</v>
      </c>
      <c r="J203" s="68" t="str">
        <f t="shared" si="2"/>
        <v>0300</v>
      </c>
      <c r="K203" s="69" t="str">
        <f>IF(LEFT(Assembler!F203,1)="$",":00000000",IF(LEN(B203)=0,"",CONCATENATE(":04",J203,"00",B203,C203,D203,E203,DEC2HEX(MOD(256-MOD(4+HEX2DEC(LEFT(J203,2))+HEX2DEC(RIGHT(J203,2))+HEX2DEC(B203)+HEX2DEC(C203)+HEX2DEC(D203)+HEX2DEC(E203),256),256),2))))</f>
        <v/>
      </c>
      <c r="L203" s="67"/>
    </row>
    <row r="204" spans="1:12" x14ac:dyDescent="0.2">
      <c r="A204" s="67"/>
      <c r="B204" s="68" t="str">
        <f>IF(LEN(Assembler!C204)=0,"",DEC2HEX(OCT2DEC(LEFT(Assembler!B204,2))+64,2))</f>
        <v/>
      </c>
      <c r="C204" s="68" t="str">
        <f>IF(LEN(Assembler!C204)=0,"",DEC2HEX(OCT2DEC(RIGHT(Assembler!B204,2)),2))</f>
        <v/>
      </c>
      <c r="D204" s="68" t="str">
        <f>IF(LEN(Assembler!C204)=0,"",DEC2HEX(OCT2DEC(LEFT(Assembler!C204,2)),2))</f>
        <v/>
      </c>
      <c r="E204" s="68" t="str">
        <f>IF(LEN(Assembler!C204)=0,"",DEC2HEX(OCT2DEC(RIGHT(Assembler!C204,2)),2))</f>
        <v/>
      </c>
      <c r="F204" s="67"/>
      <c r="H204" s="67"/>
      <c r="I204" s="67">
        <v>772</v>
      </c>
      <c r="J204" s="68" t="str">
        <f t="shared" ref="J204:J265" si="3">DEC2HEX(I204,4)</f>
        <v>0304</v>
      </c>
      <c r="K204" s="69" t="str">
        <f>IF(LEFT(Assembler!F204,1)="$",":00000000",IF(LEN(B204)=0,"",CONCATENATE(":04",J204,"00",B204,C204,D204,E204,DEC2HEX(MOD(256-MOD(4+HEX2DEC(LEFT(J204,2))+HEX2DEC(RIGHT(J204,2))+HEX2DEC(B204)+HEX2DEC(C204)+HEX2DEC(D204)+HEX2DEC(E204),256),256),2))))</f>
        <v/>
      </c>
      <c r="L204" s="67"/>
    </row>
    <row r="205" spans="1:12" x14ac:dyDescent="0.2">
      <c r="A205" s="67"/>
      <c r="B205" s="68" t="str">
        <f>IF(LEN(Assembler!C205)=0,"",DEC2HEX(OCT2DEC(LEFT(Assembler!B205,2))+64,2))</f>
        <v/>
      </c>
      <c r="C205" s="68" t="str">
        <f>IF(LEN(Assembler!C205)=0,"",DEC2HEX(OCT2DEC(RIGHT(Assembler!B205,2)),2))</f>
        <v/>
      </c>
      <c r="D205" s="68" t="str">
        <f>IF(LEN(Assembler!C205)=0,"",DEC2HEX(OCT2DEC(LEFT(Assembler!C205,2)),2))</f>
        <v/>
      </c>
      <c r="E205" s="68" t="str">
        <f>IF(LEN(Assembler!C205)=0,"",DEC2HEX(OCT2DEC(RIGHT(Assembler!C205,2)),2))</f>
        <v/>
      </c>
      <c r="F205" s="67"/>
      <c r="H205" s="67"/>
      <c r="I205" s="67">
        <v>776</v>
      </c>
      <c r="J205" s="68" t="str">
        <f t="shared" si="3"/>
        <v>0308</v>
      </c>
      <c r="K205" s="69" t="str">
        <f>IF(LEFT(Assembler!F205,1)="$",":00000000",IF(LEN(B205)=0,"",CONCATENATE(":04",J205,"00",B205,C205,D205,E205,DEC2HEX(MOD(256-MOD(4+HEX2DEC(LEFT(J205,2))+HEX2DEC(RIGHT(J205,2))+HEX2DEC(B205)+HEX2DEC(C205)+HEX2DEC(D205)+HEX2DEC(E205),256),256),2))))</f>
        <v/>
      </c>
      <c r="L205" s="67"/>
    </row>
    <row r="206" spans="1:12" x14ac:dyDescent="0.2">
      <c r="A206" s="67"/>
      <c r="B206" s="68" t="str">
        <f>IF(LEN(Assembler!C206)=0,"",DEC2HEX(OCT2DEC(LEFT(Assembler!B206,2))+64,2))</f>
        <v/>
      </c>
      <c r="C206" s="68" t="str">
        <f>IF(LEN(Assembler!C206)=0,"",DEC2HEX(OCT2DEC(RIGHT(Assembler!B206,2)),2))</f>
        <v/>
      </c>
      <c r="D206" s="68" t="str">
        <f>IF(LEN(Assembler!C206)=0,"",DEC2HEX(OCT2DEC(LEFT(Assembler!C206,2)),2))</f>
        <v/>
      </c>
      <c r="E206" s="68" t="str">
        <f>IF(LEN(Assembler!C206)=0,"",DEC2HEX(OCT2DEC(RIGHT(Assembler!C206,2)),2))</f>
        <v/>
      </c>
      <c r="F206" s="67"/>
      <c r="H206" s="67"/>
      <c r="I206" s="67">
        <v>780</v>
      </c>
      <c r="J206" s="68" t="str">
        <f t="shared" si="3"/>
        <v>030C</v>
      </c>
      <c r="K206" s="69" t="str">
        <f>IF(LEFT(Assembler!F206,1)="$",":00000000",IF(LEN(B206)=0,"",CONCATENATE(":04",J206,"00",B206,C206,D206,E206,DEC2HEX(MOD(256-MOD(4+HEX2DEC(LEFT(J206,2))+HEX2DEC(RIGHT(J206,2))+HEX2DEC(B206)+HEX2DEC(C206)+HEX2DEC(D206)+HEX2DEC(E206),256),256),2))))</f>
        <v/>
      </c>
      <c r="L206" s="67"/>
    </row>
    <row r="207" spans="1:12" x14ac:dyDescent="0.2">
      <c r="A207" s="67"/>
      <c r="B207" s="68" t="str">
        <f>IF(LEN(Assembler!C207)=0,"",DEC2HEX(OCT2DEC(LEFT(Assembler!B207,2))+64,2))</f>
        <v/>
      </c>
      <c r="C207" s="68" t="str">
        <f>IF(LEN(Assembler!C207)=0,"",DEC2HEX(OCT2DEC(RIGHT(Assembler!B207,2)),2))</f>
        <v/>
      </c>
      <c r="D207" s="68" t="str">
        <f>IF(LEN(Assembler!C207)=0,"",DEC2HEX(OCT2DEC(LEFT(Assembler!C207,2)),2))</f>
        <v/>
      </c>
      <c r="E207" s="68" t="str">
        <f>IF(LEN(Assembler!C207)=0,"",DEC2HEX(OCT2DEC(RIGHT(Assembler!C207,2)),2))</f>
        <v/>
      </c>
      <c r="F207" s="67"/>
      <c r="H207" s="67"/>
      <c r="I207" s="67">
        <v>784</v>
      </c>
      <c r="J207" s="68" t="str">
        <f t="shared" si="3"/>
        <v>0310</v>
      </c>
      <c r="K207" s="69" t="str">
        <f>IF(LEFT(Assembler!F207,1)="$",":00000000",IF(LEN(B207)=0,"",CONCATENATE(":04",J207,"00",B207,C207,D207,E207,DEC2HEX(MOD(256-MOD(4+HEX2DEC(LEFT(J207,2))+HEX2DEC(RIGHT(J207,2))+HEX2DEC(B207)+HEX2DEC(C207)+HEX2DEC(D207)+HEX2DEC(E207),256),256),2))))</f>
        <v/>
      </c>
      <c r="L207" s="67"/>
    </row>
    <row r="208" spans="1:12" x14ac:dyDescent="0.2">
      <c r="A208" s="67"/>
      <c r="B208" s="68" t="str">
        <f>IF(LEN(Assembler!C208)=0,"",DEC2HEX(OCT2DEC(LEFT(Assembler!B208,2))+64,2))</f>
        <v/>
      </c>
      <c r="C208" s="68" t="str">
        <f>IF(LEN(Assembler!C208)=0,"",DEC2HEX(OCT2DEC(RIGHT(Assembler!B208,2)),2))</f>
        <v/>
      </c>
      <c r="D208" s="68" t="str">
        <f>IF(LEN(Assembler!C208)=0,"",DEC2HEX(OCT2DEC(LEFT(Assembler!C208,2)),2))</f>
        <v/>
      </c>
      <c r="E208" s="68" t="str">
        <f>IF(LEN(Assembler!C208)=0,"",DEC2HEX(OCT2DEC(RIGHT(Assembler!C208,2)),2))</f>
        <v/>
      </c>
      <c r="F208" s="67"/>
      <c r="H208" s="67"/>
      <c r="I208" s="67">
        <v>788</v>
      </c>
      <c r="J208" s="68" t="str">
        <f t="shared" si="3"/>
        <v>0314</v>
      </c>
      <c r="K208" s="69" t="str">
        <f>IF(LEFT(Assembler!F208,1)="$",":00000000",IF(LEN(B208)=0,"",CONCATENATE(":04",J208,"00",B208,C208,D208,E208,DEC2HEX(MOD(256-MOD(4+HEX2DEC(LEFT(J208,2))+HEX2DEC(RIGHT(J208,2))+HEX2DEC(B208)+HEX2DEC(C208)+HEX2DEC(D208)+HEX2DEC(E208),256),256),2))))</f>
        <v/>
      </c>
      <c r="L208" s="67"/>
    </row>
    <row r="209" spans="1:12" x14ac:dyDescent="0.2">
      <c r="A209" s="67"/>
      <c r="B209" s="68" t="str">
        <f>IF(LEN(Assembler!C209)=0,"",DEC2HEX(OCT2DEC(LEFT(Assembler!B209,2))+64,2))</f>
        <v/>
      </c>
      <c r="C209" s="68" t="str">
        <f>IF(LEN(Assembler!C209)=0,"",DEC2HEX(OCT2DEC(RIGHT(Assembler!B209,2)),2))</f>
        <v/>
      </c>
      <c r="D209" s="68" t="str">
        <f>IF(LEN(Assembler!C209)=0,"",DEC2HEX(OCT2DEC(LEFT(Assembler!C209,2)),2))</f>
        <v/>
      </c>
      <c r="E209" s="68" t="str">
        <f>IF(LEN(Assembler!C209)=0,"",DEC2HEX(OCT2DEC(RIGHT(Assembler!C209,2)),2))</f>
        <v/>
      </c>
      <c r="F209" s="67"/>
      <c r="H209" s="67"/>
      <c r="I209" s="67">
        <v>792</v>
      </c>
      <c r="J209" s="68" t="str">
        <f t="shared" si="3"/>
        <v>0318</v>
      </c>
      <c r="K209" s="69" t="str">
        <f>IF(LEFT(Assembler!F209,1)="$",":00000000",IF(LEN(B209)=0,"",CONCATENATE(":04",J209,"00",B209,C209,D209,E209,DEC2HEX(MOD(256-MOD(4+HEX2DEC(LEFT(J209,2))+HEX2DEC(RIGHT(J209,2))+HEX2DEC(B209)+HEX2DEC(C209)+HEX2DEC(D209)+HEX2DEC(E209),256),256),2))))</f>
        <v/>
      </c>
      <c r="L209" s="67"/>
    </row>
    <row r="210" spans="1:12" x14ac:dyDescent="0.2">
      <c r="A210" s="67"/>
      <c r="B210" s="68" t="str">
        <f>IF(LEN(Assembler!C210)=0,"",DEC2HEX(OCT2DEC(LEFT(Assembler!B210,2))+64,2))</f>
        <v/>
      </c>
      <c r="C210" s="68" t="str">
        <f>IF(LEN(Assembler!C210)=0,"",DEC2HEX(OCT2DEC(RIGHT(Assembler!B210,2)),2))</f>
        <v/>
      </c>
      <c r="D210" s="68" t="str">
        <f>IF(LEN(Assembler!C210)=0,"",DEC2HEX(OCT2DEC(LEFT(Assembler!C210,2)),2))</f>
        <v/>
      </c>
      <c r="E210" s="68" t="str">
        <f>IF(LEN(Assembler!C210)=0,"",DEC2HEX(OCT2DEC(RIGHT(Assembler!C210,2)),2))</f>
        <v/>
      </c>
      <c r="F210" s="67"/>
      <c r="H210" s="67"/>
      <c r="I210" s="67">
        <v>796</v>
      </c>
      <c r="J210" s="68" t="str">
        <f t="shared" si="3"/>
        <v>031C</v>
      </c>
      <c r="K210" s="69" t="str">
        <f>IF(LEFT(Assembler!F210,1)="$",":00000000",IF(LEN(B210)=0,"",CONCATENATE(":04",J210,"00",B210,C210,D210,E210,DEC2HEX(MOD(256-MOD(4+HEX2DEC(LEFT(J210,2))+HEX2DEC(RIGHT(J210,2))+HEX2DEC(B210)+HEX2DEC(C210)+HEX2DEC(D210)+HEX2DEC(E210),256),256),2))))</f>
        <v/>
      </c>
      <c r="L210" s="67"/>
    </row>
    <row r="211" spans="1:12" x14ac:dyDescent="0.2">
      <c r="A211" s="67"/>
      <c r="B211" s="68" t="str">
        <f>IF(LEN(Assembler!C211)=0,"",DEC2HEX(OCT2DEC(LEFT(Assembler!B211,2))+64,2))</f>
        <v/>
      </c>
      <c r="C211" s="68" t="str">
        <f>IF(LEN(Assembler!C211)=0,"",DEC2HEX(OCT2DEC(RIGHT(Assembler!B211,2)),2))</f>
        <v/>
      </c>
      <c r="D211" s="68" t="str">
        <f>IF(LEN(Assembler!C211)=0,"",DEC2HEX(OCT2DEC(LEFT(Assembler!C211,2)),2))</f>
        <v/>
      </c>
      <c r="E211" s="68" t="str">
        <f>IF(LEN(Assembler!C211)=0,"",DEC2HEX(OCT2DEC(RIGHT(Assembler!C211,2)),2))</f>
        <v/>
      </c>
      <c r="F211" s="67"/>
      <c r="H211" s="67"/>
      <c r="I211" s="67">
        <v>800</v>
      </c>
      <c r="J211" s="68" t="str">
        <f t="shared" si="3"/>
        <v>0320</v>
      </c>
      <c r="K211" s="69" t="str">
        <f>IF(LEFT(Assembler!F211,1)="$",":00000000",IF(LEN(B211)=0,"",CONCATENATE(":04",J211,"00",B211,C211,D211,E211,DEC2HEX(MOD(256-MOD(4+HEX2DEC(LEFT(J211,2))+HEX2DEC(RIGHT(J211,2))+HEX2DEC(B211)+HEX2DEC(C211)+HEX2DEC(D211)+HEX2DEC(E211),256),256),2))))</f>
        <v/>
      </c>
      <c r="L211" s="67"/>
    </row>
    <row r="212" spans="1:12" x14ac:dyDescent="0.2">
      <c r="A212" s="67"/>
      <c r="B212" s="68" t="str">
        <f>IF(LEN(Assembler!C212)=0,"",DEC2HEX(OCT2DEC(LEFT(Assembler!B212,2))+64,2))</f>
        <v/>
      </c>
      <c r="C212" s="68" t="str">
        <f>IF(LEN(Assembler!C212)=0,"",DEC2HEX(OCT2DEC(RIGHT(Assembler!B212,2)),2))</f>
        <v/>
      </c>
      <c r="D212" s="68" t="str">
        <f>IF(LEN(Assembler!C212)=0,"",DEC2HEX(OCT2DEC(LEFT(Assembler!C212,2)),2))</f>
        <v/>
      </c>
      <c r="E212" s="68" t="str">
        <f>IF(LEN(Assembler!C212)=0,"",DEC2HEX(OCT2DEC(RIGHT(Assembler!C212,2)),2))</f>
        <v/>
      </c>
      <c r="F212" s="67"/>
      <c r="H212" s="67"/>
      <c r="I212" s="67">
        <v>804</v>
      </c>
      <c r="J212" s="68" t="str">
        <f t="shared" si="3"/>
        <v>0324</v>
      </c>
      <c r="K212" s="69" t="str">
        <f>IF(LEFT(Assembler!F212,1)="$",":00000000",IF(LEN(B212)=0,"",CONCATENATE(":04",J212,"00",B212,C212,D212,E212,DEC2HEX(MOD(256-MOD(4+HEX2DEC(LEFT(J212,2))+HEX2DEC(RIGHT(J212,2))+HEX2DEC(B212)+HEX2DEC(C212)+HEX2DEC(D212)+HEX2DEC(E212),256),256),2))))</f>
        <v/>
      </c>
      <c r="L212" s="67"/>
    </row>
    <row r="213" spans="1:12" x14ac:dyDescent="0.2">
      <c r="A213" s="67"/>
      <c r="B213" s="68" t="str">
        <f>IF(LEN(Assembler!C213)=0,"",DEC2HEX(OCT2DEC(LEFT(Assembler!B213,2))+64,2))</f>
        <v/>
      </c>
      <c r="C213" s="68" t="str">
        <f>IF(LEN(Assembler!C213)=0,"",DEC2HEX(OCT2DEC(RIGHT(Assembler!B213,2)),2))</f>
        <v/>
      </c>
      <c r="D213" s="68" t="str">
        <f>IF(LEN(Assembler!C213)=0,"",DEC2HEX(OCT2DEC(LEFT(Assembler!C213,2)),2))</f>
        <v/>
      </c>
      <c r="E213" s="68" t="str">
        <f>IF(LEN(Assembler!C213)=0,"",DEC2HEX(OCT2DEC(RIGHT(Assembler!C213,2)),2))</f>
        <v/>
      </c>
      <c r="F213" s="67"/>
      <c r="H213" s="67"/>
      <c r="I213" s="67">
        <v>808</v>
      </c>
      <c r="J213" s="68" t="str">
        <f t="shared" si="3"/>
        <v>0328</v>
      </c>
      <c r="K213" s="69" t="str">
        <f>IF(LEFT(Assembler!F213,1)="$",":00000000",IF(LEN(B213)=0,"",CONCATENATE(":04",J213,"00",B213,C213,D213,E213,DEC2HEX(MOD(256-MOD(4+HEX2DEC(LEFT(J213,2))+HEX2DEC(RIGHT(J213,2))+HEX2DEC(B213)+HEX2DEC(C213)+HEX2DEC(D213)+HEX2DEC(E213),256),256),2))))</f>
        <v/>
      </c>
      <c r="L213" s="67"/>
    </row>
    <row r="214" spans="1:12" x14ac:dyDescent="0.2">
      <c r="A214" s="67"/>
      <c r="B214" s="68" t="str">
        <f>IF(LEN(Assembler!C214)=0,"",DEC2HEX(OCT2DEC(LEFT(Assembler!B214,2))+64,2))</f>
        <v/>
      </c>
      <c r="C214" s="68" t="str">
        <f>IF(LEN(Assembler!C214)=0,"",DEC2HEX(OCT2DEC(RIGHT(Assembler!B214,2)),2))</f>
        <v/>
      </c>
      <c r="D214" s="68" t="str">
        <f>IF(LEN(Assembler!C214)=0,"",DEC2HEX(OCT2DEC(LEFT(Assembler!C214,2)),2))</f>
        <v/>
      </c>
      <c r="E214" s="68" t="str">
        <f>IF(LEN(Assembler!C214)=0,"",DEC2HEX(OCT2DEC(RIGHT(Assembler!C214,2)),2))</f>
        <v/>
      </c>
      <c r="F214" s="67"/>
      <c r="H214" s="67"/>
      <c r="I214" s="67">
        <v>812</v>
      </c>
      <c r="J214" s="68" t="str">
        <f t="shared" si="3"/>
        <v>032C</v>
      </c>
      <c r="K214" s="69" t="str">
        <f>IF(LEFT(Assembler!F214,1)="$",":00000000",IF(LEN(B214)=0,"",CONCATENATE(":04",J214,"00",B214,C214,D214,E214,DEC2HEX(MOD(256-MOD(4+HEX2DEC(LEFT(J214,2))+HEX2DEC(RIGHT(J214,2))+HEX2DEC(B214)+HEX2DEC(C214)+HEX2DEC(D214)+HEX2DEC(E214),256),256),2))))</f>
        <v/>
      </c>
      <c r="L214" s="67"/>
    </row>
    <row r="215" spans="1:12" x14ac:dyDescent="0.2">
      <c r="A215" s="67"/>
      <c r="B215" s="68" t="str">
        <f>IF(LEN(Assembler!C215)=0,"",DEC2HEX(OCT2DEC(LEFT(Assembler!B215,2))+64,2))</f>
        <v/>
      </c>
      <c r="C215" s="68" t="str">
        <f>IF(LEN(Assembler!C215)=0,"",DEC2HEX(OCT2DEC(RIGHT(Assembler!B215,2)),2))</f>
        <v/>
      </c>
      <c r="D215" s="68" t="str">
        <f>IF(LEN(Assembler!C215)=0,"",DEC2HEX(OCT2DEC(LEFT(Assembler!C215,2)),2))</f>
        <v/>
      </c>
      <c r="E215" s="68" t="str">
        <f>IF(LEN(Assembler!C215)=0,"",DEC2HEX(OCT2DEC(RIGHT(Assembler!C215,2)),2))</f>
        <v/>
      </c>
      <c r="F215" s="67"/>
      <c r="H215" s="67"/>
      <c r="I215" s="67">
        <v>816</v>
      </c>
      <c r="J215" s="68" t="str">
        <f t="shared" si="3"/>
        <v>0330</v>
      </c>
      <c r="K215" s="69" t="str">
        <f>IF(LEFT(Assembler!F215,1)="$",":00000000",IF(LEN(B215)=0,"",CONCATENATE(":04",J215,"00",B215,C215,D215,E215,DEC2HEX(MOD(256-MOD(4+HEX2DEC(LEFT(J215,2))+HEX2DEC(RIGHT(J215,2))+HEX2DEC(B215)+HEX2DEC(C215)+HEX2DEC(D215)+HEX2DEC(E215),256),256),2))))</f>
        <v/>
      </c>
      <c r="L215" s="67"/>
    </row>
    <row r="216" spans="1:12" x14ac:dyDescent="0.2">
      <c r="A216" s="67"/>
      <c r="B216" s="68" t="str">
        <f>IF(LEN(Assembler!C216)=0,"",DEC2HEX(OCT2DEC(LEFT(Assembler!B216,2))+64,2))</f>
        <v/>
      </c>
      <c r="C216" s="68" t="str">
        <f>IF(LEN(Assembler!C216)=0,"",DEC2HEX(OCT2DEC(RIGHT(Assembler!B216,2)),2))</f>
        <v/>
      </c>
      <c r="D216" s="68" t="str">
        <f>IF(LEN(Assembler!C216)=0,"",DEC2HEX(OCT2DEC(LEFT(Assembler!C216,2)),2))</f>
        <v/>
      </c>
      <c r="E216" s="68" t="str">
        <f>IF(LEN(Assembler!C216)=0,"",DEC2HEX(OCT2DEC(RIGHT(Assembler!C216,2)),2))</f>
        <v/>
      </c>
      <c r="F216" s="67"/>
      <c r="H216" s="67"/>
      <c r="I216" s="67">
        <v>820</v>
      </c>
      <c r="J216" s="68" t="str">
        <f t="shared" si="3"/>
        <v>0334</v>
      </c>
      <c r="K216" s="69" t="str">
        <f>IF(LEFT(Assembler!F216,1)="$",":00000000",IF(LEN(B216)=0,"",CONCATENATE(":04",J216,"00",B216,C216,D216,E216,DEC2HEX(MOD(256-MOD(4+HEX2DEC(LEFT(J216,2))+HEX2DEC(RIGHT(J216,2))+HEX2DEC(B216)+HEX2DEC(C216)+HEX2DEC(D216)+HEX2DEC(E216),256),256),2))))</f>
        <v/>
      </c>
      <c r="L216" s="67"/>
    </row>
    <row r="217" spans="1:12" x14ac:dyDescent="0.2">
      <c r="A217" s="67"/>
      <c r="B217" s="68" t="str">
        <f>IF(LEN(Assembler!C217)=0,"",DEC2HEX(OCT2DEC(LEFT(Assembler!B217,2))+64,2))</f>
        <v/>
      </c>
      <c r="C217" s="68" t="str">
        <f>IF(LEN(Assembler!C217)=0,"",DEC2HEX(OCT2DEC(RIGHT(Assembler!B217,2)),2))</f>
        <v/>
      </c>
      <c r="D217" s="68" t="str">
        <f>IF(LEN(Assembler!C217)=0,"",DEC2HEX(OCT2DEC(LEFT(Assembler!C217,2)),2))</f>
        <v/>
      </c>
      <c r="E217" s="68" t="str">
        <f>IF(LEN(Assembler!C217)=0,"",DEC2HEX(OCT2DEC(RIGHT(Assembler!C217,2)),2))</f>
        <v/>
      </c>
      <c r="F217" s="67"/>
      <c r="H217" s="67"/>
      <c r="I217" s="67">
        <v>824</v>
      </c>
      <c r="J217" s="68" t="str">
        <f t="shared" si="3"/>
        <v>0338</v>
      </c>
      <c r="K217" s="69" t="str">
        <f>IF(LEFT(Assembler!F217,1)="$",":00000000",IF(LEN(B217)=0,"",CONCATENATE(":04",J217,"00",B217,C217,D217,E217,DEC2HEX(MOD(256-MOD(4+HEX2DEC(LEFT(J217,2))+HEX2DEC(RIGHT(J217,2))+HEX2DEC(B217)+HEX2DEC(C217)+HEX2DEC(D217)+HEX2DEC(E217),256),256),2))))</f>
        <v/>
      </c>
      <c r="L217" s="67"/>
    </row>
    <row r="218" spans="1:12" x14ac:dyDescent="0.2">
      <c r="A218" s="67"/>
      <c r="B218" s="68" t="str">
        <f>IF(LEN(Assembler!C218)=0,"",DEC2HEX(OCT2DEC(LEFT(Assembler!B218,2))+64,2))</f>
        <v/>
      </c>
      <c r="C218" s="68" t="str">
        <f>IF(LEN(Assembler!C218)=0,"",DEC2HEX(OCT2DEC(RIGHT(Assembler!B218,2)),2))</f>
        <v/>
      </c>
      <c r="D218" s="68" t="str">
        <f>IF(LEN(Assembler!C218)=0,"",DEC2HEX(OCT2DEC(LEFT(Assembler!C218,2)),2))</f>
        <v/>
      </c>
      <c r="E218" s="68" t="str">
        <f>IF(LEN(Assembler!C218)=0,"",DEC2HEX(OCT2DEC(RIGHT(Assembler!C218,2)),2))</f>
        <v/>
      </c>
      <c r="F218" s="67"/>
      <c r="H218" s="67"/>
      <c r="I218" s="67">
        <v>828</v>
      </c>
      <c r="J218" s="68" t="str">
        <f t="shared" si="3"/>
        <v>033C</v>
      </c>
      <c r="K218" s="69" t="str">
        <f>IF(LEFT(Assembler!F218,1)="$",":00000000",IF(LEN(B218)=0,"",CONCATENATE(":04",J218,"00",B218,C218,D218,E218,DEC2HEX(MOD(256-MOD(4+HEX2DEC(LEFT(J218,2))+HEX2DEC(RIGHT(J218,2))+HEX2DEC(B218)+HEX2DEC(C218)+HEX2DEC(D218)+HEX2DEC(E218),256),256),2))))</f>
        <v/>
      </c>
      <c r="L218" s="67"/>
    </row>
    <row r="219" spans="1:12" x14ac:dyDescent="0.2">
      <c r="A219" s="67"/>
      <c r="B219" s="68" t="str">
        <f>IF(LEN(Assembler!C219)=0,"",DEC2HEX(OCT2DEC(LEFT(Assembler!B219,2))+64,2))</f>
        <v/>
      </c>
      <c r="C219" s="68" t="str">
        <f>IF(LEN(Assembler!C219)=0,"",DEC2HEX(OCT2DEC(RIGHT(Assembler!B219,2)),2))</f>
        <v/>
      </c>
      <c r="D219" s="68" t="str">
        <f>IF(LEN(Assembler!C219)=0,"",DEC2HEX(OCT2DEC(LEFT(Assembler!C219,2)),2))</f>
        <v/>
      </c>
      <c r="E219" s="68" t="str">
        <f>IF(LEN(Assembler!C219)=0,"",DEC2HEX(OCT2DEC(RIGHT(Assembler!C219,2)),2))</f>
        <v/>
      </c>
      <c r="F219" s="67"/>
      <c r="H219" s="67"/>
      <c r="I219" s="67">
        <v>832</v>
      </c>
      <c r="J219" s="68" t="str">
        <f t="shared" si="3"/>
        <v>0340</v>
      </c>
      <c r="K219" s="69" t="str">
        <f>IF(LEFT(Assembler!F219,1)="$",":00000000",IF(LEN(B219)=0,"",CONCATENATE(":04",J219,"00",B219,C219,D219,E219,DEC2HEX(MOD(256-MOD(4+HEX2DEC(LEFT(J219,2))+HEX2DEC(RIGHT(J219,2))+HEX2DEC(B219)+HEX2DEC(C219)+HEX2DEC(D219)+HEX2DEC(E219),256),256),2))))</f>
        <v/>
      </c>
      <c r="L219" s="67"/>
    </row>
    <row r="220" spans="1:12" x14ac:dyDescent="0.2">
      <c r="A220" s="67"/>
      <c r="B220" s="68" t="str">
        <f>IF(LEN(Assembler!C220)=0,"",DEC2HEX(OCT2DEC(LEFT(Assembler!B220,2))+64,2))</f>
        <v/>
      </c>
      <c r="C220" s="68" t="str">
        <f>IF(LEN(Assembler!C220)=0,"",DEC2HEX(OCT2DEC(RIGHT(Assembler!B220,2)),2))</f>
        <v/>
      </c>
      <c r="D220" s="68" t="str">
        <f>IF(LEN(Assembler!C220)=0,"",DEC2HEX(OCT2DEC(LEFT(Assembler!C220,2)),2))</f>
        <v/>
      </c>
      <c r="E220" s="68" t="str">
        <f>IF(LEN(Assembler!C220)=0,"",DEC2HEX(OCT2DEC(RIGHT(Assembler!C220,2)),2))</f>
        <v/>
      </c>
      <c r="F220" s="67"/>
      <c r="H220" s="67"/>
      <c r="I220" s="67">
        <v>836</v>
      </c>
      <c r="J220" s="68" t="str">
        <f t="shared" si="3"/>
        <v>0344</v>
      </c>
      <c r="K220" s="69" t="str">
        <f>IF(LEFT(Assembler!F220,1)="$",":00000000",IF(LEN(B220)=0,"",CONCATENATE(":04",J220,"00",B220,C220,D220,E220,DEC2HEX(MOD(256-MOD(4+HEX2DEC(LEFT(J220,2))+HEX2DEC(RIGHT(J220,2))+HEX2DEC(B220)+HEX2DEC(C220)+HEX2DEC(D220)+HEX2DEC(E220),256),256),2))))</f>
        <v/>
      </c>
      <c r="L220" s="67"/>
    </row>
    <row r="221" spans="1:12" x14ac:dyDescent="0.2">
      <c r="A221" s="67"/>
      <c r="B221" s="68" t="str">
        <f>IF(LEN(Assembler!C221)=0,"",DEC2HEX(OCT2DEC(LEFT(Assembler!B221,2))+64,2))</f>
        <v/>
      </c>
      <c r="C221" s="68" t="str">
        <f>IF(LEN(Assembler!C221)=0,"",DEC2HEX(OCT2DEC(RIGHT(Assembler!B221,2)),2))</f>
        <v/>
      </c>
      <c r="D221" s="68" t="str">
        <f>IF(LEN(Assembler!C221)=0,"",DEC2HEX(OCT2DEC(LEFT(Assembler!C221,2)),2))</f>
        <v/>
      </c>
      <c r="E221" s="68" t="str">
        <f>IF(LEN(Assembler!C221)=0,"",DEC2HEX(OCT2DEC(RIGHT(Assembler!C221,2)),2))</f>
        <v/>
      </c>
      <c r="F221" s="67"/>
      <c r="H221" s="67"/>
      <c r="I221" s="67">
        <v>840</v>
      </c>
      <c r="J221" s="68" t="str">
        <f t="shared" si="3"/>
        <v>0348</v>
      </c>
      <c r="K221" s="69" t="str">
        <f>IF(LEFT(Assembler!F221,1)="$",":00000000",IF(LEN(B221)=0,"",CONCATENATE(":04",J221,"00",B221,C221,D221,E221,DEC2HEX(MOD(256-MOD(4+HEX2DEC(LEFT(J221,2))+HEX2DEC(RIGHT(J221,2))+HEX2DEC(B221)+HEX2DEC(C221)+HEX2DEC(D221)+HEX2DEC(E221),256),256),2))))</f>
        <v/>
      </c>
      <c r="L221" s="67"/>
    </row>
    <row r="222" spans="1:12" x14ac:dyDescent="0.2">
      <c r="A222" s="67"/>
      <c r="B222" s="68" t="str">
        <f>IF(LEN(Assembler!C222)=0,"",DEC2HEX(OCT2DEC(LEFT(Assembler!B222,2))+64,2))</f>
        <v/>
      </c>
      <c r="C222" s="68" t="str">
        <f>IF(LEN(Assembler!C222)=0,"",DEC2HEX(OCT2DEC(RIGHT(Assembler!B222,2)),2))</f>
        <v/>
      </c>
      <c r="D222" s="68" t="str">
        <f>IF(LEN(Assembler!C222)=0,"",DEC2HEX(OCT2DEC(LEFT(Assembler!C222,2)),2))</f>
        <v/>
      </c>
      <c r="E222" s="68" t="str">
        <f>IF(LEN(Assembler!C222)=0,"",DEC2HEX(OCT2DEC(RIGHT(Assembler!C222,2)),2))</f>
        <v/>
      </c>
      <c r="F222" s="67"/>
      <c r="H222" s="67"/>
      <c r="I222" s="67">
        <v>844</v>
      </c>
      <c r="J222" s="68" t="str">
        <f t="shared" si="3"/>
        <v>034C</v>
      </c>
      <c r="K222" s="69" t="str">
        <f>IF(LEFT(Assembler!F222,1)="$",":00000000",IF(LEN(B222)=0,"",CONCATENATE(":04",J222,"00",B222,C222,D222,E222,DEC2HEX(MOD(256-MOD(4+HEX2DEC(LEFT(J222,2))+HEX2DEC(RIGHT(J222,2))+HEX2DEC(B222)+HEX2DEC(C222)+HEX2DEC(D222)+HEX2DEC(E222),256),256),2))))</f>
        <v/>
      </c>
      <c r="L222" s="67"/>
    </row>
    <row r="223" spans="1:12" x14ac:dyDescent="0.2">
      <c r="A223" s="67"/>
      <c r="B223" s="68" t="str">
        <f>IF(LEN(Assembler!C223)=0,"",DEC2HEX(OCT2DEC(LEFT(Assembler!B223,2))+64,2))</f>
        <v/>
      </c>
      <c r="C223" s="68" t="str">
        <f>IF(LEN(Assembler!C223)=0,"",DEC2HEX(OCT2DEC(RIGHT(Assembler!B223,2)),2))</f>
        <v/>
      </c>
      <c r="D223" s="68" t="str">
        <f>IF(LEN(Assembler!C223)=0,"",DEC2HEX(OCT2DEC(LEFT(Assembler!C223,2)),2))</f>
        <v/>
      </c>
      <c r="E223" s="68" t="str">
        <f>IF(LEN(Assembler!C223)=0,"",DEC2HEX(OCT2DEC(RIGHT(Assembler!C223,2)),2))</f>
        <v/>
      </c>
      <c r="F223" s="67"/>
      <c r="H223" s="67"/>
      <c r="I223" s="67">
        <v>848</v>
      </c>
      <c r="J223" s="68" t="str">
        <f t="shared" si="3"/>
        <v>0350</v>
      </c>
      <c r="K223" s="69" t="str">
        <f>IF(LEFT(Assembler!F223,1)="$",":00000000",IF(LEN(B223)=0,"",CONCATENATE(":04",J223,"00",B223,C223,D223,E223,DEC2HEX(MOD(256-MOD(4+HEX2DEC(LEFT(J223,2))+HEX2DEC(RIGHT(J223,2))+HEX2DEC(B223)+HEX2DEC(C223)+HEX2DEC(D223)+HEX2DEC(E223),256),256),2))))</f>
        <v/>
      </c>
      <c r="L223" s="67"/>
    </row>
    <row r="224" spans="1:12" x14ac:dyDescent="0.2">
      <c r="A224" s="67"/>
      <c r="B224" s="68" t="str">
        <f>IF(LEN(Assembler!C224)=0,"",DEC2HEX(OCT2DEC(LEFT(Assembler!B224,2))+64,2))</f>
        <v/>
      </c>
      <c r="C224" s="68" t="str">
        <f>IF(LEN(Assembler!C224)=0,"",DEC2HEX(OCT2DEC(RIGHT(Assembler!B224,2)),2))</f>
        <v/>
      </c>
      <c r="D224" s="68" t="str">
        <f>IF(LEN(Assembler!C224)=0,"",DEC2HEX(OCT2DEC(LEFT(Assembler!C224,2)),2))</f>
        <v/>
      </c>
      <c r="E224" s="68" t="str">
        <f>IF(LEN(Assembler!C224)=0,"",DEC2HEX(OCT2DEC(RIGHT(Assembler!C224,2)),2))</f>
        <v/>
      </c>
      <c r="F224" s="67"/>
      <c r="H224" s="67"/>
      <c r="I224" s="67">
        <v>852</v>
      </c>
      <c r="J224" s="68" t="str">
        <f t="shared" si="3"/>
        <v>0354</v>
      </c>
      <c r="K224" s="69" t="str">
        <f>IF(LEFT(Assembler!F224,1)="$",":00000000",IF(LEN(B224)=0,"",CONCATENATE(":04",J224,"00",B224,C224,D224,E224,DEC2HEX(MOD(256-MOD(4+HEX2DEC(LEFT(J224,2))+HEX2DEC(RIGHT(J224,2))+HEX2DEC(B224)+HEX2DEC(C224)+HEX2DEC(D224)+HEX2DEC(E224),256),256),2))))</f>
        <v/>
      </c>
      <c r="L224" s="67"/>
    </row>
    <row r="225" spans="1:12" x14ac:dyDescent="0.2">
      <c r="A225" s="67"/>
      <c r="B225" s="68" t="str">
        <f>IF(LEN(Assembler!C225)=0,"",DEC2HEX(OCT2DEC(LEFT(Assembler!B225,2))+64,2))</f>
        <v/>
      </c>
      <c r="C225" s="68" t="str">
        <f>IF(LEN(Assembler!C225)=0,"",DEC2HEX(OCT2DEC(RIGHT(Assembler!B225,2)),2))</f>
        <v/>
      </c>
      <c r="D225" s="68" t="str">
        <f>IF(LEN(Assembler!C225)=0,"",DEC2HEX(OCT2DEC(LEFT(Assembler!C225,2)),2))</f>
        <v/>
      </c>
      <c r="E225" s="68" t="str">
        <f>IF(LEN(Assembler!C225)=0,"",DEC2HEX(OCT2DEC(RIGHT(Assembler!C225,2)),2))</f>
        <v/>
      </c>
      <c r="F225" s="67"/>
      <c r="H225" s="67"/>
      <c r="I225" s="67">
        <v>856</v>
      </c>
      <c r="J225" s="68" t="str">
        <f t="shared" si="3"/>
        <v>0358</v>
      </c>
      <c r="K225" s="69" t="str">
        <f>IF(LEFT(Assembler!F225,1)="$",":00000000",IF(LEN(B225)=0,"",CONCATENATE(":04",J225,"00",B225,C225,D225,E225,DEC2HEX(MOD(256-MOD(4+HEX2DEC(LEFT(J225,2))+HEX2DEC(RIGHT(J225,2))+HEX2DEC(B225)+HEX2DEC(C225)+HEX2DEC(D225)+HEX2DEC(E225),256),256),2))))</f>
        <v/>
      </c>
      <c r="L225" s="67"/>
    </row>
    <row r="226" spans="1:12" x14ac:dyDescent="0.2">
      <c r="A226" s="67"/>
      <c r="B226" s="68" t="str">
        <f>IF(LEN(Assembler!C226)=0,"",DEC2HEX(OCT2DEC(LEFT(Assembler!B226,2))+64,2))</f>
        <v/>
      </c>
      <c r="C226" s="68" t="str">
        <f>IF(LEN(Assembler!C226)=0,"",DEC2HEX(OCT2DEC(RIGHT(Assembler!B226,2)),2))</f>
        <v/>
      </c>
      <c r="D226" s="68" t="str">
        <f>IF(LEN(Assembler!C226)=0,"",DEC2HEX(OCT2DEC(LEFT(Assembler!C226,2)),2))</f>
        <v/>
      </c>
      <c r="E226" s="68" t="str">
        <f>IF(LEN(Assembler!C226)=0,"",DEC2HEX(OCT2DEC(RIGHT(Assembler!C226,2)),2))</f>
        <v/>
      </c>
      <c r="F226" s="67"/>
      <c r="H226" s="67"/>
      <c r="I226" s="67">
        <v>860</v>
      </c>
      <c r="J226" s="68" t="str">
        <f t="shared" si="3"/>
        <v>035C</v>
      </c>
      <c r="K226" s="69" t="str">
        <f>IF(LEFT(Assembler!F226,1)="$",":00000000",IF(LEN(B226)=0,"",CONCATENATE(":04",J226,"00",B226,C226,D226,E226,DEC2HEX(MOD(256-MOD(4+HEX2DEC(LEFT(J226,2))+HEX2DEC(RIGHT(J226,2))+HEX2DEC(B226)+HEX2DEC(C226)+HEX2DEC(D226)+HEX2DEC(E226),256),256),2))))</f>
        <v/>
      </c>
      <c r="L226" s="67"/>
    </row>
    <row r="227" spans="1:12" x14ac:dyDescent="0.2">
      <c r="A227" s="67"/>
      <c r="B227" s="68" t="str">
        <f>IF(LEN(Assembler!C227)=0,"",DEC2HEX(OCT2DEC(LEFT(Assembler!B227,2))+64,2))</f>
        <v/>
      </c>
      <c r="C227" s="68" t="str">
        <f>IF(LEN(Assembler!C227)=0,"",DEC2HEX(OCT2DEC(RIGHT(Assembler!B227,2)),2))</f>
        <v/>
      </c>
      <c r="D227" s="68" t="str">
        <f>IF(LEN(Assembler!C227)=0,"",DEC2HEX(OCT2DEC(LEFT(Assembler!C227,2)),2))</f>
        <v/>
      </c>
      <c r="E227" s="68" t="str">
        <f>IF(LEN(Assembler!C227)=0,"",DEC2HEX(OCT2DEC(RIGHT(Assembler!C227,2)),2))</f>
        <v/>
      </c>
      <c r="F227" s="67"/>
      <c r="H227" s="67"/>
      <c r="I227" s="67">
        <v>864</v>
      </c>
      <c r="J227" s="68" t="str">
        <f t="shared" si="3"/>
        <v>0360</v>
      </c>
      <c r="K227" s="69" t="str">
        <f>IF(LEFT(Assembler!F227,1)="$",":00000000",IF(LEN(B227)=0,"",CONCATENATE(":04",J227,"00",B227,C227,D227,E227,DEC2HEX(MOD(256-MOD(4+HEX2DEC(LEFT(J227,2))+HEX2DEC(RIGHT(J227,2))+HEX2DEC(B227)+HEX2DEC(C227)+HEX2DEC(D227)+HEX2DEC(E227),256),256),2))))</f>
        <v/>
      </c>
      <c r="L227" s="67"/>
    </row>
    <row r="228" spans="1:12" x14ac:dyDescent="0.2">
      <c r="A228" s="67"/>
      <c r="B228" s="68" t="str">
        <f>IF(LEN(Assembler!C228)=0,"",DEC2HEX(OCT2DEC(LEFT(Assembler!B228,2))+64,2))</f>
        <v/>
      </c>
      <c r="C228" s="68" t="str">
        <f>IF(LEN(Assembler!C228)=0,"",DEC2HEX(OCT2DEC(RIGHT(Assembler!B228,2)),2))</f>
        <v/>
      </c>
      <c r="D228" s="68" t="str">
        <f>IF(LEN(Assembler!C228)=0,"",DEC2HEX(OCT2DEC(LEFT(Assembler!C228,2)),2))</f>
        <v/>
      </c>
      <c r="E228" s="68" t="str">
        <f>IF(LEN(Assembler!C228)=0,"",DEC2HEX(OCT2DEC(RIGHT(Assembler!C228,2)),2))</f>
        <v/>
      </c>
      <c r="F228" s="67"/>
      <c r="H228" s="67"/>
      <c r="I228" s="67">
        <v>868</v>
      </c>
      <c r="J228" s="68" t="str">
        <f t="shared" si="3"/>
        <v>0364</v>
      </c>
      <c r="K228" s="69" t="str">
        <f>IF(LEFT(Assembler!F228,1)="$",":00000000",IF(LEN(B228)=0,"",CONCATENATE(":04",J228,"00",B228,C228,D228,E228,DEC2HEX(MOD(256-MOD(4+HEX2DEC(LEFT(J228,2))+HEX2DEC(RIGHT(J228,2))+HEX2DEC(B228)+HEX2DEC(C228)+HEX2DEC(D228)+HEX2DEC(E228),256),256),2))))</f>
        <v/>
      </c>
      <c r="L228" s="67"/>
    </row>
    <row r="229" spans="1:12" x14ac:dyDescent="0.2">
      <c r="A229" s="67"/>
      <c r="B229" s="68" t="str">
        <f>IF(LEN(Assembler!C229)=0,"",DEC2HEX(OCT2DEC(LEFT(Assembler!B229,2))+64,2))</f>
        <v/>
      </c>
      <c r="C229" s="68" t="str">
        <f>IF(LEN(Assembler!C229)=0,"",DEC2HEX(OCT2DEC(RIGHT(Assembler!B229,2)),2))</f>
        <v/>
      </c>
      <c r="D229" s="68" t="str">
        <f>IF(LEN(Assembler!C229)=0,"",DEC2HEX(OCT2DEC(LEFT(Assembler!C229,2)),2))</f>
        <v/>
      </c>
      <c r="E229" s="68" t="str">
        <f>IF(LEN(Assembler!C229)=0,"",DEC2HEX(OCT2DEC(RIGHT(Assembler!C229,2)),2))</f>
        <v/>
      </c>
      <c r="F229" s="67"/>
      <c r="H229" s="67"/>
      <c r="I229" s="67">
        <v>872</v>
      </c>
      <c r="J229" s="68" t="str">
        <f t="shared" si="3"/>
        <v>0368</v>
      </c>
      <c r="K229" s="69" t="str">
        <f>IF(LEFT(Assembler!F229,1)="$",":00000000",IF(LEN(B229)=0,"",CONCATENATE(":04",J229,"00",B229,C229,D229,E229,DEC2HEX(MOD(256-MOD(4+HEX2DEC(LEFT(J229,2))+HEX2DEC(RIGHT(J229,2))+HEX2DEC(B229)+HEX2DEC(C229)+HEX2DEC(D229)+HEX2DEC(E229),256),256),2))))</f>
        <v/>
      </c>
      <c r="L229" s="67"/>
    </row>
    <row r="230" spans="1:12" x14ac:dyDescent="0.2">
      <c r="A230" s="67"/>
      <c r="B230" s="68" t="str">
        <f>IF(LEN(Assembler!C230)=0,"",DEC2HEX(OCT2DEC(LEFT(Assembler!B230,2))+64,2))</f>
        <v/>
      </c>
      <c r="C230" s="68" t="str">
        <f>IF(LEN(Assembler!C230)=0,"",DEC2HEX(OCT2DEC(RIGHT(Assembler!B230,2)),2))</f>
        <v/>
      </c>
      <c r="D230" s="68" t="str">
        <f>IF(LEN(Assembler!C230)=0,"",DEC2HEX(OCT2DEC(LEFT(Assembler!C230,2)),2))</f>
        <v/>
      </c>
      <c r="E230" s="68" t="str">
        <f>IF(LEN(Assembler!C230)=0,"",DEC2HEX(OCT2DEC(RIGHT(Assembler!C230,2)),2))</f>
        <v/>
      </c>
      <c r="F230" s="67"/>
      <c r="H230" s="67"/>
      <c r="I230" s="67">
        <v>876</v>
      </c>
      <c r="J230" s="68" t="str">
        <f t="shared" si="3"/>
        <v>036C</v>
      </c>
      <c r="K230" s="69" t="str">
        <f>IF(LEFT(Assembler!F230,1)="$",":00000000",IF(LEN(B230)=0,"",CONCATENATE(":04",J230,"00",B230,C230,D230,E230,DEC2HEX(MOD(256-MOD(4+HEX2DEC(LEFT(J230,2))+HEX2DEC(RIGHT(J230,2))+HEX2DEC(B230)+HEX2DEC(C230)+HEX2DEC(D230)+HEX2DEC(E230),256),256),2))))</f>
        <v/>
      </c>
      <c r="L230" s="67"/>
    </row>
    <row r="231" spans="1:12" x14ac:dyDescent="0.2">
      <c r="A231" s="67"/>
      <c r="B231" s="68" t="str">
        <f>IF(LEN(Assembler!C231)=0,"",DEC2HEX(OCT2DEC(LEFT(Assembler!B231,2))+64,2))</f>
        <v/>
      </c>
      <c r="C231" s="68" t="str">
        <f>IF(LEN(Assembler!C231)=0,"",DEC2HEX(OCT2DEC(RIGHT(Assembler!B231,2)),2))</f>
        <v/>
      </c>
      <c r="D231" s="68" t="str">
        <f>IF(LEN(Assembler!C231)=0,"",DEC2HEX(OCT2DEC(LEFT(Assembler!C231,2)),2))</f>
        <v/>
      </c>
      <c r="E231" s="68" t="str">
        <f>IF(LEN(Assembler!C231)=0,"",DEC2HEX(OCT2DEC(RIGHT(Assembler!C231,2)),2))</f>
        <v/>
      </c>
      <c r="F231" s="67"/>
      <c r="H231" s="67"/>
      <c r="I231" s="67">
        <v>880</v>
      </c>
      <c r="J231" s="68" t="str">
        <f t="shared" si="3"/>
        <v>0370</v>
      </c>
      <c r="K231" s="69" t="str">
        <f>IF(LEFT(Assembler!F231,1)="$",":00000000",IF(LEN(B231)=0,"",CONCATENATE(":04",J231,"00",B231,C231,D231,E231,DEC2HEX(MOD(256-MOD(4+HEX2DEC(LEFT(J231,2))+HEX2DEC(RIGHT(J231,2))+HEX2DEC(B231)+HEX2DEC(C231)+HEX2DEC(D231)+HEX2DEC(E231),256),256),2))))</f>
        <v/>
      </c>
      <c r="L231" s="67"/>
    </row>
    <row r="232" spans="1:12" x14ac:dyDescent="0.2">
      <c r="A232" s="67"/>
      <c r="B232" s="68" t="str">
        <f>IF(LEN(Assembler!C232)=0,"",DEC2HEX(OCT2DEC(LEFT(Assembler!B232,2))+64,2))</f>
        <v/>
      </c>
      <c r="C232" s="68" t="str">
        <f>IF(LEN(Assembler!C232)=0,"",DEC2HEX(OCT2DEC(RIGHT(Assembler!B232,2)),2))</f>
        <v/>
      </c>
      <c r="D232" s="68" t="str">
        <f>IF(LEN(Assembler!C232)=0,"",DEC2HEX(OCT2DEC(LEFT(Assembler!C232,2)),2))</f>
        <v/>
      </c>
      <c r="E232" s="68" t="str">
        <f>IF(LEN(Assembler!C232)=0,"",DEC2HEX(OCT2DEC(RIGHT(Assembler!C232,2)),2))</f>
        <v/>
      </c>
      <c r="F232" s="67"/>
      <c r="H232" s="67"/>
      <c r="I232" s="67">
        <v>884</v>
      </c>
      <c r="J232" s="68" t="str">
        <f t="shared" si="3"/>
        <v>0374</v>
      </c>
      <c r="K232" s="69" t="str">
        <f>IF(LEFT(Assembler!F232,1)="$",":00000000",IF(LEN(B232)=0,"",CONCATENATE(":04",J232,"00",B232,C232,D232,E232,DEC2HEX(MOD(256-MOD(4+HEX2DEC(LEFT(J232,2))+HEX2DEC(RIGHT(J232,2))+HEX2DEC(B232)+HEX2DEC(C232)+HEX2DEC(D232)+HEX2DEC(E232),256),256),2))))</f>
        <v/>
      </c>
      <c r="L232" s="67"/>
    </row>
    <row r="233" spans="1:12" x14ac:dyDescent="0.2">
      <c r="A233" s="67"/>
      <c r="B233" s="68" t="str">
        <f>IF(LEN(Assembler!C233)=0,"",DEC2HEX(OCT2DEC(LEFT(Assembler!B233,2))+64,2))</f>
        <v/>
      </c>
      <c r="C233" s="68" t="str">
        <f>IF(LEN(Assembler!C233)=0,"",DEC2HEX(OCT2DEC(RIGHT(Assembler!B233,2)),2))</f>
        <v/>
      </c>
      <c r="D233" s="68" t="str">
        <f>IF(LEN(Assembler!C233)=0,"",DEC2HEX(OCT2DEC(LEFT(Assembler!C233,2)),2))</f>
        <v/>
      </c>
      <c r="E233" s="68" t="str">
        <f>IF(LEN(Assembler!C233)=0,"",DEC2HEX(OCT2DEC(RIGHT(Assembler!C233,2)),2))</f>
        <v/>
      </c>
      <c r="F233" s="67"/>
      <c r="H233" s="67"/>
      <c r="I233" s="67">
        <v>888</v>
      </c>
      <c r="J233" s="68" t="str">
        <f t="shared" si="3"/>
        <v>0378</v>
      </c>
      <c r="K233" s="69" t="str">
        <f>IF(LEFT(Assembler!F233,1)="$",":00000000",IF(LEN(B233)=0,"",CONCATENATE(":04",J233,"00",B233,C233,D233,E233,DEC2HEX(MOD(256-MOD(4+HEX2DEC(LEFT(J233,2))+HEX2DEC(RIGHT(J233,2))+HEX2DEC(B233)+HEX2DEC(C233)+HEX2DEC(D233)+HEX2DEC(E233),256),256),2))))</f>
        <v/>
      </c>
      <c r="L233" s="67"/>
    </row>
    <row r="234" spans="1:12" x14ac:dyDescent="0.2">
      <c r="A234" s="67"/>
      <c r="B234" s="68" t="str">
        <f>IF(LEN(Assembler!C234)=0,"",DEC2HEX(OCT2DEC(LEFT(Assembler!B234,2))+64,2))</f>
        <v/>
      </c>
      <c r="C234" s="68" t="str">
        <f>IF(LEN(Assembler!C234)=0,"",DEC2HEX(OCT2DEC(RIGHT(Assembler!B234,2)),2))</f>
        <v/>
      </c>
      <c r="D234" s="68" t="str">
        <f>IF(LEN(Assembler!C234)=0,"",DEC2HEX(OCT2DEC(LEFT(Assembler!C234,2)),2))</f>
        <v/>
      </c>
      <c r="E234" s="68" t="str">
        <f>IF(LEN(Assembler!C234)=0,"",DEC2HEX(OCT2DEC(RIGHT(Assembler!C234,2)),2))</f>
        <v/>
      </c>
      <c r="F234" s="67"/>
      <c r="H234" s="67"/>
      <c r="I234" s="67">
        <v>892</v>
      </c>
      <c r="J234" s="68" t="str">
        <f t="shared" si="3"/>
        <v>037C</v>
      </c>
      <c r="K234" s="69" t="str">
        <f>IF(LEFT(Assembler!F234,1)="$",":00000000",IF(LEN(B234)=0,"",CONCATENATE(":04",J234,"00",B234,C234,D234,E234,DEC2HEX(MOD(256-MOD(4+HEX2DEC(LEFT(J234,2))+HEX2DEC(RIGHT(J234,2))+HEX2DEC(B234)+HEX2DEC(C234)+HEX2DEC(D234)+HEX2DEC(E234),256),256),2))))</f>
        <v/>
      </c>
      <c r="L234" s="67"/>
    </row>
    <row r="235" spans="1:12" x14ac:dyDescent="0.2">
      <c r="A235" s="67"/>
      <c r="B235" s="68" t="str">
        <f>IF(LEN(Assembler!C235)=0,"",DEC2HEX(OCT2DEC(LEFT(Assembler!B235,2))+64,2))</f>
        <v/>
      </c>
      <c r="C235" s="68" t="str">
        <f>IF(LEN(Assembler!C235)=0,"",DEC2HEX(OCT2DEC(RIGHT(Assembler!B235,2)),2))</f>
        <v/>
      </c>
      <c r="D235" s="68" t="str">
        <f>IF(LEN(Assembler!C235)=0,"",DEC2HEX(OCT2DEC(LEFT(Assembler!C235,2)),2))</f>
        <v/>
      </c>
      <c r="E235" s="68" t="str">
        <f>IF(LEN(Assembler!C235)=0,"",DEC2HEX(OCT2DEC(RIGHT(Assembler!C235,2)),2))</f>
        <v/>
      </c>
      <c r="F235" s="67"/>
      <c r="H235" s="67"/>
      <c r="I235" s="67">
        <v>896</v>
      </c>
      <c r="J235" s="68" t="str">
        <f t="shared" si="3"/>
        <v>0380</v>
      </c>
      <c r="K235" s="69" t="str">
        <f>IF(LEFT(Assembler!F235,1)="$",":00000000",IF(LEN(B235)=0,"",CONCATENATE(":04",J235,"00",B235,C235,D235,E235,DEC2HEX(MOD(256-MOD(4+HEX2DEC(LEFT(J235,2))+HEX2DEC(RIGHT(J235,2))+HEX2DEC(B235)+HEX2DEC(C235)+HEX2DEC(D235)+HEX2DEC(E235),256),256),2))))</f>
        <v/>
      </c>
      <c r="L235" s="67"/>
    </row>
    <row r="236" spans="1:12" x14ac:dyDescent="0.2">
      <c r="A236" s="67"/>
      <c r="B236" s="68" t="str">
        <f>IF(LEN(Assembler!C236)=0,"",DEC2HEX(OCT2DEC(LEFT(Assembler!B236,2))+64,2))</f>
        <v/>
      </c>
      <c r="C236" s="68" t="str">
        <f>IF(LEN(Assembler!C236)=0,"",DEC2HEX(OCT2DEC(RIGHT(Assembler!B236,2)),2))</f>
        <v/>
      </c>
      <c r="D236" s="68" t="str">
        <f>IF(LEN(Assembler!C236)=0,"",DEC2HEX(OCT2DEC(LEFT(Assembler!C236,2)),2))</f>
        <v/>
      </c>
      <c r="E236" s="68" t="str">
        <f>IF(LEN(Assembler!C236)=0,"",DEC2HEX(OCT2DEC(RIGHT(Assembler!C236,2)),2))</f>
        <v/>
      </c>
      <c r="F236" s="67"/>
      <c r="H236" s="67"/>
      <c r="I236" s="67">
        <v>900</v>
      </c>
      <c r="J236" s="68" t="str">
        <f t="shared" si="3"/>
        <v>0384</v>
      </c>
      <c r="K236" s="69" t="str">
        <f>IF(LEFT(Assembler!F236,1)="$",":00000000",IF(LEN(B236)=0,"",CONCATENATE(":04",J236,"00",B236,C236,D236,E236,DEC2HEX(MOD(256-MOD(4+HEX2DEC(LEFT(J236,2))+HEX2DEC(RIGHT(J236,2))+HEX2DEC(B236)+HEX2DEC(C236)+HEX2DEC(D236)+HEX2DEC(E236),256),256),2))))</f>
        <v/>
      </c>
      <c r="L236" s="67"/>
    </row>
    <row r="237" spans="1:12" x14ac:dyDescent="0.2">
      <c r="A237" s="67"/>
      <c r="B237" s="68" t="str">
        <f>IF(LEN(Assembler!C237)=0,"",DEC2HEX(OCT2DEC(LEFT(Assembler!B237,2))+64,2))</f>
        <v/>
      </c>
      <c r="C237" s="68" t="str">
        <f>IF(LEN(Assembler!C237)=0,"",DEC2HEX(OCT2DEC(RIGHT(Assembler!B237,2)),2))</f>
        <v/>
      </c>
      <c r="D237" s="68" t="str">
        <f>IF(LEN(Assembler!C237)=0,"",DEC2HEX(OCT2DEC(LEFT(Assembler!C237,2)),2))</f>
        <v/>
      </c>
      <c r="E237" s="68" t="str">
        <f>IF(LEN(Assembler!C237)=0,"",DEC2HEX(OCT2DEC(RIGHT(Assembler!C237,2)),2))</f>
        <v/>
      </c>
      <c r="F237" s="67"/>
      <c r="H237" s="67"/>
      <c r="I237" s="67">
        <v>904</v>
      </c>
      <c r="J237" s="68" t="str">
        <f t="shared" si="3"/>
        <v>0388</v>
      </c>
      <c r="K237" s="69" t="str">
        <f>IF(LEFT(Assembler!F237,1)="$",":00000000",IF(LEN(B237)=0,"",CONCATENATE(":04",J237,"00",B237,C237,D237,E237,DEC2HEX(MOD(256-MOD(4+HEX2DEC(LEFT(J237,2))+HEX2DEC(RIGHT(J237,2))+HEX2DEC(B237)+HEX2DEC(C237)+HEX2DEC(D237)+HEX2DEC(E237),256),256),2))))</f>
        <v/>
      </c>
      <c r="L237" s="67"/>
    </row>
    <row r="238" spans="1:12" x14ac:dyDescent="0.2">
      <c r="A238" s="67"/>
      <c r="B238" s="68" t="str">
        <f>IF(LEN(Assembler!C238)=0,"",DEC2HEX(OCT2DEC(LEFT(Assembler!B238,2))+64,2))</f>
        <v/>
      </c>
      <c r="C238" s="68" t="str">
        <f>IF(LEN(Assembler!C238)=0,"",DEC2HEX(OCT2DEC(RIGHT(Assembler!B238,2)),2))</f>
        <v/>
      </c>
      <c r="D238" s="68" t="str">
        <f>IF(LEN(Assembler!C238)=0,"",DEC2HEX(OCT2DEC(LEFT(Assembler!C238,2)),2))</f>
        <v/>
      </c>
      <c r="E238" s="68" t="str">
        <f>IF(LEN(Assembler!C238)=0,"",DEC2HEX(OCT2DEC(RIGHT(Assembler!C238,2)),2))</f>
        <v/>
      </c>
      <c r="F238" s="67"/>
      <c r="H238" s="67"/>
      <c r="I238" s="67">
        <v>908</v>
      </c>
      <c r="J238" s="68" t="str">
        <f t="shared" si="3"/>
        <v>038C</v>
      </c>
      <c r="K238" s="69" t="str">
        <f>IF(LEFT(Assembler!F238,1)="$",":00000000",IF(LEN(B238)=0,"",CONCATENATE(":04",J238,"00",B238,C238,D238,E238,DEC2HEX(MOD(256-MOD(4+HEX2DEC(LEFT(J238,2))+HEX2DEC(RIGHT(J238,2))+HEX2DEC(B238)+HEX2DEC(C238)+HEX2DEC(D238)+HEX2DEC(E238),256),256),2))))</f>
        <v/>
      </c>
      <c r="L238" s="67"/>
    </row>
    <row r="239" spans="1:12" x14ac:dyDescent="0.2">
      <c r="A239" s="67"/>
      <c r="B239" s="68" t="str">
        <f>IF(LEN(Assembler!C239)=0,"",DEC2HEX(OCT2DEC(LEFT(Assembler!B239,2))+64,2))</f>
        <v/>
      </c>
      <c r="C239" s="68" t="str">
        <f>IF(LEN(Assembler!C239)=0,"",DEC2HEX(OCT2DEC(RIGHT(Assembler!B239,2)),2))</f>
        <v/>
      </c>
      <c r="D239" s="68" t="str">
        <f>IF(LEN(Assembler!C239)=0,"",DEC2HEX(OCT2DEC(LEFT(Assembler!C239,2)),2))</f>
        <v/>
      </c>
      <c r="E239" s="68" t="str">
        <f>IF(LEN(Assembler!C239)=0,"",DEC2HEX(OCT2DEC(RIGHT(Assembler!C239,2)),2))</f>
        <v/>
      </c>
      <c r="F239" s="67"/>
      <c r="H239" s="67"/>
      <c r="I239" s="67">
        <v>912</v>
      </c>
      <c r="J239" s="68" t="str">
        <f t="shared" si="3"/>
        <v>0390</v>
      </c>
      <c r="K239" s="69" t="str">
        <f>IF(LEFT(Assembler!F239,1)="$",":00000000",IF(LEN(B239)=0,"",CONCATENATE(":04",J239,"00",B239,C239,D239,E239,DEC2HEX(MOD(256-MOD(4+HEX2DEC(LEFT(J239,2))+HEX2DEC(RIGHT(J239,2))+HEX2DEC(B239)+HEX2DEC(C239)+HEX2DEC(D239)+HEX2DEC(E239),256),256),2))))</f>
        <v/>
      </c>
      <c r="L239" s="67"/>
    </row>
    <row r="240" spans="1:12" x14ac:dyDescent="0.2">
      <c r="A240" s="67"/>
      <c r="B240" s="68" t="str">
        <f>IF(LEN(Assembler!C240)=0,"",DEC2HEX(OCT2DEC(LEFT(Assembler!B240,2))+64,2))</f>
        <v/>
      </c>
      <c r="C240" s="68" t="str">
        <f>IF(LEN(Assembler!C240)=0,"",DEC2HEX(OCT2DEC(RIGHT(Assembler!B240,2)),2))</f>
        <v/>
      </c>
      <c r="D240" s="68" t="str">
        <f>IF(LEN(Assembler!C240)=0,"",DEC2HEX(OCT2DEC(LEFT(Assembler!C240,2)),2))</f>
        <v/>
      </c>
      <c r="E240" s="68" t="str">
        <f>IF(LEN(Assembler!C240)=0,"",DEC2HEX(OCT2DEC(RIGHT(Assembler!C240,2)),2))</f>
        <v/>
      </c>
      <c r="F240" s="67"/>
      <c r="H240" s="67"/>
      <c r="I240" s="67">
        <v>916</v>
      </c>
      <c r="J240" s="68" t="str">
        <f t="shared" si="3"/>
        <v>0394</v>
      </c>
      <c r="K240" s="69" t="str">
        <f>IF(LEFT(Assembler!F240,1)="$",":00000000",IF(LEN(B240)=0,"",CONCATENATE(":04",J240,"00",B240,C240,D240,E240,DEC2HEX(MOD(256-MOD(4+HEX2DEC(LEFT(J240,2))+HEX2DEC(RIGHT(J240,2))+HEX2DEC(B240)+HEX2DEC(C240)+HEX2DEC(D240)+HEX2DEC(E240),256),256),2))))</f>
        <v/>
      </c>
      <c r="L240" s="67"/>
    </row>
    <row r="241" spans="1:12" x14ac:dyDescent="0.2">
      <c r="A241" s="67"/>
      <c r="B241" s="68" t="str">
        <f>IF(LEN(Assembler!C241)=0,"",DEC2HEX(OCT2DEC(LEFT(Assembler!B241,2))+64,2))</f>
        <v/>
      </c>
      <c r="C241" s="68" t="str">
        <f>IF(LEN(Assembler!C241)=0,"",DEC2HEX(OCT2DEC(RIGHT(Assembler!B241,2)),2))</f>
        <v/>
      </c>
      <c r="D241" s="68" t="str">
        <f>IF(LEN(Assembler!C241)=0,"",DEC2HEX(OCT2DEC(LEFT(Assembler!C241,2)),2))</f>
        <v/>
      </c>
      <c r="E241" s="68" t="str">
        <f>IF(LEN(Assembler!C241)=0,"",DEC2HEX(OCT2DEC(RIGHT(Assembler!C241,2)),2))</f>
        <v/>
      </c>
      <c r="F241" s="67"/>
      <c r="H241" s="67"/>
      <c r="I241" s="67">
        <v>920</v>
      </c>
      <c r="J241" s="68" t="str">
        <f t="shared" si="3"/>
        <v>0398</v>
      </c>
      <c r="K241" s="69" t="str">
        <f>IF(LEFT(Assembler!F241,1)="$",":00000000",IF(LEN(B241)=0,"",CONCATENATE(":04",J241,"00",B241,C241,D241,E241,DEC2HEX(MOD(256-MOD(4+HEX2DEC(LEFT(J241,2))+HEX2DEC(RIGHT(J241,2))+HEX2DEC(B241)+HEX2DEC(C241)+HEX2DEC(D241)+HEX2DEC(E241),256),256),2))))</f>
        <v/>
      </c>
      <c r="L241" s="67"/>
    </row>
    <row r="242" spans="1:12" x14ac:dyDescent="0.2">
      <c r="A242" s="67"/>
      <c r="B242" s="68" t="str">
        <f>IF(LEN(Assembler!C242)=0,"",DEC2HEX(OCT2DEC(LEFT(Assembler!B242,2))+64,2))</f>
        <v/>
      </c>
      <c r="C242" s="68" t="str">
        <f>IF(LEN(Assembler!C242)=0,"",DEC2HEX(OCT2DEC(RIGHT(Assembler!B242,2)),2))</f>
        <v/>
      </c>
      <c r="D242" s="68" t="str">
        <f>IF(LEN(Assembler!C242)=0,"",DEC2HEX(OCT2DEC(LEFT(Assembler!C242,2)),2))</f>
        <v/>
      </c>
      <c r="E242" s="68" t="str">
        <f>IF(LEN(Assembler!C242)=0,"",DEC2HEX(OCT2DEC(RIGHT(Assembler!C242,2)),2))</f>
        <v/>
      </c>
      <c r="F242" s="67"/>
      <c r="H242" s="67"/>
      <c r="I242" s="67">
        <v>924</v>
      </c>
      <c r="J242" s="68" t="str">
        <f t="shared" si="3"/>
        <v>039C</v>
      </c>
      <c r="K242" s="69" t="str">
        <f>IF(LEFT(Assembler!F242,1)="$",":00000000",IF(LEN(B242)=0,"",CONCATENATE(":04",J242,"00",B242,C242,D242,E242,DEC2HEX(MOD(256-MOD(4+HEX2DEC(LEFT(J242,2))+HEX2DEC(RIGHT(J242,2))+HEX2DEC(B242)+HEX2DEC(C242)+HEX2DEC(D242)+HEX2DEC(E242),256),256),2))))</f>
        <v/>
      </c>
      <c r="L242" s="67"/>
    </row>
    <row r="243" spans="1:12" x14ac:dyDescent="0.2">
      <c r="A243" s="67"/>
      <c r="B243" s="68" t="str">
        <f>IF(LEN(Assembler!C243)=0,"",DEC2HEX(OCT2DEC(LEFT(Assembler!B243,2))+64,2))</f>
        <v/>
      </c>
      <c r="C243" s="68" t="str">
        <f>IF(LEN(Assembler!C243)=0,"",DEC2HEX(OCT2DEC(RIGHT(Assembler!B243,2)),2))</f>
        <v/>
      </c>
      <c r="D243" s="68" t="str">
        <f>IF(LEN(Assembler!C243)=0,"",DEC2HEX(OCT2DEC(LEFT(Assembler!C243,2)),2))</f>
        <v/>
      </c>
      <c r="E243" s="68" t="str">
        <f>IF(LEN(Assembler!C243)=0,"",DEC2HEX(OCT2DEC(RIGHT(Assembler!C243,2)),2))</f>
        <v/>
      </c>
      <c r="F243" s="67"/>
      <c r="H243" s="67"/>
      <c r="I243" s="67">
        <v>928</v>
      </c>
      <c r="J243" s="68" t="str">
        <f t="shared" si="3"/>
        <v>03A0</v>
      </c>
      <c r="K243" s="69" t="str">
        <f>IF(LEFT(Assembler!F243,1)="$",":00000000",IF(LEN(B243)=0,"",CONCATENATE(":04",J243,"00",B243,C243,D243,E243,DEC2HEX(MOD(256-MOD(4+HEX2DEC(LEFT(J243,2))+HEX2DEC(RIGHT(J243,2))+HEX2DEC(B243)+HEX2DEC(C243)+HEX2DEC(D243)+HEX2DEC(E243),256),256),2))))</f>
        <v/>
      </c>
      <c r="L243" s="67"/>
    </row>
    <row r="244" spans="1:12" x14ac:dyDescent="0.2">
      <c r="A244" s="67"/>
      <c r="B244" s="68" t="str">
        <f>IF(LEN(Assembler!C244)=0,"",DEC2HEX(OCT2DEC(LEFT(Assembler!B244,2))+64,2))</f>
        <v/>
      </c>
      <c r="C244" s="68" t="str">
        <f>IF(LEN(Assembler!C244)=0,"",DEC2HEX(OCT2DEC(RIGHT(Assembler!B244,2)),2))</f>
        <v/>
      </c>
      <c r="D244" s="68" t="str">
        <f>IF(LEN(Assembler!C244)=0,"",DEC2HEX(OCT2DEC(LEFT(Assembler!C244,2)),2))</f>
        <v/>
      </c>
      <c r="E244" s="68" t="str">
        <f>IF(LEN(Assembler!C244)=0,"",DEC2HEX(OCT2DEC(RIGHT(Assembler!C244,2)),2))</f>
        <v/>
      </c>
      <c r="F244" s="67"/>
      <c r="H244" s="67"/>
      <c r="I244" s="67">
        <v>932</v>
      </c>
      <c r="J244" s="68" t="str">
        <f t="shared" si="3"/>
        <v>03A4</v>
      </c>
      <c r="K244" s="69" t="str">
        <f>IF(LEFT(Assembler!F244,1)="$",":00000000",IF(LEN(B244)=0,"",CONCATENATE(":04",J244,"00",B244,C244,D244,E244,DEC2HEX(MOD(256-MOD(4+HEX2DEC(LEFT(J244,2))+HEX2DEC(RIGHT(J244,2))+HEX2DEC(B244)+HEX2DEC(C244)+HEX2DEC(D244)+HEX2DEC(E244),256),256),2))))</f>
        <v/>
      </c>
      <c r="L244" s="67"/>
    </row>
    <row r="245" spans="1:12" x14ac:dyDescent="0.2">
      <c r="A245" s="67"/>
      <c r="B245" s="68" t="str">
        <f>IF(LEN(Assembler!C245)=0,"",DEC2HEX(OCT2DEC(LEFT(Assembler!B245,2))+64,2))</f>
        <v/>
      </c>
      <c r="C245" s="68" t="str">
        <f>IF(LEN(Assembler!C245)=0,"",DEC2HEX(OCT2DEC(RIGHT(Assembler!B245,2)),2))</f>
        <v/>
      </c>
      <c r="D245" s="68" t="str">
        <f>IF(LEN(Assembler!C245)=0,"",DEC2HEX(OCT2DEC(LEFT(Assembler!C245,2)),2))</f>
        <v/>
      </c>
      <c r="E245" s="68" t="str">
        <f>IF(LEN(Assembler!C245)=0,"",DEC2HEX(OCT2DEC(RIGHT(Assembler!C245,2)),2))</f>
        <v/>
      </c>
      <c r="F245" s="67"/>
      <c r="H245" s="67"/>
      <c r="I245" s="67">
        <v>936</v>
      </c>
      <c r="J245" s="68" t="str">
        <f t="shared" si="3"/>
        <v>03A8</v>
      </c>
      <c r="K245" s="69" t="str">
        <f>IF(LEFT(Assembler!F245,1)="$",":00000000",IF(LEN(B245)=0,"",CONCATENATE(":04",J245,"00",B245,C245,D245,E245,DEC2HEX(MOD(256-MOD(4+HEX2DEC(LEFT(J245,2))+HEX2DEC(RIGHT(J245,2))+HEX2DEC(B245)+HEX2DEC(C245)+HEX2DEC(D245)+HEX2DEC(E245),256),256),2))))</f>
        <v/>
      </c>
      <c r="L245" s="67"/>
    </row>
    <row r="246" spans="1:12" x14ac:dyDescent="0.2">
      <c r="A246" s="67"/>
      <c r="B246" s="68" t="str">
        <f>IF(LEN(Assembler!C246)=0,"",DEC2HEX(OCT2DEC(LEFT(Assembler!B246,2))+64,2))</f>
        <v/>
      </c>
      <c r="C246" s="68" t="str">
        <f>IF(LEN(Assembler!C246)=0,"",DEC2HEX(OCT2DEC(RIGHT(Assembler!B246,2)),2))</f>
        <v/>
      </c>
      <c r="D246" s="68" t="str">
        <f>IF(LEN(Assembler!C246)=0,"",DEC2HEX(OCT2DEC(LEFT(Assembler!C246,2)),2))</f>
        <v/>
      </c>
      <c r="E246" s="68" t="str">
        <f>IF(LEN(Assembler!C246)=0,"",DEC2HEX(OCT2DEC(RIGHT(Assembler!C246,2)),2))</f>
        <v/>
      </c>
      <c r="F246" s="67"/>
      <c r="H246" s="67"/>
      <c r="I246" s="67">
        <v>940</v>
      </c>
      <c r="J246" s="68" t="str">
        <f t="shared" si="3"/>
        <v>03AC</v>
      </c>
      <c r="K246" s="69" t="str">
        <f>IF(LEFT(Assembler!F246,1)="$",":00000000",IF(LEN(B246)=0,"",CONCATENATE(":04",J246,"00",B246,C246,D246,E246,DEC2HEX(MOD(256-MOD(4+HEX2DEC(LEFT(J246,2))+HEX2DEC(RIGHT(J246,2))+HEX2DEC(B246)+HEX2DEC(C246)+HEX2DEC(D246)+HEX2DEC(E246),256),256),2))))</f>
        <v/>
      </c>
      <c r="L246" s="67"/>
    </row>
    <row r="247" spans="1:12" x14ac:dyDescent="0.2">
      <c r="A247" s="67"/>
      <c r="B247" s="68" t="str">
        <f>IF(LEN(Assembler!C247)=0,"",DEC2HEX(OCT2DEC(LEFT(Assembler!B247,2))+64,2))</f>
        <v/>
      </c>
      <c r="C247" s="68" t="str">
        <f>IF(LEN(Assembler!C247)=0,"",DEC2HEX(OCT2DEC(RIGHT(Assembler!B247,2)),2))</f>
        <v/>
      </c>
      <c r="D247" s="68" t="str">
        <f>IF(LEN(Assembler!C247)=0,"",DEC2HEX(OCT2DEC(LEFT(Assembler!C247,2)),2))</f>
        <v/>
      </c>
      <c r="E247" s="68" t="str">
        <f>IF(LEN(Assembler!C247)=0,"",DEC2HEX(OCT2DEC(RIGHT(Assembler!C247,2)),2))</f>
        <v/>
      </c>
      <c r="F247" s="67"/>
      <c r="H247" s="67"/>
      <c r="I247" s="67">
        <v>944</v>
      </c>
      <c r="J247" s="68" t="str">
        <f t="shared" si="3"/>
        <v>03B0</v>
      </c>
      <c r="K247" s="69" t="str">
        <f>IF(LEFT(Assembler!F247,1)="$",":00000000",IF(LEN(B247)=0,"",CONCATENATE(":04",J247,"00",B247,C247,D247,E247,DEC2HEX(MOD(256-MOD(4+HEX2DEC(LEFT(J247,2))+HEX2DEC(RIGHT(J247,2))+HEX2DEC(B247)+HEX2DEC(C247)+HEX2DEC(D247)+HEX2DEC(E247),256),256),2))))</f>
        <v/>
      </c>
      <c r="L247" s="67"/>
    </row>
    <row r="248" spans="1:12" x14ac:dyDescent="0.2">
      <c r="A248" s="67"/>
      <c r="B248" s="68" t="str">
        <f>IF(LEN(Assembler!C248)=0,"",DEC2HEX(OCT2DEC(LEFT(Assembler!B248,2))+64,2))</f>
        <v/>
      </c>
      <c r="C248" s="68" t="str">
        <f>IF(LEN(Assembler!C248)=0,"",DEC2HEX(OCT2DEC(RIGHT(Assembler!B248,2)),2))</f>
        <v/>
      </c>
      <c r="D248" s="68" t="str">
        <f>IF(LEN(Assembler!C248)=0,"",DEC2HEX(OCT2DEC(LEFT(Assembler!C248,2)),2))</f>
        <v/>
      </c>
      <c r="E248" s="68" t="str">
        <f>IF(LEN(Assembler!C248)=0,"",DEC2HEX(OCT2DEC(RIGHT(Assembler!C248,2)),2))</f>
        <v/>
      </c>
      <c r="F248" s="67"/>
      <c r="H248" s="67"/>
      <c r="I248" s="67">
        <v>948</v>
      </c>
      <c r="J248" s="68" t="str">
        <f t="shared" si="3"/>
        <v>03B4</v>
      </c>
      <c r="K248" s="69" t="str">
        <f>IF(LEFT(Assembler!F248,1)="$",":00000000",IF(LEN(B248)=0,"",CONCATENATE(":04",J248,"00",B248,C248,D248,E248,DEC2HEX(MOD(256-MOD(4+HEX2DEC(LEFT(J248,2))+HEX2DEC(RIGHT(J248,2))+HEX2DEC(B248)+HEX2DEC(C248)+HEX2DEC(D248)+HEX2DEC(E248),256),256),2))))</f>
        <v/>
      </c>
      <c r="L248" s="67"/>
    </row>
    <row r="249" spans="1:12" x14ac:dyDescent="0.2">
      <c r="A249" s="67"/>
      <c r="B249" s="68" t="str">
        <f>IF(LEN(Assembler!C249)=0,"",DEC2HEX(OCT2DEC(LEFT(Assembler!B249,2))+64,2))</f>
        <v/>
      </c>
      <c r="C249" s="68" t="str">
        <f>IF(LEN(Assembler!C249)=0,"",DEC2HEX(OCT2DEC(RIGHT(Assembler!B249,2)),2))</f>
        <v/>
      </c>
      <c r="D249" s="68" t="str">
        <f>IF(LEN(Assembler!C249)=0,"",DEC2HEX(OCT2DEC(LEFT(Assembler!C249,2)),2))</f>
        <v/>
      </c>
      <c r="E249" s="68" t="str">
        <f>IF(LEN(Assembler!C249)=0,"",DEC2HEX(OCT2DEC(RIGHT(Assembler!C249,2)),2))</f>
        <v/>
      </c>
      <c r="F249" s="67"/>
      <c r="H249" s="67"/>
      <c r="I249" s="67">
        <v>952</v>
      </c>
      <c r="J249" s="68" t="str">
        <f t="shared" si="3"/>
        <v>03B8</v>
      </c>
      <c r="K249" s="69" t="str">
        <f>IF(LEFT(Assembler!F249,1)="$",":00000000",IF(LEN(B249)=0,"",CONCATENATE(":04",J249,"00",B249,C249,D249,E249,DEC2HEX(MOD(256-MOD(4+HEX2DEC(LEFT(J249,2))+HEX2DEC(RIGHT(J249,2))+HEX2DEC(B249)+HEX2DEC(C249)+HEX2DEC(D249)+HEX2DEC(E249),256),256),2))))</f>
        <v/>
      </c>
      <c r="L249" s="67"/>
    </row>
    <row r="250" spans="1:12" x14ac:dyDescent="0.2">
      <c r="A250" s="67"/>
      <c r="B250" s="68" t="str">
        <f>IF(LEN(Assembler!C250)=0,"",DEC2HEX(OCT2DEC(LEFT(Assembler!B250,2))+64,2))</f>
        <v/>
      </c>
      <c r="C250" s="68" t="str">
        <f>IF(LEN(Assembler!C250)=0,"",DEC2HEX(OCT2DEC(RIGHT(Assembler!B250,2)),2))</f>
        <v/>
      </c>
      <c r="D250" s="68" t="str">
        <f>IF(LEN(Assembler!C250)=0,"",DEC2HEX(OCT2DEC(LEFT(Assembler!C250,2)),2))</f>
        <v/>
      </c>
      <c r="E250" s="68" t="str">
        <f>IF(LEN(Assembler!C250)=0,"",DEC2HEX(OCT2DEC(RIGHT(Assembler!C250,2)),2))</f>
        <v/>
      </c>
      <c r="F250" s="67"/>
      <c r="H250" s="67"/>
      <c r="I250" s="67">
        <v>956</v>
      </c>
      <c r="J250" s="68" t="str">
        <f t="shared" si="3"/>
        <v>03BC</v>
      </c>
      <c r="K250" s="69" t="str">
        <f>IF(LEFT(Assembler!F250,1)="$",":00000000",IF(LEN(B250)=0,"",CONCATENATE(":04",J250,"00",B250,C250,D250,E250,DEC2HEX(MOD(256-MOD(4+HEX2DEC(LEFT(J250,2))+HEX2DEC(RIGHT(J250,2))+HEX2DEC(B250)+HEX2DEC(C250)+HEX2DEC(D250)+HEX2DEC(E250),256),256),2))))</f>
        <v/>
      </c>
      <c r="L250" s="67"/>
    </row>
    <row r="251" spans="1:12" x14ac:dyDescent="0.2">
      <c r="A251" s="67"/>
      <c r="B251" s="68" t="str">
        <f>IF(LEN(Assembler!C251)=0,"",DEC2HEX(OCT2DEC(LEFT(Assembler!B251,2))+64,2))</f>
        <v/>
      </c>
      <c r="C251" s="68" t="str">
        <f>IF(LEN(Assembler!C251)=0,"",DEC2HEX(OCT2DEC(RIGHT(Assembler!B251,2)),2))</f>
        <v/>
      </c>
      <c r="D251" s="68" t="str">
        <f>IF(LEN(Assembler!C251)=0,"",DEC2HEX(OCT2DEC(LEFT(Assembler!C251,2)),2))</f>
        <v/>
      </c>
      <c r="E251" s="68" t="str">
        <f>IF(LEN(Assembler!C251)=0,"",DEC2HEX(OCT2DEC(RIGHT(Assembler!C251,2)),2))</f>
        <v/>
      </c>
      <c r="F251" s="67"/>
      <c r="H251" s="67"/>
      <c r="I251" s="67">
        <v>960</v>
      </c>
      <c r="J251" s="68" t="str">
        <f t="shared" si="3"/>
        <v>03C0</v>
      </c>
      <c r="K251" s="69" t="str">
        <f>IF(LEFT(Assembler!F251,1)="$",":00000000",IF(LEN(B251)=0,"",CONCATENATE(":04",J251,"00",B251,C251,D251,E251,DEC2HEX(MOD(256-MOD(4+HEX2DEC(LEFT(J251,2))+HEX2DEC(RIGHT(J251,2))+HEX2DEC(B251)+HEX2DEC(C251)+HEX2DEC(D251)+HEX2DEC(E251),256),256),2))))</f>
        <v/>
      </c>
      <c r="L251" s="67"/>
    </row>
    <row r="252" spans="1:12" x14ac:dyDescent="0.2">
      <c r="A252" s="67"/>
      <c r="B252" s="68" t="str">
        <f>IF(LEN(Assembler!C252)=0,"",DEC2HEX(OCT2DEC(LEFT(Assembler!B252,2))+64,2))</f>
        <v/>
      </c>
      <c r="C252" s="68" t="str">
        <f>IF(LEN(Assembler!C252)=0,"",DEC2HEX(OCT2DEC(RIGHT(Assembler!B252,2)),2))</f>
        <v/>
      </c>
      <c r="D252" s="68" t="str">
        <f>IF(LEN(Assembler!C252)=0,"",DEC2HEX(OCT2DEC(LEFT(Assembler!C252,2)),2))</f>
        <v/>
      </c>
      <c r="E252" s="68" t="str">
        <f>IF(LEN(Assembler!C252)=0,"",DEC2HEX(OCT2DEC(RIGHT(Assembler!C252,2)),2))</f>
        <v/>
      </c>
      <c r="F252" s="67"/>
      <c r="H252" s="67"/>
      <c r="I252" s="67">
        <v>964</v>
      </c>
      <c r="J252" s="68" t="str">
        <f t="shared" si="3"/>
        <v>03C4</v>
      </c>
      <c r="K252" s="69" t="str">
        <f>IF(LEFT(Assembler!F252,1)="$",":00000000",IF(LEN(B252)=0,"",CONCATENATE(":04",J252,"00",B252,C252,D252,E252,DEC2HEX(MOD(256-MOD(4+HEX2DEC(LEFT(J252,2))+HEX2DEC(RIGHT(J252,2))+HEX2DEC(B252)+HEX2DEC(C252)+HEX2DEC(D252)+HEX2DEC(E252),256),256),2))))</f>
        <v/>
      </c>
      <c r="L252" s="67"/>
    </row>
    <row r="253" spans="1:12" x14ac:dyDescent="0.2">
      <c r="A253" s="67"/>
      <c r="B253" s="68" t="str">
        <f>IF(LEN(Assembler!C253)=0,"",DEC2HEX(OCT2DEC(LEFT(Assembler!B253,2))+64,2))</f>
        <v/>
      </c>
      <c r="C253" s="68" t="str">
        <f>IF(LEN(Assembler!C253)=0,"",DEC2HEX(OCT2DEC(RIGHT(Assembler!B253,2)),2))</f>
        <v/>
      </c>
      <c r="D253" s="68" t="str">
        <f>IF(LEN(Assembler!C253)=0,"",DEC2HEX(OCT2DEC(LEFT(Assembler!C253,2)),2))</f>
        <v/>
      </c>
      <c r="E253" s="68" t="str">
        <f>IF(LEN(Assembler!C253)=0,"",DEC2HEX(OCT2DEC(RIGHT(Assembler!C253,2)),2))</f>
        <v/>
      </c>
      <c r="F253" s="67"/>
      <c r="H253" s="67"/>
      <c r="I253" s="67">
        <v>968</v>
      </c>
      <c r="J253" s="68" t="str">
        <f t="shared" si="3"/>
        <v>03C8</v>
      </c>
      <c r="K253" s="69" t="str">
        <f>IF(LEFT(Assembler!F253,1)="$",":00000000",IF(LEN(B253)=0,"",CONCATENATE(":04",J253,"00",B253,C253,D253,E253,DEC2HEX(MOD(256-MOD(4+HEX2DEC(LEFT(J253,2))+HEX2DEC(RIGHT(J253,2))+HEX2DEC(B253)+HEX2DEC(C253)+HEX2DEC(D253)+HEX2DEC(E253),256),256),2))))</f>
        <v/>
      </c>
      <c r="L253" s="67"/>
    </row>
    <row r="254" spans="1:12" x14ac:dyDescent="0.2">
      <c r="A254" s="67"/>
      <c r="B254" s="68" t="str">
        <f>IF(LEN(Assembler!C254)=0,"",DEC2HEX(OCT2DEC(LEFT(Assembler!B254,2))+64,2))</f>
        <v/>
      </c>
      <c r="C254" s="68" t="str">
        <f>IF(LEN(Assembler!C254)=0,"",DEC2HEX(OCT2DEC(RIGHT(Assembler!B254,2)),2))</f>
        <v/>
      </c>
      <c r="D254" s="68" t="str">
        <f>IF(LEN(Assembler!C254)=0,"",DEC2HEX(OCT2DEC(LEFT(Assembler!C254,2)),2))</f>
        <v/>
      </c>
      <c r="E254" s="68" t="str">
        <f>IF(LEN(Assembler!C254)=0,"",DEC2HEX(OCT2DEC(RIGHT(Assembler!C254,2)),2))</f>
        <v/>
      </c>
      <c r="F254" s="67"/>
      <c r="H254" s="67"/>
      <c r="I254" s="67">
        <v>972</v>
      </c>
      <c r="J254" s="68" t="str">
        <f t="shared" si="3"/>
        <v>03CC</v>
      </c>
      <c r="K254" s="69" t="str">
        <f>IF(LEFT(Assembler!F254,1)="$",":00000000",IF(LEN(B254)=0,"",CONCATENATE(":04",J254,"00",B254,C254,D254,E254,DEC2HEX(MOD(256-MOD(4+HEX2DEC(LEFT(J254,2))+HEX2DEC(RIGHT(J254,2))+HEX2DEC(B254)+HEX2DEC(C254)+HEX2DEC(D254)+HEX2DEC(E254),256),256),2))))</f>
        <v/>
      </c>
      <c r="L254" s="67"/>
    </row>
    <row r="255" spans="1:12" x14ac:dyDescent="0.2">
      <c r="A255" s="67"/>
      <c r="B255" s="68" t="str">
        <f>IF(LEN(Assembler!C255)=0,"",DEC2HEX(OCT2DEC(LEFT(Assembler!B255,2))+64,2))</f>
        <v/>
      </c>
      <c r="C255" s="68" t="str">
        <f>IF(LEN(Assembler!C255)=0,"",DEC2HEX(OCT2DEC(RIGHT(Assembler!B255,2)),2))</f>
        <v/>
      </c>
      <c r="D255" s="68" t="str">
        <f>IF(LEN(Assembler!C255)=0,"",DEC2HEX(OCT2DEC(LEFT(Assembler!C255,2)),2))</f>
        <v/>
      </c>
      <c r="E255" s="68" t="str">
        <f>IF(LEN(Assembler!C255)=0,"",DEC2HEX(OCT2DEC(RIGHT(Assembler!C255,2)),2))</f>
        <v/>
      </c>
      <c r="F255" s="67"/>
      <c r="H255" s="67"/>
      <c r="I255" s="67">
        <v>976</v>
      </c>
      <c r="J255" s="68" t="str">
        <f t="shared" si="3"/>
        <v>03D0</v>
      </c>
      <c r="K255" s="69" t="str">
        <f>IF(LEFT(Assembler!F255,1)="$",":00000000",IF(LEN(B255)=0,"",CONCATENATE(":04",J255,"00",B255,C255,D255,E255,DEC2HEX(MOD(256-MOD(4+HEX2DEC(LEFT(J255,2))+HEX2DEC(RIGHT(J255,2))+HEX2DEC(B255)+HEX2DEC(C255)+HEX2DEC(D255)+HEX2DEC(E255),256),256),2))))</f>
        <v/>
      </c>
      <c r="L255" s="67"/>
    </row>
    <row r="256" spans="1:12" x14ac:dyDescent="0.2">
      <c r="A256" s="67"/>
      <c r="B256" s="68" t="str">
        <f>IF(LEN(Assembler!C256)=0,"",DEC2HEX(OCT2DEC(LEFT(Assembler!B256,2))+64,2))</f>
        <v/>
      </c>
      <c r="C256" s="68" t="str">
        <f>IF(LEN(Assembler!C256)=0,"",DEC2HEX(OCT2DEC(RIGHT(Assembler!B256,2)),2))</f>
        <v/>
      </c>
      <c r="D256" s="68" t="str">
        <f>IF(LEN(Assembler!C256)=0,"",DEC2HEX(OCT2DEC(LEFT(Assembler!C256,2)),2))</f>
        <v/>
      </c>
      <c r="E256" s="68" t="str">
        <f>IF(LEN(Assembler!C256)=0,"",DEC2HEX(OCT2DEC(RIGHT(Assembler!C256,2)),2))</f>
        <v/>
      </c>
      <c r="F256" s="67"/>
      <c r="H256" s="67"/>
      <c r="I256" s="67">
        <v>980</v>
      </c>
      <c r="J256" s="68" t="str">
        <f t="shared" si="3"/>
        <v>03D4</v>
      </c>
      <c r="K256" s="69" t="str">
        <f>IF(LEFT(Assembler!F256,1)="$",":00000000",IF(LEN(B256)=0,"",CONCATENATE(":04",J256,"00",B256,C256,D256,E256,DEC2HEX(MOD(256-MOD(4+HEX2DEC(LEFT(J256,2))+HEX2DEC(RIGHT(J256,2))+HEX2DEC(B256)+HEX2DEC(C256)+HEX2DEC(D256)+HEX2DEC(E256),256),256),2))))</f>
        <v/>
      </c>
      <c r="L256" s="67"/>
    </row>
    <row r="257" spans="1:12" x14ac:dyDescent="0.2">
      <c r="A257" s="67"/>
      <c r="B257" s="68" t="str">
        <f>IF(LEN(Assembler!C257)=0,"",DEC2HEX(OCT2DEC(LEFT(Assembler!B257,2))+64,2))</f>
        <v/>
      </c>
      <c r="C257" s="68" t="str">
        <f>IF(LEN(Assembler!C257)=0,"",DEC2HEX(OCT2DEC(RIGHT(Assembler!B257,2)),2))</f>
        <v/>
      </c>
      <c r="D257" s="68" t="str">
        <f>IF(LEN(Assembler!C257)=0,"",DEC2HEX(OCT2DEC(LEFT(Assembler!C257,2)),2))</f>
        <v/>
      </c>
      <c r="E257" s="68" t="str">
        <f>IF(LEN(Assembler!C257)=0,"",DEC2HEX(OCT2DEC(RIGHT(Assembler!C257,2)),2))</f>
        <v/>
      </c>
      <c r="F257" s="67"/>
      <c r="H257" s="67"/>
      <c r="I257" s="67">
        <v>984</v>
      </c>
      <c r="J257" s="68" t="str">
        <f t="shared" si="3"/>
        <v>03D8</v>
      </c>
      <c r="K257" s="69" t="str">
        <f>IF(LEFT(Assembler!F257,1)="$",":00000000",IF(LEN(B257)=0,"",CONCATENATE(":04",J257,"00",B257,C257,D257,E257,DEC2HEX(MOD(256-MOD(4+HEX2DEC(LEFT(J257,2))+HEX2DEC(RIGHT(J257,2))+HEX2DEC(B257)+HEX2DEC(C257)+HEX2DEC(D257)+HEX2DEC(E257),256),256),2))))</f>
        <v/>
      </c>
      <c r="L257" s="67"/>
    </row>
    <row r="258" spans="1:12" x14ac:dyDescent="0.2">
      <c r="A258" s="67"/>
      <c r="B258" s="68" t="str">
        <f>IF(LEN(Assembler!C258)=0,"",DEC2HEX(OCT2DEC(LEFT(Assembler!B258,2))+64,2))</f>
        <v/>
      </c>
      <c r="C258" s="68" t="str">
        <f>IF(LEN(Assembler!C258)=0,"",DEC2HEX(OCT2DEC(RIGHT(Assembler!B258,2)),2))</f>
        <v/>
      </c>
      <c r="D258" s="68" t="str">
        <f>IF(LEN(Assembler!C258)=0,"",DEC2HEX(OCT2DEC(LEFT(Assembler!C258,2)),2))</f>
        <v/>
      </c>
      <c r="E258" s="68" t="str">
        <f>IF(LEN(Assembler!C258)=0,"",DEC2HEX(OCT2DEC(RIGHT(Assembler!C258,2)),2))</f>
        <v/>
      </c>
      <c r="F258" s="67"/>
      <c r="H258" s="67"/>
      <c r="I258" s="67">
        <v>988</v>
      </c>
      <c r="J258" s="68" t="str">
        <f t="shared" si="3"/>
        <v>03DC</v>
      </c>
      <c r="K258" s="69" t="str">
        <f>IF(LEFT(Assembler!F258,1)="$",":00000000",IF(LEN(B258)=0,"",CONCATENATE(":04",J258,"00",B258,C258,D258,E258,DEC2HEX(MOD(256-MOD(4+HEX2DEC(LEFT(J258,2))+HEX2DEC(RIGHT(J258,2))+HEX2DEC(B258)+HEX2DEC(C258)+HEX2DEC(D258)+HEX2DEC(E258),256),256),2))))</f>
        <v/>
      </c>
      <c r="L258" s="67"/>
    </row>
    <row r="259" spans="1:12" x14ac:dyDescent="0.2">
      <c r="A259" s="67"/>
      <c r="B259" s="68" t="str">
        <f>IF(LEN(Assembler!C259)=0,"",DEC2HEX(OCT2DEC(LEFT(Assembler!B259,2))+64,2))</f>
        <v/>
      </c>
      <c r="C259" s="68" t="str">
        <f>IF(LEN(Assembler!C259)=0,"",DEC2HEX(OCT2DEC(RIGHT(Assembler!B259,2)),2))</f>
        <v/>
      </c>
      <c r="D259" s="68" t="str">
        <f>IF(LEN(Assembler!C259)=0,"",DEC2HEX(OCT2DEC(LEFT(Assembler!C259,2)),2))</f>
        <v/>
      </c>
      <c r="E259" s="68" t="str">
        <f>IF(LEN(Assembler!C259)=0,"",DEC2HEX(OCT2DEC(RIGHT(Assembler!C259,2)),2))</f>
        <v/>
      </c>
      <c r="F259" s="67"/>
      <c r="H259" s="67"/>
      <c r="I259" s="67">
        <v>992</v>
      </c>
      <c r="J259" s="68" t="str">
        <f t="shared" si="3"/>
        <v>03E0</v>
      </c>
      <c r="K259" s="69" t="str">
        <f>IF(LEFT(Assembler!F259,1)="$",":00000000",IF(LEN(B259)=0,"",CONCATENATE(":04",J259,"00",B259,C259,D259,E259,DEC2HEX(MOD(256-MOD(4+HEX2DEC(LEFT(J259,2))+HEX2DEC(RIGHT(J259,2))+HEX2DEC(B259)+HEX2DEC(C259)+HEX2DEC(D259)+HEX2DEC(E259),256),256),2))))</f>
        <v/>
      </c>
      <c r="L259" s="67"/>
    </row>
    <row r="260" spans="1:12" x14ac:dyDescent="0.2">
      <c r="A260" s="67"/>
      <c r="B260" s="68" t="str">
        <f>IF(LEN(Assembler!C260)=0,"",DEC2HEX(OCT2DEC(LEFT(Assembler!B260,2))+64,2))</f>
        <v/>
      </c>
      <c r="C260" s="68" t="str">
        <f>IF(LEN(Assembler!C260)=0,"",DEC2HEX(OCT2DEC(RIGHT(Assembler!B260,2)),2))</f>
        <v/>
      </c>
      <c r="D260" s="68" t="str">
        <f>IF(LEN(Assembler!C260)=0,"",DEC2HEX(OCT2DEC(LEFT(Assembler!C260,2)),2))</f>
        <v/>
      </c>
      <c r="E260" s="68" t="str">
        <f>IF(LEN(Assembler!C260)=0,"",DEC2HEX(OCT2DEC(RIGHT(Assembler!C260,2)),2))</f>
        <v/>
      </c>
      <c r="F260" s="67"/>
      <c r="H260" s="67"/>
      <c r="I260" s="67">
        <v>996</v>
      </c>
      <c r="J260" s="68" t="str">
        <f t="shared" si="3"/>
        <v>03E4</v>
      </c>
      <c r="K260" s="69" t="str">
        <f>IF(LEFT(Assembler!F260,1)="$",":00000000",IF(LEN(B260)=0,"",CONCATENATE(":04",J260,"00",B260,C260,D260,E260,DEC2HEX(MOD(256-MOD(4+HEX2DEC(LEFT(J260,2))+HEX2DEC(RIGHT(J260,2))+HEX2DEC(B260)+HEX2DEC(C260)+HEX2DEC(D260)+HEX2DEC(E260),256),256),2))))</f>
        <v/>
      </c>
      <c r="L260" s="67"/>
    </row>
    <row r="261" spans="1:12" x14ac:dyDescent="0.2">
      <c r="A261" s="67"/>
      <c r="B261" s="68" t="str">
        <f>IF(LEN(Assembler!C261)=0,"",DEC2HEX(OCT2DEC(LEFT(Assembler!B261,2))+64,2))</f>
        <v/>
      </c>
      <c r="C261" s="68" t="str">
        <f>IF(LEN(Assembler!C261)=0,"",DEC2HEX(OCT2DEC(RIGHT(Assembler!B261,2)),2))</f>
        <v/>
      </c>
      <c r="D261" s="68" t="str">
        <f>IF(LEN(Assembler!C261)=0,"",DEC2HEX(OCT2DEC(LEFT(Assembler!C261,2)),2))</f>
        <v/>
      </c>
      <c r="E261" s="68" t="str">
        <f>IF(LEN(Assembler!C261)=0,"",DEC2HEX(OCT2DEC(RIGHT(Assembler!C261,2)),2))</f>
        <v/>
      </c>
      <c r="F261" s="67"/>
      <c r="H261" s="67"/>
      <c r="I261" s="67">
        <v>1000</v>
      </c>
      <c r="J261" s="68" t="str">
        <f t="shared" si="3"/>
        <v>03E8</v>
      </c>
      <c r="K261" s="69" t="str">
        <f>IF(LEFT(Assembler!F261,1)="$",":00000000",IF(LEN(B261)=0,"",CONCATENATE(":04",J261,"00",B261,C261,D261,E261,DEC2HEX(MOD(256-MOD(4+HEX2DEC(LEFT(J261,2))+HEX2DEC(RIGHT(J261,2))+HEX2DEC(B261)+HEX2DEC(C261)+HEX2DEC(D261)+HEX2DEC(E261),256),256),2))))</f>
        <v/>
      </c>
      <c r="L261" s="67"/>
    </row>
    <row r="262" spans="1:12" x14ac:dyDescent="0.2">
      <c r="A262" s="67"/>
      <c r="B262" s="68" t="str">
        <f>IF(LEN(Assembler!C262)=0,"",DEC2HEX(OCT2DEC(LEFT(Assembler!B262,2))+64,2))</f>
        <v/>
      </c>
      <c r="C262" s="68" t="str">
        <f>IF(LEN(Assembler!C262)=0,"",DEC2HEX(OCT2DEC(RIGHT(Assembler!B262,2)),2))</f>
        <v/>
      </c>
      <c r="D262" s="68" t="str">
        <f>IF(LEN(Assembler!C262)=0,"",DEC2HEX(OCT2DEC(LEFT(Assembler!C262,2)),2))</f>
        <v/>
      </c>
      <c r="E262" s="68" t="str">
        <f>IF(LEN(Assembler!C262)=0,"",DEC2HEX(OCT2DEC(RIGHT(Assembler!C262,2)),2))</f>
        <v/>
      </c>
      <c r="F262" s="67"/>
      <c r="H262" s="67"/>
      <c r="I262" s="67">
        <v>1004</v>
      </c>
      <c r="J262" s="68" t="str">
        <f t="shared" si="3"/>
        <v>03EC</v>
      </c>
      <c r="K262" s="69" t="str">
        <f>IF(LEFT(Assembler!F262,1)="$",":00000000",IF(LEN(B262)=0,"",CONCATENATE(":04",J262,"00",B262,C262,D262,E262,DEC2HEX(MOD(256-MOD(4+HEX2DEC(LEFT(J262,2))+HEX2DEC(RIGHT(J262,2))+HEX2DEC(B262)+HEX2DEC(C262)+HEX2DEC(D262)+HEX2DEC(E262),256),256),2))))</f>
        <v/>
      </c>
      <c r="L262" s="67"/>
    </row>
    <row r="263" spans="1:12" x14ac:dyDescent="0.2">
      <c r="A263" s="67"/>
      <c r="B263" s="68" t="str">
        <f>IF(LEN(Assembler!C263)=0,"",DEC2HEX(OCT2DEC(LEFT(Assembler!B263,2))+64,2))</f>
        <v/>
      </c>
      <c r="C263" s="68" t="str">
        <f>IF(LEN(Assembler!C263)=0,"",DEC2HEX(OCT2DEC(RIGHT(Assembler!B263,2)),2))</f>
        <v/>
      </c>
      <c r="D263" s="68" t="str">
        <f>IF(LEN(Assembler!C263)=0,"",DEC2HEX(OCT2DEC(LEFT(Assembler!C263,2)),2))</f>
        <v/>
      </c>
      <c r="E263" s="68" t="str">
        <f>IF(LEN(Assembler!C263)=0,"",DEC2HEX(OCT2DEC(RIGHT(Assembler!C263,2)),2))</f>
        <v/>
      </c>
      <c r="F263" s="67"/>
      <c r="H263" s="67"/>
      <c r="I263" s="67">
        <v>1008</v>
      </c>
      <c r="J263" s="68" t="str">
        <f t="shared" si="3"/>
        <v>03F0</v>
      </c>
      <c r="K263" s="69" t="str">
        <f>IF(LEFT(Assembler!F263,1)="$",":00000000",IF(LEN(B263)=0,"",CONCATENATE(":04",J263,"00",B263,C263,D263,E263,DEC2HEX(MOD(256-MOD(4+HEX2DEC(LEFT(J263,2))+HEX2DEC(RIGHT(J263,2))+HEX2DEC(B263)+HEX2DEC(C263)+HEX2DEC(D263)+HEX2DEC(E263),256),256),2))))</f>
        <v/>
      </c>
      <c r="L263" s="67"/>
    </row>
    <row r="264" spans="1:12" x14ac:dyDescent="0.2">
      <c r="A264" s="67"/>
      <c r="B264" s="68" t="str">
        <f>IF(LEN(Assembler!C264)=0,"",DEC2HEX(OCT2DEC(LEFT(Assembler!B264,2))+64,2))</f>
        <v/>
      </c>
      <c r="C264" s="68" t="str">
        <f>IF(LEN(Assembler!C264)=0,"",DEC2HEX(OCT2DEC(RIGHT(Assembler!B264,2)),2))</f>
        <v/>
      </c>
      <c r="D264" s="68" t="str">
        <f>IF(LEN(Assembler!C264)=0,"",DEC2HEX(OCT2DEC(LEFT(Assembler!C264,2)),2))</f>
        <v/>
      </c>
      <c r="E264" s="68" t="str">
        <f>IF(LEN(Assembler!C264)=0,"",DEC2HEX(OCT2DEC(RIGHT(Assembler!C264,2)),2))</f>
        <v/>
      </c>
      <c r="F264" s="67"/>
      <c r="H264" s="67"/>
      <c r="I264" s="67">
        <v>1012</v>
      </c>
      <c r="J264" s="68" t="str">
        <f t="shared" si="3"/>
        <v>03F4</v>
      </c>
      <c r="K264" s="69" t="str">
        <f>IF(LEFT(Assembler!F264,1)="$",":00000000",IF(LEN(B264)=0,"",CONCATENATE(":04",J264,"00",B264,C264,D264,E264,DEC2HEX(MOD(256-MOD(4+HEX2DEC(LEFT(J264,2))+HEX2DEC(RIGHT(J264,2))+HEX2DEC(B264)+HEX2DEC(C264)+HEX2DEC(D264)+HEX2DEC(E264),256),256),2))))</f>
        <v/>
      </c>
      <c r="L264" s="67"/>
    </row>
    <row r="265" spans="1:12" x14ac:dyDescent="0.2">
      <c r="A265" s="67"/>
      <c r="B265" s="68" t="str">
        <f>IF(LEN(Assembler!C265)=0,"",DEC2HEX(OCT2DEC(LEFT(Assembler!B265,2))+64,2))</f>
        <v/>
      </c>
      <c r="C265" s="68" t="str">
        <f>IF(LEN(Assembler!C265)=0,"",DEC2HEX(OCT2DEC(RIGHT(Assembler!B265,2)),2))</f>
        <v/>
      </c>
      <c r="D265" s="68" t="str">
        <f>IF(LEN(Assembler!C265)=0,"",DEC2HEX(OCT2DEC(LEFT(Assembler!C265,2)),2))</f>
        <v/>
      </c>
      <c r="E265" s="68" t="str">
        <f>IF(LEN(Assembler!C265)=0,"",DEC2HEX(OCT2DEC(RIGHT(Assembler!C265,2)),2))</f>
        <v/>
      </c>
      <c r="F265" s="67"/>
      <c r="H265" s="67"/>
      <c r="I265" s="67">
        <v>1016</v>
      </c>
      <c r="J265" s="68" t="str">
        <f t="shared" si="3"/>
        <v>03F8</v>
      </c>
      <c r="K265" s="69" t="str">
        <f>IF(LEFT(Assembler!F265,1)="$",":00000000",IF(LEN(B265)=0,"",CONCATENATE(":04",J265,"00",B265,C265,D265,E265,DEC2HEX(MOD(256-MOD(4+HEX2DEC(LEFT(J265,2))+HEX2DEC(RIGHT(J265,2))+HEX2DEC(B265)+HEX2DEC(C265)+HEX2DEC(D265)+HEX2DEC(E265),256),256),2))))</f>
        <v/>
      </c>
      <c r="L265" s="67"/>
    </row>
  </sheetData>
  <sheetProtection sheet="1" objects="1" scenarios="1"/>
  <conditionalFormatting sqref="B11:E263">
    <cfRule type="expression" dxfId="1" priority="2">
      <formula>LEN(B11)&gt;0</formula>
    </cfRule>
  </conditionalFormatting>
  <conditionalFormatting sqref="K10:K265">
    <cfRule type="expression" dxfId="0" priority="1">
      <formula>LEN(K10)&gt;0</formula>
    </cfRule>
  </conditionalFormatting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2"/>
  <sheetViews>
    <sheetView zoomScale="101" workbookViewId="0"/>
  </sheetViews>
  <sheetFormatPr baseColWidth="10" defaultRowHeight="16" x14ac:dyDescent="0.2"/>
  <cols>
    <col min="1" max="1" width="4.1640625" customWidth="1"/>
    <col min="2" max="2" width="93" customWidth="1"/>
    <col min="3" max="3" width="4.33203125" customWidth="1"/>
  </cols>
  <sheetData>
    <row r="1" spans="1:3" ht="17" thickBot="1" x14ac:dyDescent="0.25">
      <c r="A1" s="1"/>
      <c r="B1" s="1"/>
      <c r="C1" s="1"/>
    </row>
    <row r="2" spans="1:3" ht="23" thickTop="1" thickBot="1" x14ac:dyDescent="0.3">
      <c r="A2" s="1"/>
      <c r="B2" s="338" t="s">
        <v>1509</v>
      </c>
      <c r="C2" s="1"/>
    </row>
    <row r="3" spans="1:3" ht="17" thickTop="1" x14ac:dyDescent="0.2">
      <c r="A3" s="1"/>
      <c r="B3" s="339" t="s">
        <v>1521</v>
      </c>
      <c r="C3" s="1"/>
    </row>
    <row r="4" spans="1:3" x14ac:dyDescent="0.2">
      <c r="A4" s="1"/>
      <c r="B4" s="340" t="s">
        <v>1510</v>
      </c>
      <c r="C4" s="1"/>
    </row>
    <row r="5" spans="1:3" x14ac:dyDescent="0.2">
      <c r="A5" s="1"/>
      <c r="B5" s="340" t="s">
        <v>1511</v>
      </c>
      <c r="C5" s="1"/>
    </row>
    <row r="6" spans="1:3" x14ac:dyDescent="0.2">
      <c r="A6" s="1"/>
      <c r="B6" s="340"/>
      <c r="C6" s="1"/>
    </row>
    <row r="7" spans="1:3" ht="17" thickBot="1" x14ac:dyDescent="0.25">
      <c r="A7" s="1"/>
      <c r="B7" s="341"/>
      <c r="C7" s="1"/>
    </row>
    <row r="8" spans="1:3" ht="17" thickTop="1" x14ac:dyDescent="0.2">
      <c r="A8" s="1"/>
      <c r="B8" s="342"/>
      <c r="C8" s="1"/>
    </row>
    <row r="9" spans="1:3" x14ac:dyDescent="0.2">
      <c r="A9" s="1"/>
      <c r="B9" s="342"/>
      <c r="C9" s="1"/>
    </row>
    <row r="10" spans="1:3" x14ac:dyDescent="0.2">
      <c r="A10" s="1"/>
      <c r="B10" s="343" t="str">
        <f>IF(LEN(Disassembler!F10)+LEN(Disassembler!G10)+LEN(Disassembler!L10)=0,"",CONCATENATE(Disassembler!Q10,IF(LEN(Disassembler!Q10)=0,"",","),IF(LEN(Disassembler!Q10)&lt;7,CHAR(9),""),CHAR(9),Disassembler!G10,IF(Disassembler!H10="I"," I",""),IF(LEN(Disassembler!I10)+LEN(Disassembler!L10)=0,"",CONCATENATE(IF(LEN(Disassembler!G10)&lt;8,CHAR(9),""),CHAR(9),Disassembler!I10,IF(LEN(Disassembler!L10)=0,"",CONCATENATE(IF(LEN(Disassembler!I10)&lt;8,CHAR(9),""),CHAR(9),IF(LEN(Disassembler!L10)=0,"",IF(LEFT(Disassembler!L10,1)="/","","/")),Disassembler!L10))))))</f>
        <v xml:space="preserve">						/*********************************</v>
      </c>
      <c r="C10" s="1"/>
    </row>
    <row r="11" spans="1:3" x14ac:dyDescent="0.2">
      <c r="A11" s="1"/>
      <c r="B11" s="344" t="str">
        <f>IF(LEN(Disassembler!F11)+LEN(Disassembler!G11)+LEN(Disassembler!L11)=0,"",CONCATENATE(Disassembler!Q11,IF(LEN(Disassembler!Q11)=0,"",","),IF(LEN(Disassembler!Q11)&lt;7,CHAR(9),""),CHAR(9),Disassembler!G11,IF(Disassembler!H11="I"," I",""),IF(LEN(Disassembler!I11)+LEN(Disassembler!L11)=0,"",CONCATENATE(IF(LEN(Disassembler!G11)&lt;8,CHAR(9),""),CHAR(9),Disassembler!I11,IF(LEN(Disassembler!L11)=0,"",CONCATENATE(IF(LEN(Disassembler!I11)&lt;8,CHAR(9),""),CHAR(9),IF(LEN(Disassembler!L11)=0,"",IF(LEFT(Disassembler!L11,1)="/","","/")),Disassembler!L11))))))</f>
        <v xml:space="preserve">						/DEC PDP-8 Low Speed RIM Loader</v>
      </c>
      <c r="C11" s="1"/>
    </row>
    <row r="12" spans="1:3" x14ac:dyDescent="0.2">
      <c r="A12" s="1"/>
      <c r="B12" s="344" t="str">
        <f>IF(LEN(Disassembler!F12)+LEN(Disassembler!G12)+LEN(Disassembler!L12)=0,"",CONCATENATE(Disassembler!Q12,IF(LEN(Disassembler!Q12)=0,"",","),IF(LEN(Disassembler!Q12)&lt;7,CHAR(9),""),CHAR(9),Disassembler!G12,IF(Disassembler!H12="I"," I",""),IF(LEN(Disassembler!I12)+LEN(Disassembler!L12)=0,"",CONCATENATE(IF(LEN(Disassembler!G12)&lt;8,CHAR(9),""),CHAR(9),Disassembler!I12,IF(LEN(Disassembler!L12)=0,"",CONCATENATE(IF(LEN(Disassembler!I12)&lt;8,CHAR(9),""),CHAR(9),IF(LEN(Disassembler!L12)=0,"",IF(LEFT(Disassembler!L12,1)="/","","/")),Disassembler!L12))))))</f>
        <v xml:space="preserve">						/*********************************</v>
      </c>
      <c r="C12" s="1"/>
    </row>
    <row r="13" spans="1:3" x14ac:dyDescent="0.2">
      <c r="A13" s="1"/>
      <c r="B13" s="344" t="str">
        <f>IF(LEN(Disassembler!F13)+LEN(Disassembler!G13)+LEN(Disassembler!L13)=0,"",CONCATENATE(Disassembler!Q13,IF(LEN(Disassembler!Q13)=0,"",","),IF(LEN(Disassembler!Q13)&lt;7,CHAR(9),""),CHAR(9),Disassembler!G13,IF(Disassembler!H13="I"," I",""),IF(LEN(Disassembler!I13)+LEN(Disassembler!L13)=0,"",CONCATENATE(IF(LEN(Disassembler!G13)&lt;8,CHAR(9),""),CHAR(9),Disassembler!I13,IF(LEN(Disassembler!L13)=0,"",CONCATENATE(IF(LEN(Disassembler!I13)&lt;8,CHAR(9),""),CHAR(9),IF(LEN(Disassembler!L13)=0,"",IF(LEFT(Disassembler!L13,1)="/","","/")),Disassembler!L13))))))</f>
        <v xml:space="preserve">						/From PDP-8 Family Paper Tape System User's Guide</v>
      </c>
      <c r="C13" s="1"/>
    </row>
    <row r="14" spans="1:3" x14ac:dyDescent="0.2">
      <c r="A14" s="1"/>
      <c r="B14" s="344" t="str">
        <f>IF(LEN(Disassembler!F14)+LEN(Disassembler!G14)+LEN(Disassembler!L14)=0,"",CONCATENATE(Disassembler!Q14,IF(LEN(Disassembler!Q14)=0,"",","),IF(LEN(Disassembler!Q14)&lt;7,CHAR(9),""),CHAR(9),Disassembler!G14,IF(Disassembler!H14="I"," I",""),IF(LEN(Disassembler!I14)+LEN(Disassembler!L14)=0,"",CONCATENATE(IF(LEN(Disassembler!G14)&lt;8,CHAR(9),""),CHAR(9),Disassembler!I14,IF(LEN(Disassembler!L14)=0,"",CONCATENATE(IF(LEN(Disassembler!I14)&lt;8,CHAR(9),""),CHAR(9),IF(LEN(Disassembler!L14)=0,"",IF(LEFT(Disassembler!L14,1)="/","","/")),Disassembler!L14))))))</f>
        <v xml:space="preserve">		*7756</v>
      </c>
      <c r="C14" s="1"/>
    </row>
    <row r="15" spans="1:3" x14ac:dyDescent="0.2">
      <c r="A15" s="1"/>
      <c r="B15" s="344" t="str">
        <f>IF(LEN(Disassembler!F15)+LEN(Disassembler!G15)+LEN(Disassembler!L15)=0,"",CONCATENATE(Disassembler!Q15,IF(LEN(Disassembler!Q15)=0,"",","),IF(LEN(Disassembler!Q15)&lt;7,CHAR(9),""),CHAR(9),Disassembler!G15,IF(Disassembler!H15="I"," I",""),IF(LEN(Disassembler!I15)+LEN(Disassembler!L15)=0,"",CONCATENATE(IF(LEN(Disassembler!G15)&lt;8,CHAR(9),""),CHAR(9),Disassembler!I15,IF(LEN(Disassembler!L15)=0,"",CONCATENATE(IF(LEN(Disassembler!I15)&lt;8,CHAR(9),""),CHAR(9),IF(LEN(Disassembler!L15)=0,"",IF(LEFT(Disassembler!L15,1)="/","","/")),Disassembler!L15))))))</f>
        <v/>
      </c>
      <c r="C15" s="1"/>
    </row>
    <row r="16" spans="1:3" x14ac:dyDescent="0.2">
      <c r="A16" s="1"/>
      <c r="B16" s="344" t="str">
        <f>IF(LEN(Disassembler!F16)+LEN(Disassembler!G16)+LEN(Disassembler!L16)=0,"",CONCATENATE(Disassembler!Q16,IF(LEN(Disassembler!Q16)=0,"",","),IF(LEN(Disassembler!Q16)&lt;7,CHAR(9),""),CHAR(9),Disassembler!G16,IF(Disassembler!H16="I"," I",""),IF(LEN(Disassembler!I16)+LEN(Disassembler!L16)=0,"",CONCATENATE(IF(LEN(Disassembler!G16)&lt;8,CHAR(9),""),CHAR(9),Disassembler!I16,IF(LEN(Disassembler!L16)=0,"",CONCATENATE(IF(LEN(Disassembler!I16)&lt;8,CHAR(9),""),CHAR(9),IF(LEN(Disassembler!L16)=0,"",IF(LEFT(Disassembler!L16,1)="/","","/")),Disassembler!L16))))))</f>
        <v>RIMLOD,		KCC				/Initialize async port to receive data</v>
      </c>
      <c r="C16" s="1"/>
    </row>
    <row r="17" spans="1:3" x14ac:dyDescent="0.2">
      <c r="A17" s="1"/>
      <c r="B17" s="344" t="str">
        <f>IF(LEN(Disassembler!F17)+LEN(Disassembler!G17)+LEN(Disassembler!L17)=0,"",CONCATENATE(Disassembler!Q17,IF(LEN(Disassembler!Q17)=0,"",","),IF(LEN(Disassembler!Q17)&lt;7,CHAR(9),""),CHAR(9),Disassembler!G17,IF(Disassembler!H17="I"," I",""),IF(LEN(Disassembler!I17)+LEN(Disassembler!L17)=0,"",CONCATENATE(IF(LEN(Disassembler!G17)&lt;8,CHAR(9),""),CHAR(9),Disassembler!I17,IF(LEN(Disassembler!L17)=0,"",CONCATENATE(IF(LEN(Disassembler!I17)&lt;8,CHAR(9),""),CHAR(9),IF(LEN(Disassembler!L17)=0,"",IF(LEFT(Disassembler!L17,1)="/","","/")),Disassembler!L17))))))</f>
        <v/>
      </c>
      <c r="C17" s="1"/>
    </row>
    <row r="18" spans="1:3" x14ac:dyDescent="0.2">
      <c r="A18" s="1"/>
      <c r="B18" s="344" t="str">
        <f>IF(LEN(Disassembler!F18)+LEN(Disassembler!G18)+LEN(Disassembler!L18)=0,"",CONCATENATE(Disassembler!Q18,IF(LEN(Disassembler!Q18)=0,"",","),IF(LEN(Disassembler!Q18)&lt;7,CHAR(9),""),CHAR(9),Disassembler!G18,IF(Disassembler!H18="I"," I",""),IF(LEN(Disassembler!I18)+LEN(Disassembler!L18)=0,"",CONCATENATE(IF(LEN(Disassembler!G18)&lt;8,CHAR(9),""),CHAR(9),Disassembler!I18,IF(LEN(Disassembler!L18)=0,"",CONCATENATE(IF(LEN(Disassembler!I18)&lt;8,CHAR(9),""),CHAR(9),IF(LEN(Disassembler!L18)=0,"",IF(LEFT(Disassembler!L18,1)="/","","/")),Disassembler!L18))))))</f>
        <v>WAITHI,		KSF				/Wait for high-byte data</v>
      </c>
      <c r="C18" s="1"/>
    </row>
    <row r="19" spans="1:3" x14ac:dyDescent="0.2">
      <c r="A19" s="1"/>
      <c r="B19" s="344" t="str">
        <f>IF(LEN(Disassembler!F19)+LEN(Disassembler!G19)+LEN(Disassembler!L19)=0,"",CONCATENATE(Disassembler!Q19,IF(LEN(Disassembler!Q19)=0,"",","),IF(LEN(Disassembler!Q19)&lt;7,CHAR(9),""),CHAR(9),Disassembler!G19,IF(Disassembler!H19="I"," I",""),IF(LEN(Disassembler!I19)+LEN(Disassembler!L19)=0,"",CONCATENATE(IF(LEN(Disassembler!G19)&lt;8,CHAR(9),""),CHAR(9),Disassembler!I19,IF(LEN(Disassembler!L19)=0,"",CONCATENATE(IF(LEN(Disassembler!I19)&lt;8,CHAR(9),""),CHAR(9),IF(LEN(Disassembler!L19)=0,"",IF(LEFT(Disassembler!L19,1)="/","","/")),Disassembler!L19))))))</f>
        <v xml:space="preserve">		JMP		WAITHI</v>
      </c>
      <c r="C19" s="1"/>
    </row>
    <row r="20" spans="1:3" x14ac:dyDescent="0.2">
      <c r="A20" s="1"/>
      <c r="B20" s="344" t="str">
        <f>IF(LEN(Disassembler!F20)+LEN(Disassembler!G20)+LEN(Disassembler!L20)=0,"",CONCATENATE(Disassembler!Q20,IF(LEN(Disassembler!Q20)=0,"",","),IF(LEN(Disassembler!Q20)&lt;7,CHAR(9),""),CHAR(9),Disassembler!G20,IF(Disassembler!H20="I"," I",""),IF(LEN(Disassembler!I20)+LEN(Disassembler!L20)=0,"",CONCATENATE(IF(LEN(Disassembler!G20)&lt;8,CHAR(9),""),CHAR(9),Disassembler!I20,IF(LEN(Disassembler!L20)=0,"",CONCATENATE(IF(LEN(Disassembler!I20)&lt;8,CHAR(9),""),CHAR(9),IF(LEN(Disassembler!L20)=0,"",IF(LEFT(Disassembler!L20,1)="/","","/")),Disassembler!L20))))))</f>
        <v/>
      </c>
      <c r="C20" s="1"/>
    </row>
    <row r="21" spans="1:3" x14ac:dyDescent="0.2">
      <c r="A21" s="1"/>
      <c r="B21" s="344" t="str">
        <f>IF(LEN(Disassembler!F21)+LEN(Disassembler!G21)+LEN(Disassembler!L21)=0,"",CONCATENATE(Disassembler!Q21,IF(LEN(Disassembler!Q21)=0,"",","),IF(LEN(Disassembler!Q21)&lt;7,CHAR(9),""),CHAR(9),Disassembler!G21,IF(Disassembler!H21="I"," I",""),IF(LEN(Disassembler!I21)+LEN(Disassembler!L21)=0,"",CONCATENATE(IF(LEN(Disassembler!G21)&lt;8,CHAR(9),""),CHAR(9),Disassembler!I21,IF(LEN(Disassembler!L21)=0,"",CONCATENATE(IF(LEN(Disassembler!I21)&lt;8,CHAR(9),""),CHAR(9),IF(LEN(Disassembler!L21)=0,"",IF(LEFT(Disassembler!L21,1)="/","","/")),Disassembler!L21))))))</f>
        <v xml:space="preserve">		KRB				/Get high data byte, clear flag</v>
      </c>
      <c r="C21" s="1"/>
    </row>
    <row r="22" spans="1:3" x14ac:dyDescent="0.2">
      <c r="A22" s="1"/>
      <c r="B22" s="344" t="str">
        <f>IF(LEN(Disassembler!F22)+LEN(Disassembler!G22)+LEN(Disassembler!L22)=0,"",CONCATENATE(Disassembler!Q22,IF(LEN(Disassembler!Q22)=0,"",","),IF(LEN(Disassembler!Q22)&lt;7,CHAR(9),""),CHAR(9),Disassembler!G22,IF(Disassembler!H22="I"," I",""),IF(LEN(Disassembler!I22)+LEN(Disassembler!L22)=0,"",CONCATENATE(IF(LEN(Disassembler!G22)&lt;8,CHAR(9),""),CHAR(9),Disassembler!I22,IF(LEN(Disassembler!L22)=0,"",CONCATENATE(IF(LEN(Disassembler!I22)&lt;8,CHAR(9),""),CHAR(9),IF(LEN(Disassembler!L22)=0,"",IF(LEFT(Disassembler!L22,1)="/","","/")),Disassembler!L22))))))</f>
        <v xml:space="preserve">		CLL RTL				/Shift left 4 and check for leader/trailer</v>
      </c>
      <c r="C22" s="1"/>
    </row>
    <row r="23" spans="1:3" x14ac:dyDescent="0.2">
      <c r="A23" s="1"/>
      <c r="B23" s="344" t="str">
        <f>IF(LEN(Disassembler!F23)+LEN(Disassembler!G23)+LEN(Disassembler!L23)=0,"",CONCATENATE(Disassembler!Q23,IF(LEN(Disassembler!Q23)=0,"",","),IF(LEN(Disassembler!Q23)&lt;7,CHAR(9),""),CHAR(9),Disassembler!G23,IF(Disassembler!H23="I"," I",""),IF(LEN(Disassembler!I23)+LEN(Disassembler!L23)=0,"",CONCATENATE(IF(LEN(Disassembler!G23)&lt;8,CHAR(9),""),CHAR(9),Disassembler!I23,IF(LEN(Disassembler!L23)=0,"",CONCATENATE(IF(LEN(Disassembler!I23)&lt;8,CHAR(9),""),CHAR(9),IF(LEN(Disassembler!L23)=0,"",IF(LEFT(Disassembler!L23,1)="/","","/")),Disassembler!L23))))))</f>
        <v xml:space="preserve">		RTL</v>
      </c>
      <c r="C23" s="1"/>
    </row>
    <row r="24" spans="1:3" x14ac:dyDescent="0.2">
      <c r="A24" s="1"/>
      <c r="B24" s="344" t="str">
        <f>IF(LEN(Disassembler!F24)+LEN(Disassembler!G24)+LEN(Disassembler!L24)=0,"",CONCATENATE(Disassembler!Q24,IF(LEN(Disassembler!Q24)=0,"",","),IF(LEN(Disassembler!Q24)&lt;7,CHAR(9),""),CHAR(9),Disassembler!G24,IF(Disassembler!H24="I"," I",""),IF(LEN(Disassembler!I24)+LEN(Disassembler!L24)=0,"",CONCATENATE(IF(LEN(Disassembler!G24)&lt;8,CHAR(9),""),CHAR(9),Disassembler!I24,IF(LEN(Disassembler!L24)=0,"",CONCATENATE(IF(LEN(Disassembler!I24)&lt;8,CHAR(9),""),CHAR(9),IF(LEN(Disassembler!L24)=0,"",IF(LEFT(Disassembler!L24,1)="/","","/")),Disassembler!L24))))))</f>
        <v xml:space="preserve">		SPA 				/Only Leaders and trailers have Channel 8 set</v>
      </c>
      <c r="C24" s="1"/>
    </row>
    <row r="25" spans="1:3" x14ac:dyDescent="0.2">
      <c r="A25" s="1"/>
      <c r="B25" s="344" t="str">
        <f>IF(LEN(Disassembler!F25)+LEN(Disassembler!G25)+LEN(Disassembler!L25)=0,"",CONCATENATE(Disassembler!Q25,IF(LEN(Disassembler!Q25)=0,"",","),IF(LEN(Disassembler!Q25)&lt;7,CHAR(9),""),CHAR(9),Disassembler!G25,IF(Disassembler!H25="I"," I",""),IF(LEN(Disassembler!I25)+LEN(Disassembler!L25)=0,"",CONCATENATE(IF(LEN(Disassembler!G25)&lt;8,CHAR(9),""),CHAR(9),Disassembler!I25,IF(LEN(Disassembler!L25)=0,"",CONCATENATE(IF(LEN(Disassembler!I25)&lt;8,CHAR(9),""),CHAR(9),IF(LEN(Disassembler!L25)=0,"",IF(LEFT(Disassembler!L25,1)="/","","/")),Disassembler!L25))))))</f>
        <v xml:space="preserve">		JMP		WAITHI</v>
      </c>
      <c r="C25" s="1"/>
    </row>
    <row r="26" spans="1:3" x14ac:dyDescent="0.2">
      <c r="A26" s="1"/>
      <c r="B26" s="344" t="str">
        <f>IF(LEN(Disassembler!F26)+LEN(Disassembler!G26)+LEN(Disassembler!L26)=0,"",CONCATENATE(Disassembler!Q26,IF(LEN(Disassembler!Q26)=0,"",","),IF(LEN(Disassembler!Q26)&lt;7,CHAR(9),""),CHAR(9),Disassembler!G26,IF(Disassembler!H26="I"," I",""),IF(LEN(Disassembler!I26)+LEN(Disassembler!L26)=0,"",CONCATENATE(IF(LEN(Disassembler!G26)&lt;8,CHAR(9),""),CHAR(9),Disassembler!I26,IF(LEN(Disassembler!L26)=0,"",CONCATENATE(IF(LEN(Disassembler!I26)&lt;8,CHAR(9),""),CHAR(9),IF(LEN(Disassembler!L26)=0,"",IF(LEFT(Disassembler!L26,1)="/","","/")),Disassembler!L26))))))</f>
        <v/>
      </c>
      <c r="C26" s="1"/>
    </row>
    <row r="27" spans="1:3" x14ac:dyDescent="0.2">
      <c r="A27" s="1"/>
      <c r="B27" s="344" t="str">
        <f>IF(LEN(Disassembler!F27)+LEN(Disassembler!G27)+LEN(Disassembler!L27)=0,"",CONCATENATE(Disassembler!Q27,IF(LEN(Disassembler!Q27)=0,"",","),IF(LEN(Disassembler!Q27)&lt;7,CHAR(9),""),CHAR(9),Disassembler!G27,IF(Disassembler!H27="I"," I",""),IF(LEN(Disassembler!I27)+LEN(Disassembler!L27)=0,"",CONCATENATE(IF(LEN(Disassembler!G27)&lt;8,CHAR(9),""),CHAR(9),Disassembler!I27,IF(LEN(Disassembler!L27)=0,"",CONCATENATE(IF(LEN(Disassembler!I27)&lt;8,CHAR(9),""),CHAR(9),IF(LEN(Disassembler!L27)=0,"",IF(LEFT(Disassembler!L27,1)="/","","/")),Disassembler!L27))))))</f>
        <v xml:space="preserve">		RTL				/Shift high byte left the final 2, putting Channel 7 into L</v>
      </c>
      <c r="C27" s="1"/>
    </row>
    <row r="28" spans="1:3" x14ac:dyDescent="0.2">
      <c r="A28" s="1"/>
      <c r="B28" s="344" t="str">
        <f>IF(LEN(Disassembler!F28)+LEN(Disassembler!G28)+LEN(Disassembler!L28)=0,"",CONCATENATE(Disassembler!Q28,IF(LEN(Disassembler!Q28)=0,"",","),IF(LEN(Disassembler!Q28)&lt;7,CHAR(9),""),CHAR(9),Disassembler!G28,IF(Disassembler!H28="I"," I",""),IF(LEN(Disassembler!I28)+LEN(Disassembler!L28)=0,"",CONCATENATE(IF(LEN(Disassembler!G28)&lt;8,CHAR(9),""),CHAR(9),Disassembler!I28,IF(LEN(Disassembler!L28)=0,"",CONCATENATE(IF(LEN(Disassembler!I28)&lt;8,CHAR(9),""),CHAR(9),IF(LEN(Disassembler!L28)=0,"",IF(LEFT(Disassembler!L28,1)="/","","/")),Disassembler!L28))))))</f>
        <v xml:space="preserve">						/Channel 7 indicates an address word</v>
      </c>
      <c r="C28" s="1"/>
    </row>
    <row r="29" spans="1:3" x14ac:dyDescent="0.2">
      <c r="A29" s="1"/>
      <c r="B29" s="344" t="str">
        <f>IF(LEN(Disassembler!F29)+LEN(Disassembler!G29)+LEN(Disassembler!L29)=0,"",CONCATENATE(Disassembler!Q29,IF(LEN(Disassembler!Q29)=0,"",","),IF(LEN(Disassembler!Q29)&lt;7,CHAR(9),""),CHAR(9),Disassembler!G29,IF(Disassembler!H29="I"," I",""),IF(LEN(Disassembler!I29)+LEN(Disassembler!L29)=0,"",CONCATENATE(IF(LEN(Disassembler!G29)&lt;8,CHAR(9),""),CHAR(9),Disassembler!I29,IF(LEN(Disassembler!L29)=0,"",CONCATENATE(IF(LEN(Disassembler!I29)&lt;8,CHAR(9),""),CHAR(9),IF(LEN(Disassembler!L29)=0,"",IF(LEFT(Disassembler!L29,1)="/","","/")),Disassembler!L29))))))</f>
        <v>WAITLO,		KSF				/Wait for low-byte data</v>
      </c>
      <c r="C29" s="1"/>
    </row>
    <row r="30" spans="1:3" x14ac:dyDescent="0.2">
      <c r="A30" s="1"/>
      <c r="B30" s="344" t="str">
        <f>IF(LEN(Disassembler!F30)+LEN(Disassembler!G30)+LEN(Disassembler!L30)=0,"",CONCATENATE(Disassembler!Q30,IF(LEN(Disassembler!Q30)=0,"",","),IF(LEN(Disassembler!Q30)&lt;7,CHAR(9),""),CHAR(9),Disassembler!G30,IF(Disassembler!H30="I"," I",""),IF(LEN(Disassembler!I30)+LEN(Disassembler!L30)=0,"",CONCATENATE(IF(LEN(Disassembler!G30)&lt;8,CHAR(9),""),CHAR(9),Disassembler!I30,IF(LEN(Disassembler!L30)=0,"",CONCATENATE(IF(LEN(Disassembler!I30)&lt;8,CHAR(9),""),CHAR(9),IF(LEN(Disassembler!L30)=0,"",IF(LEFT(Disassembler!L30,1)="/","","/")),Disassembler!L30))))))</f>
        <v xml:space="preserve">		JMP		WAITLO</v>
      </c>
      <c r="C30" s="1"/>
    </row>
    <row r="31" spans="1:3" x14ac:dyDescent="0.2">
      <c r="A31" s="1"/>
      <c r="B31" s="344" t="str">
        <f>IF(LEN(Disassembler!F31)+LEN(Disassembler!G31)+LEN(Disassembler!L31)=0,"",CONCATENATE(Disassembler!Q31,IF(LEN(Disassembler!Q31)=0,"",","),IF(LEN(Disassembler!Q31)&lt;7,CHAR(9),""),CHAR(9),Disassembler!G31,IF(Disassembler!H31="I"," I",""),IF(LEN(Disassembler!I31)+LEN(Disassembler!L31)=0,"",CONCATENATE(IF(LEN(Disassembler!G31)&lt;8,CHAR(9),""),CHAR(9),Disassembler!I31,IF(LEN(Disassembler!L31)=0,"",CONCATENATE(IF(LEN(Disassembler!I31)&lt;8,CHAR(9),""),CHAR(9),IF(LEN(Disassembler!L31)=0,"",IF(LEFT(Disassembler!L31,1)="/","","/")),Disassembler!L31))))))</f>
        <v xml:space="preserve">						/Paper tape channels 6:1 are in AC bits 0:5</v>
      </c>
      <c r="C31" s="1"/>
    </row>
    <row r="32" spans="1:3" x14ac:dyDescent="0.2">
      <c r="A32" s="1"/>
      <c r="B32" s="344" t="str">
        <f>IF(LEN(Disassembler!F32)+LEN(Disassembler!G32)+LEN(Disassembler!L32)=0,"",CONCATENATE(Disassembler!Q32,IF(LEN(Disassembler!Q32)=0,"",","),IF(LEN(Disassembler!Q32)&lt;7,CHAR(9),""),CHAR(9),Disassembler!G32,IF(Disassembler!H32="I"," I",""),IF(LEN(Disassembler!I32)+LEN(Disassembler!L32)=0,"",CONCATENATE(IF(LEN(Disassembler!G32)&lt;8,CHAR(9),""),CHAR(9),Disassembler!I32,IF(LEN(Disassembler!L32)=0,"",CONCATENATE(IF(LEN(Disassembler!I32)&lt;8,CHAR(9),""),CHAR(9),IF(LEN(Disassembler!L32)=0,"",IF(LEFT(Disassembler!L32,1)="/","","/")),Disassembler!L32))))))</f>
        <v xml:space="preserve">		KRS				/Read low byte, combine with high byte. Don't clear flag yet</v>
      </c>
      <c r="C32" s="1"/>
    </row>
    <row r="33" spans="1:3" x14ac:dyDescent="0.2">
      <c r="A33" s="1"/>
      <c r="B33" s="344" t="str">
        <f>IF(LEN(Disassembler!F33)+LEN(Disassembler!G33)+LEN(Disassembler!L33)=0,"",CONCATENATE(Disassembler!Q33,IF(LEN(Disassembler!Q33)=0,"",","),IF(LEN(Disassembler!Q33)&lt;7,CHAR(9),""),CHAR(9),Disassembler!G33,IF(Disassembler!H33="I"," I",""),IF(LEN(Disassembler!I33)+LEN(Disassembler!L33)=0,"",CONCATENATE(IF(LEN(Disassembler!G33)&lt;8,CHAR(9),""),CHAR(9),Disassembler!I33,IF(LEN(Disassembler!L33)=0,"",CONCATENATE(IF(LEN(Disassembler!I33)&lt;8,CHAR(9),""),CHAR(9),IF(LEN(Disassembler!L33)=0,"",IF(LEFT(Disassembler!L33,1)="/","","/")),Disassembler!L33))))))</f>
        <v xml:space="preserve">		SNL 				/Channel 8 of high byte is in L: address or data?</v>
      </c>
      <c r="C33" s="1"/>
    </row>
    <row r="34" spans="1:3" x14ac:dyDescent="0.2">
      <c r="A34" s="1"/>
      <c r="B34" s="344" t="str">
        <f>IF(LEN(Disassembler!F34)+LEN(Disassembler!G34)+LEN(Disassembler!L34)=0,"",CONCATENATE(Disassembler!Q34,IF(LEN(Disassembler!Q34)=0,"",","),IF(LEN(Disassembler!Q34)&lt;7,CHAR(9),""),CHAR(9),Disassembler!G34,IF(Disassembler!H34="I"," I",""),IF(LEN(Disassembler!I34)+LEN(Disassembler!L34)=0,"",CONCATENATE(IF(LEN(Disassembler!G34)&lt;8,CHAR(9),""),CHAR(9),Disassembler!I34,IF(LEN(Disassembler!L34)=0,"",CONCATENATE(IF(LEN(Disassembler!I34)&lt;8,CHAR(9),""),CHAR(9),IF(LEN(Disassembler!L34)=0,"",IF(LEFT(Disassembler!L34,1)="/","","/")),Disassembler!L34))))))</f>
        <v xml:space="preserve">		DCA I		POINTER		/deposit data in memory at (POINTER)</v>
      </c>
      <c r="C34" s="1"/>
    </row>
    <row r="35" spans="1:3" x14ac:dyDescent="0.2">
      <c r="A35" s="1"/>
      <c r="B35" s="344" t="str">
        <f>IF(LEN(Disassembler!F35)+LEN(Disassembler!G35)+LEN(Disassembler!L35)=0,"",CONCATENATE(Disassembler!Q35,IF(LEN(Disassembler!Q35)=0,"",","),IF(LEN(Disassembler!Q35)&lt;7,CHAR(9),""),CHAR(9),Disassembler!G35,IF(Disassembler!H35="I"," I",""),IF(LEN(Disassembler!I35)+LEN(Disassembler!L35)=0,"",CONCATENATE(IF(LEN(Disassembler!G35)&lt;8,CHAR(9),""),CHAR(9),Disassembler!I35,IF(LEN(Disassembler!L35)=0,"",CONCATENATE(IF(LEN(Disassembler!I35)&lt;8,CHAR(9),""),CHAR(9),IF(LEN(Disassembler!L35)=0,"",IF(LEFT(Disassembler!L35,1)="/","","/")),Disassembler!L35))))))</f>
        <v xml:space="preserve">		DCA		POINTER		/set address</v>
      </c>
      <c r="C35" s="1"/>
    </row>
    <row r="36" spans="1:3" x14ac:dyDescent="0.2">
      <c r="A36" s="1"/>
      <c r="B36" s="344" t="str">
        <f>IF(LEN(Disassembler!F36)+LEN(Disassembler!G36)+LEN(Disassembler!L36)=0,"",CONCATENATE(Disassembler!Q36,IF(LEN(Disassembler!Q36)=0,"",","),IF(LEN(Disassembler!Q36)&lt;7,CHAR(9),""),CHAR(9),Disassembler!G36,IF(Disassembler!H36="I"," I",""),IF(LEN(Disassembler!I36)+LEN(Disassembler!L36)=0,"",CONCATENATE(IF(LEN(Disassembler!G36)&lt;8,CHAR(9),""),CHAR(9),Disassembler!I36,IF(LEN(Disassembler!L36)=0,"",CONCATENATE(IF(LEN(Disassembler!I36)&lt;8,CHAR(9),""),CHAR(9),IF(LEN(Disassembler!L36)=0,"",IF(LEFT(Disassembler!L36,1)="/","","/")),Disassembler!L36))))))</f>
        <v xml:space="preserve">		JMP		RIMLOD		/Next word</v>
      </c>
      <c r="C36" s="1"/>
    </row>
    <row r="37" spans="1:3" x14ac:dyDescent="0.2">
      <c r="A37" s="1"/>
      <c r="B37" s="344" t="str">
        <f>IF(LEN(Disassembler!F37)+LEN(Disassembler!G37)+LEN(Disassembler!L37)=0,"",CONCATENATE(Disassembler!Q37,IF(LEN(Disassembler!Q37)=0,"",","),IF(LEN(Disassembler!Q37)&lt;7,CHAR(9),""),CHAR(9),Disassembler!G37,IF(Disassembler!H37="I"," I",""),IF(LEN(Disassembler!I37)+LEN(Disassembler!L37)=0,"",CONCATENATE(IF(LEN(Disassembler!G37)&lt;8,CHAR(9),""),CHAR(9),Disassembler!I37,IF(LEN(Disassembler!L37)=0,"",CONCATENATE(IF(LEN(Disassembler!I37)&lt;8,CHAR(9),""),CHAR(9),IF(LEN(Disassembler!L37)=0,"",IF(LEFT(Disassembler!L37,1)="/","","/")),Disassembler!L37))))))</f>
        <v/>
      </c>
      <c r="C37" s="1"/>
    </row>
    <row r="38" spans="1:3" x14ac:dyDescent="0.2">
      <c r="A38" s="1"/>
      <c r="B38" s="344" t="str">
        <f>IF(LEN(Disassembler!F38)+LEN(Disassembler!G38)+LEN(Disassembler!L38)=0,"",CONCATENATE(Disassembler!Q38,IF(LEN(Disassembler!Q38)=0,"",","),IF(LEN(Disassembler!Q38)&lt;7,CHAR(9),""),CHAR(9),Disassembler!G38,IF(Disassembler!H38="I"," I",""),IF(LEN(Disassembler!I38)+LEN(Disassembler!L38)=0,"",CONCATENATE(IF(LEN(Disassembler!G38)&lt;8,CHAR(9),""),CHAR(9),Disassembler!I38,IF(LEN(Disassembler!L38)=0,"",CONCATENATE(IF(LEN(Disassembler!I38)&lt;8,CHAR(9),""),CHAR(9),IF(LEN(Disassembler!L38)=0,"",IF(LEFT(Disassembler!L38,1)="/","","/")),Disassembler!L38))))))</f>
        <v>POINTER,	0000</v>
      </c>
      <c r="C38" s="1"/>
    </row>
    <row r="39" spans="1:3" x14ac:dyDescent="0.2">
      <c r="A39" s="1"/>
      <c r="B39" s="344" t="str">
        <f>IF(LEN(Disassembler!F39)+LEN(Disassembler!G39)+LEN(Disassembler!L39)=0,"",CONCATENATE(Disassembler!Q39,IF(LEN(Disassembler!Q39)=0,"",","),IF(LEN(Disassembler!Q39)&lt;7,CHAR(9),""),CHAR(9),Disassembler!G39,IF(Disassembler!H39="I"," I",""),IF(LEN(Disassembler!I39)+LEN(Disassembler!L39)=0,"",CONCATENATE(IF(LEN(Disassembler!G39)&lt;8,CHAR(9),""),CHAR(9),Disassembler!I39,IF(LEN(Disassembler!L39)=0,"",CONCATENATE(IF(LEN(Disassembler!I39)&lt;8,CHAR(9),""),CHAR(9),IF(LEN(Disassembler!L39)=0,"",IF(LEFT(Disassembler!L39,1)="/","","/")),Disassembler!L39))))))</f>
        <v/>
      </c>
      <c r="C39" s="1"/>
    </row>
    <row r="40" spans="1:3" x14ac:dyDescent="0.2">
      <c r="A40" s="1"/>
      <c r="B40" s="344" t="str">
        <f>IF(LEN(Disassembler!F40)+LEN(Disassembler!G40)+LEN(Disassembler!L40)=0,"",CONCATENATE(Disassembler!Q40,IF(LEN(Disassembler!Q40)=0,"",","),IF(LEN(Disassembler!Q40)&lt;7,CHAR(9),""),CHAR(9),Disassembler!G40,IF(Disassembler!H40="I"," I",""),IF(LEN(Disassembler!I40)+LEN(Disassembler!L40)=0,"",CONCATENATE(IF(LEN(Disassembler!G40)&lt;8,CHAR(9),""),CHAR(9),Disassembler!I40,IF(LEN(Disassembler!L40)=0,"",CONCATENATE(IF(LEN(Disassembler!I40)&lt;8,CHAR(9),""),CHAR(9),IF(LEN(Disassembler!L40)=0,"",IF(LEFT(Disassembler!L40,1)="/","","/")),Disassembler!L40))))))</f>
        <v xml:space="preserve">						/************************</v>
      </c>
      <c r="C40" s="1"/>
    </row>
    <row r="41" spans="1:3" x14ac:dyDescent="0.2">
      <c r="A41" s="1"/>
      <c r="B41" s="344" t="str">
        <f>IF(LEN(Disassembler!F41)+LEN(Disassembler!G41)+LEN(Disassembler!L41)=0,"",CONCATENATE(Disassembler!Q41,IF(LEN(Disassembler!Q41)=0,"",","),IF(LEN(Disassembler!Q41)&lt;7,CHAR(9),""),CHAR(9),Disassembler!G41,IF(Disassembler!H41="I"," I",""),IF(LEN(Disassembler!I41)+LEN(Disassembler!L41)=0,"",CONCATENATE(IF(LEN(Disassembler!G41)&lt;8,CHAR(9),""),CHAR(9),Disassembler!I41,IF(LEN(Disassembler!L41)=0,"",CONCATENATE(IF(LEN(Disassembler!I41)&lt;8,CHAR(9),""),CHAR(9),IF(LEN(Disassembler!L41)=0,"",IF(LEFT(Disassembler!L41,1)="/","","/")),Disassembler!L41))))))</f>
        <v xml:space="preserve">						/DEC PDP-8 HELP Loader</v>
      </c>
      <c r="C41" s="1"/>
    </row>
    <row r="42" spans="1:3" x14ac:dyDescent="0.2">
      <c r="A42" s="1"/>
      <c r="B42" s="344" t="str">
        <f>IF(LEN(Disassembler!F42)+LEN(Disassembler!G42)+LEN(Disassembler!L42)=0,"",CONCATENATE(Disassembler!Q42,IF(LEN(Disassembler!Q42)=0,"",","),IF(LEN(Disassembler!Q42)&lt;7,CHAR(9),""),CHAR(9),Disassembler!G42,IF(Disassembler!H42="I"," I",""),IF(LEN(Disassembler!I42)+LEN(Disassembler!L42)=0,"",CONCATENATE(IF(LEN(Disassembler!G42)&lt;8,CHAR(9),""),CHAR(9),Disassembler!I42,IF(LEN(Disassembler!L42)=0,"",CONCATENATE(IF(LEN(Disassembler!I42)&lt;8,CHAR(9),""),CHAR(9),IF(LEN(Disassembler!L42)=0,"",IF(LEFT(Disassembler!L42,1)="/","","/")),Disassembler!L42))))))</f>
        <v xml:space="preserve">						/************************</v>
      </c>
      <c r="C42" s="1"/>
    </row>
    <row r="43" spans="1:3" x14ac:dyDescent="0.2">
      <c r="A43" s="1"/>
      <c r="B43" s="344" t="str">
        <f>IF(LEN(Disassembler!F43)+LEN(Disassembler!G43)+LEN(Disassembler!L43)=0,"",CONCATENATE(Disassembler!Q43,IF(LEN(Disassembler!Q43)=0,"",","),IF(LEN(Disassembler!Q43)&lt;7,CHAR(9),""),CHAR(9),Disassembler!G43,IF(Disassembler!H43="I"," I",""),IF(LEN(Disassembler!I43)+LEN(Disassembler!L43)=0,"",CONCATENATE(IF(LEN(Disassembler!G43)&lt;8,CHAR(9),""),CHAR(9),Disassembler!I43,IF(LEN(Disassembler!L43)=0,"",CONCATENATE(IF(LEN(Disassembler!I43)&lt;8,CHAR(9),""),CHAR(9),IF(LEN(Disassembler!L43)=0,"",IF(LEFT(Disassembler!L43,1)="/","","/")),Disassembler!L43))))))</f>
        <v xml:space="preserve">						/From PDP-8 Family Paper Tape System User's Guide</v>
      </c>
      <c r="C43" s="1"/>
    </row>
    <row r="44" spans="1:3" x14ac:dyDescent="0.2">
      <c r="A44" s="1"/>
      <c r="B44" s="344" t="str">
        <f>IF(LEN(Disassembler!F44)+LEN(Disassembler!G44)+LEN(Disassembler!L44)=0,"",CONCATENATE(Disassembler!Q44,IF(LEN(Disassembler!Q44)=0,"",","),IF(LEN(Disassembler!Q44)&lt;7,CHAR(9),""),CHAR(9),Disassembler!G44,IF(Disassembler!H44="I"," I",""),IF(LEN(Disassembler!I44)+LEN(Disassembler!L44)=0,"",CONCATENATE(IF(LEN(Disassembler!G44)&lt;8,CHAR(9),""),CHAR(9),Disassembler!I44,IF(LEN(Disassembler!L44)=0,"",CONCATENATE(IF(LEN(Disassembler!I44)&lt;8,CHAR(9),""),CHAR(9),IF(LEN(Disassembler!L44)=0,"",IF(LEFT(Disassembler!L44,1)="/","","/")),Disassembler!L44))))))</f>
        <v xml:space="preserve">						/This assumes every word of the program to be loaded has</v>
      </c>
      <c r="C44" s="1"/>
    </row>
    <row r="45" spans="1:3" x14ac:dyDescent="0.2">
      <c r="A45" s="1"/>
      <c r="B45" s="344" t="str">
        <f>IF(LEN(Disassembler!F45)+LEN(Disassembler!G45)+LEN(Disassembler!L45)=0,"",CONCATENATE(Disassembler!Q45,IF(LEN(Disassembler!Q45)=0,"",","),IF(LEN(Disassembler!Q45)&lt;7,CHAR(9),""),CHAR(9),Disassembler!G45,IF(Disassembler!H45="I"," I",""),IF(LEN(Disassembler!I45)+LEN(Disassembler!L45)=0,"",CONCATENATE(IF(LEN(Disassembler!G45)&lt;8,CHAR(9),""),CHAR(9),Disassembler!I45,IF(LEN(Disassembler!L45)=0,"",CONCATENATE(IF(LEN(Disassembler!I45)&lt;8,CHAR(9),""),CHAR(9),IF(LEN(Disassembler!L45)=0,"",IF(LEFT(Disassembler!L45,1)="/","","/")),Disassembler!L45))))))</f>
        <v xml:space="preserve">						/bits 4:7 = 0. Leader characters are nulls</v>
      </c>
      <c r="C45" s="1"/>
    </row>
    <row r="46" spans="1:3" x14ac:dyDescent="0.2">
      <c r="A46" s="1"/>
      <c r="B46" s="344" t="str">
        <f>IF(LEN(Disassembler!F46)+LEN(Disassembler!G46)+LEN(Disassembler!L46)=0,"",CONCATENATE(Disassembler!Q46,IF(LEN(Disassembler!Q46)=0,"",","),IF(LEN(Disassembler!Q46)&lt;7,CHAR(9),""),CHAR(9),Disassembler!G46,IF(Disassembler!H46="I"," I",""),IF(LEN(Disassembler!I46)+LEN(Disassembler!L46)=0,"",CONCATENATE(IF(LEN(Disassembler!G46)&lt;8,CHAR(9),""),CHAR(9),Disassembler!I46,IF(LEN(Disassembler!L46)=0,"",CONCATENATE(IF(LEN(Disassembler!I46)&lt;8,CHAR(9),""),CHAR(9),IF(LEN(Disassembler!L46)=0,"",IF(LEFT(Disassembler!L46,1)="/","","/")),Disassembler!L46))))))</f>
        <v xml:space="preserve">						/All of this to make the HELP loader as small as possible.)</v>
      </c>
      <c r="C46" s="1"/>
    </row>
    <row r="47" spans="1:3" x14ac:dyDescent="0.2">
      <c r="A47" s="1"/>
      <c r="B47" s="344" t="str">
        <f>IF(LEN(Disassembler!F47)+LEN(Disassembler!G47)+LEN(Disassembler!L47)=0,"",CONCATENATE(Disassembler!Q47,IF(LEN(Disassembler!Q47)=0,"",","),IF(LEN(Disassembler!Q47)&lt;7,CHAR(9),""),CHAR(9),Disassembler!G47,IF(Disassembler!H47="I"," I",""),IF(LEN(Disassembler!I47)+LEN(Disassembler!L47)=0,"",CONCATENATE(IF(LEN(Disassembler!G47)&lt;8,CHAR(9),""),CHAR(9),Disassembler!I47,IF(LEN(Disassembler!L47)=0,"",CONCATENATE(IF(LEN(Disassembler!I47)&lt;8,CHAR(9),""),CHAR(9),IF(LEN(Disassembler!L47)=0,"",IF(LEFT(Disassembler!L47,1)="/","","/")),Disassembler!L47))))))</f>
        <v/>
      </c>
      <c r="C47" s="1"/>
    </row>
    <row r="48" spans="1:3" x14ac:dyDescent="0.2">
      <c r="A48" s="1"/>
      <c r="B48" s="344" t="str">
        <f>IF(LEN(Disassembler!F48)+LEN(Disassembler!G48)+LEN(Disassembler!L48)=0,"",CONCATENATE(Disassembler!Q48,IF(LEN(Disassembler!Q48)=0,"",","),IF(LEN(Disassembler!Q48)&lt;7,CHAR(9),""),CHAR(9),Disassembler!G48,IF(Disassembler!H48="I"," I",""),IF(LEN(Disassembler!I48)+LEN(Disassembler!L48)=0,"",CONCATENATE(IF(LEN(Disassembler!G48)&lt;8,CHAR(9),""),CHAR(9),Disassembler!I48,IF(LEN(Disassembler!L48)=0,"",CONCATENATE(IF(LEN(Disassembler!I48)&lt;8,CHAR(9),""),CHAR(9),IF(LEN(Disassembler!L48)=0,"",IF(LEFT(Disassembler!L48,1)="/","","/")),Disassembler!L48))))))</f>
        <v xml:space="preserve">		*27</v>
      </c>
      <c r="C48" s="1"/>
    </row>
    <row r="49" spans="1:3" x14ac:dyDescent="0.2">
      <c r="A49" s="1"/>
      <c r="B49" s="344" t="str">
        <f>IF(LEN(Disassembler!F49)+LEN(Disassembler!G49)+LEN(Disassembler!L49)=0,"",CONCATENATE(Disassembler!Q49,IF(LEN(Disassembler!Q49)=0,"",","),IF(LEN(Disassembler!Q49)&lt;7,CHAR(9),""),CHAR(9),Disassembler!G49,IF(Disassembler!H49="I"," I",""),IF(LEN(Disassembler!I49)+LEN(Disassembler!L49)=0,"",CONCATENATE(IF(LEN(Disassembler!G49)&lt;8,CHAR(9),""),CHAR(9),Disassembler!I49,IF(LEN(Disassembler!L49)=0,"",CONCATENATE(IF(LEN(Disassembler!I49)&lt;8,CHAR(9),""),CHAR(9),IF(LEN(Disassembler!L49)=0,"",IF(LEFT(Disassembler!L49,1)="/","","/")),Disassembler!L49))))))</f>
        <v/>
      </c>
      <c r="C49" s="1"/>
    </row>
    <row r="50" spans="1:3" x14ac:dyDescent="0.2">
      <c r="A50" s="1"/>
      <c r="B50" s="344" t="str">
        <f>IF(LEN(Disassembler!F50)+LEN(Disassembler!G50)+LEN(Disassembler!L50)=0,"",CONCATENATE(Disassembler!Q50,IF(LEN(Disassembler!Q50)=0,"",","),IF(LEN(Disassembler!Q50)&lt;7,CHAR(9),""),CHAR(9),Disassembler!G50,IF(Disassembler!H50="I"," I",""),IF(LEN(Disassembler!I50)+LEN(Disassembler!L50)=0,"",CONCATENATE(IF(LEN(Disassembler!G50)&lt;8,CHAR(9),""),CHAR(9),Disassembler!I50,IF(LEN(Disassembler!L50)=0,"",CONCATENATE(IF(LEN(Disassembler!I50)&lt;8,CHAR(9),""),CHAR(9),IF(LEN(Disassembler!L50)=0,"",IF(LEFT(Disassembler!L50,1)="/","","/")),Disassembler!L50))))))</f>
        <v>HELP,		KSF				/Wait for character</v>
      </c>
      <c r="C50" s="1"/>
    </row>
    <row r="51" spans="1:3" x14ac:dyDescent="0.2">
      <c r="A51" s="1"/>
      <c r="B51" s="344" t="str">
        <f>IF(LEN(Disassembler!F51)+LEN(Disassembler!G51)+LEN(Disassembler!L51)=0,"",CONCATENATE(Disassembler!Q51,IF(LEN(Disassembler!Q51)=0,"",","),IF(LEN(Disassembler!Q51)&lt;7,CHAR(9),""),CHAR(9),Disassembler!G51,IF(Disassembler!H51="I"," I",""),IF(LEN(Disassembler!I51)+LEN(Disassembler!L51)=0,"",CONCATENATE(IF(LEN(Disassembler!G51)&lt;8,CHAR(9),""),CHAR(9),Disassembler!I51,IF(LEN(Disassembler!L51)=0,"",CONCATENATE(IF(LEN(Disassembler!I51)&lt;8,CHAR(9),""),CHAR(9),IF(LEN(Disassembler!L51)=0,"",IF(LEFT(Disassembler!L51,1)="/","","/")),Disassembler!L51))))))</f>
        <v xml:space="preserve">		JMP		HELP</v>
      </c>
      <c r="C51" s="1"/>
    </row>
    <row r="52" spans="1:3" x14ac:dyDescent="0.2">
      <c r="A52" s="1"/>
      <c r="B52" s="344" t="str">
        <f>IF(LEN(Disassembler!F52)+LEN(Disassembler!G52)+LEN(Disassembler!L52)=0,"",CONCATENATE(Disassembler!Q52,IF(LEN(Disassembler!Q52)=0,"",","),IF(LEN(Disassembler!Q52)&lt;7,CHAR(9),""),CHAR(9),Disassembler!G52,IF(Disassembler!H52="I"," I",""),IF(LEN(Disassembler!I52)+LEN(Disassembler!L52)=0,"",CONCATENATE(IF(LEN(Disassembler!G52)&lt;8,CHAR(9),""),CHAR(9),Disassembler!I52,IF(LEN(Disassembler!L52)=0,"",CONCATENATE(IF(LEN(Disassembler!I52)&lt;8,CHAR(9),""),CHAR(9),IF(LEN(Disassembler!L52)=0,"",IF(LEFT(Disassembler!L52,1)="/","","/")),Disassembler!L52))))))</f>
        <v/>
      </c>
      <c r="C52" s="1"/>
    </row>
    <row r="53" spans="1:3" x14ac:dyDescent="0.2">
      <c r="A53" s="1"/>
      <c r="B53" s="344" t="str">
        <f>IF(LEN(Disassembler!F53)+LEN(Disassembler!G53)+LEN(Disassembler!L53)=0,"",CONCATENATE(Disassembler!Q53,IF(LEN(Disassembler!Q53)=0,"",","),IF(LEN(Disassembler!Q53)&lt;7,CHAR(9),""),CHAR(9),Disassembler!G53,IF(Disassembler!H53="I"," I",""),IF(LEN(Disassembler!I53)+LEN(Disassembler!L53)=0,"",CONCATENATE(IF(LEN(Disassembler!G53)&lt;8,CHAR(9),""),CHAR(9),Disassembler!I53,IF(LEN(Disassembler!L53)=0,"",CONCATENATE(IF(LEN(Disassembler!I53)&lt;8,CHAR(9),""),CHAR(9),IF(LEN(Disassembler!L53)=0,"",IF(LEFT(Disassembler!L53,1)="/","","/")),Disassembler!L53))))))</f>
        <v xml:space="preserve">		KRB				/read character, clear flag</v>
      </c>
      <c r="C53" s="1"/>
    </row>
    <row r="54" spans="1:3" x14ac:dyDescent="0.2">
      <c r="A54" s="1"/>
      <c r="B54" s="344" t="str">
        <f>IF(LEN(Disassembler!F54)+LEN(Disassembler!G54)+LEN(Disassembler!L54)=0,"",CONCATENATE(Disassembler!Q54,IF(LEN(Disassembler!Q54)=0,"",","),IF(LEN(Disassembler!Q54)&lt;7,CHAR(9),""),CHAR(9),Disassembler!G54,IF(Disassembler!H54="I"," I",""),IF(LEN(Disassembler!I54)+LEN(Disassembler!L54)=0,"",CONCATENATE(IF(LEN(Disassembler!G54)&lt;8,CHAR(9),""),CHAR(9),Disassembler!I54,IF(LEN(Disassembler!L54)=0,"",CONCATENATE(IF(LEN(Disassembler!I54)&lt;8,CHAR(9),""),CHAR(9),IF(LEN(Disassembler!L54)=0,"",IF(LEFT(Disassembler!L54,1)="/","","/")),Disassembler!L54))))))</f>
        <v xml:space="preserve">		SNA </v>
      </c>
      <c r="C54" s="1"/>
    </row>
    <row r="55" spans="1:3" x14ac:dyDescent="0.2">
      <c r="A55" s="1"/>
      <c r="B55" s="344" t="str">
        <f>IF(LEN(Disassembler!F55)+LEN(Disassembler!G55)+LEN(Disassembler!L55)=0,"",CONCATENATE(Disassembler!Q55,IF(LEN(Disassembler!Q55)=0,"",","),IF(LEN(Disassembler!Q55)&lt;7,CHAR(9),""),CHAR(9),Disassembler!G55,IF(Disassembler!H55="I"," I",""),IF(LEN(Disassembler!I55)+LEN(Disassembler!L55)=0,"",CONCATENATE(IF(LEN(Disassembler!G55)&lt;8,CHAR(9),""),CHAR(9),Disassembler!I55,IF(LEN(Disassembler!L55)=0,"",CONCATENATE(IF(LEN(Disassembler!I55)&lt;8,CHAR(9),""),CHAR(9),IF(LEN(Disassembler!L55)=0,"",IF(LEFT(Disassembler!L55,1)="/","","/")),Disassembler!L55))))))</f>
        <v xml:space="preserve">		JMP		HELP		/ignore null leader characters</v>
      </c>
      <c r="C55" s="1"/>
    </row>
    <row r="56" spans="1:3" x14ac:dyDescent="0.2">
      <c r="A56" s="1"/>
      <c r="B56" s="344" t="str">
        <f>IF(LEN(Disassembler!F56)+LEN(Disassembler!G56)+LEN(Disassembler!L56)=0,"",CONCATENATE(Disassembler!Q56,IF(LEN(Disassembler!Q56)=0,"",","),IF(LEN(Disassembler!Q56)&lt;7,CHAR(9),""),CHAR(9),Disassembler!G56,IF(Disassembler!H56="I"," I",""),IF(LEN(Disassembler!I56)+LEN(Disassembler!L56)=0,"",CONCATENATE(IF(LEN(Disassembler!G56)&lt;8,CHAR(9),""),CHAR(9),Disassembler!I56,IF(LEN(Disassembler!L56)=0,"",CONCATENATE(IF(LEN(Disassembler!I56)&lt;8,CHAR(9),""),CHAR(9),IF(LEN(Disassembler!L56)=0,"",IF(LEFT(Disassembler!L56,1)="/","","/")),Disassembler!L56))))))</f>
        <v/>
      </c>
      <c r="C56" s="1"/>
    </row>
    <row r="57" spans="1:3" x14ac:dyDescent="0.2">
      <c r="A57" s="1"/>
      <c r="B57" s="344" t="str">
        <f>IF(LEN(Disassembler!F57)+LEN(Disassembler!G57)+LEN(Disassembler!L57)=0,"",CONCATENATE(Disassembler!Q57,IF(LEN(Disassembler!Q57)=0,"",","),IF(LEN(Disassembler!Q57)&lt;7,CHAR(9),""),CHAR(9),Disassembler!G57,IF(Disassembler!H57="I"," I",""),IF(LEN(Disassembler!I57)+LEN(Disassembler!L57)=0,"",CONCATENATE(IF(LEN(Disassembler!G57)&lt;8,CHAR(9),""),CHAR(9),Disassembler!I57,IF(LEN(Disassembler!L57)=0,"",CONCATENATE(IF(LEN(Disassembler!I57)&lt;8,CHAR(9),""),CHAR(9),IF(LEN(Disassembler!L57)=0,"",IF(LEFT(Disassembler!L57,1)="/","","/")),Disassembler!L57))))))</f>
        <v xml:space="preserve">		RTR				/shift instruction bits into place</v>
      </c>
      <c r="C57" s="1"/>
    </row>
    <row r="58" spans="1:3" x14ac:dyDescent="0.2">
      <c r="A58" s="1"/>
      <c r="B58" s="344" t="str">
        <f>IF(LEN(Disassembler!F58)+LEN(Disassembler!G58)+LEN(Disassembler!L58)=0,"",CONCATENATE(Disassembler!Q58,IF(LEN(Disassembler!Q58)=0,"",","),IF(LEN(Disassembler!Q58)&lt;7,CHAR(9),""),CHAR(9),Disassembler!G58,IF(Disassembler!H58="I"," I",""),IF(LEN(Disassembler!I58)+LEN(Disassembler!L58)=0,"",CONCATENATE(IF(LEN(Disassembler!G58)&lt;8,CHAR(9),""),CHAR(9),Disassembler!I58,IF(LEN(Disassembler!L58)=0,"",CONCATENATE(IF(LEN(Disassembler!I58)&lt;8,CHAR(9),""),CHAR(9),IF(LEN(Disassembler!L58)=0,"",IF(LEFT(Disassembler!L58,1)="/","","/")),Disassembler!L58))))))</f>
        <v xml:space="preserve">		RAR				/AC bits 7:11 := Channels 8:5, L := Channel 3,</v>
      </c>
      <c r="C58" s="1"/>
    </row>
    <row r="59" spans="1:3" x14ac:dyDescent="0.2">
      <c r="A59" s="1"/>
      <c r="B59" s="344" t="str">
        <f>IF(LEN(Disassembler!F59)+LEN(Disassembler!G59)+LEN(Disassembler!L59)=0,"",CONCATENATE(Disassembler!Q59,IF(LEN(Disassembler!Q59)=0,"",","),IF(LEN(Disassembler!Q59)&lt;7,CHAR(9),""),CHAR(9),Disassembler!G59,IF(Disassembler!H59="I"," I",""),IF(LEN(Disassembler!I59)+LEN(Disassembler!L59)=0,"",CONCATENATE(IF(LEN(Disassembler!G59)&lt;8,CHAR(9),""),CHAR(9),Disassembler!I59,IF(LEN(Disassembler!L59)=0,"",CONCATENATE(IF(LEN(Disassembler!I59)&lt;8,CHAR(9),""),CHAR(9),IF(LEN(Disassembler!L59)=0,"",IF(LEFT(Disassembler!L59,1)="/","","/")),Disassembler!L59))))))</f>
        <v xml:space="preserve">						/AC bits 0:1 := Channels 2:1</v>
      </c>
      <c r="C59" s="1"/>
    </row>
    <row r="60" spans="1:3" x14ac:dyDescent="0.2">
      <c r="A60" s="1"/>
      <c r="B60" s="344" t="str">
        <f>IF(LEN(Disassembler!F60)+LEN(Disassembler!G60)+LEN(Disassembler!L60)=0,"",CONCATENATE(Disassembler!Q60,IF(LEN(Disassembler!Q60)=0,"",","),IF(LEN(Disassembler!Q60)&lt;7,CHAR(9),""),CHAR(9),Disassembler!G60,IF(Disassembler!H60="I"," I",""),IF(LEN(Disassembler!I60)+LEN(Disassembler!L60)=0,"",CONCATENATE(IF(LEN(Disassembler!G60)&lt;8,CHAR(9),""),CHAR(9),Disassembler!I60,IF(LEN(Disassembler!L60)=0,"",CONCATENATE(IF(LEN(Disassembler!I60)&lt;8,CHAR(9),""),CHAR(9),IF(LEN(Disassembler!L60)=0,"",IF(LEFT(Disassembler!L60,1)="/","","/")),Disassembler!L60))))))</f>
        <v>DCAINS,		DCA		APOINTR</v>
      </c>
      <c r="C60" s="1"/>
    </row>
    <row r="61" spans="1:3" x14ac:dyDescent="0.2">
      <c r="A61" s="1"/>
      <c r="B61" s="344" t="str">
        <f>IF(LEN(Disassembler!F61)+LEN(Disassembler!G61)+LEN(Disassembler!L61)=0,"",CONCATENATE(Disassembler!Q61,IF(LEN(Disassembler!Q61)=0,"",","),IF(LEN(Disassembler!Q61)&lt;7,CHAR(9),""),CHAR(9),Disassembler!G61,IF(Disassembler!H61="I"," I",""),IF(LEN(Disassembler!I61)+LEN(Disassembler!L61)=0,"",CONCATENATE(IF(LEN(Disassembler!G61)&lt;8,CHAR(9),""),CHAR(9),Disassembler!I61,IF(LEN(Disassembler!L61)=0,"",CONCATENATE(IF(LEN(Disassembler!I61)&lt;8,CHAR(9),""),CHAR(9),IF(LEN(Disassembler!L61)=0,"",IF(LEFT(Disassembler!L61,1)="/","","/")),Disassembler!L61))))))</f>
        <v xml:space="preserve">		ISZ		DCAINS		/Bump address in previous instruction</v>
      </c>
      <c r="C61" s="1"/>
    </row>
    <row r="62" spans="1:3" x14ac:dyDescent="0.2">
      <c r="A62" s="1"/>
      <c r="B62" s="344" t="str">
        <f>IF(LEN(Disassembler!F62)+LEN(Disassembler!G62)+LEN(Disassembler!L62)=0,"",CONCATENATE(Disassembler!Q62,IF(LEN(Disassembler!Q62)=0,"",","),IF(LEN(Disassembler!Q62)&lt;7,CHAR(9),""),CHAR(9),Disassembler!G62,IF(Disassembler!H62="I"," I",""),IF(LEN(Disassembler!I62)+LEN(Disassembler!L62)=0,"",CONCATENATE(IF(LEN(Disassembler!G62)&lt;8,CHAR(9),""),CHAR(9),Disassembler!I62,IF(LEN(Disassembler!L62)=0,"",CONCATENATE(IF(LEN(Disassembler!I62)&lt;8,CHAR(9),""),CHAR(9),IF(LEN(Disassembler!L62)=0,"",IF(LEFT(Disassembler!L62,1)="/","","/")),Disassembler!L62))))))</f>
        <v xml:space="preserve">		JMP		HELP		/Keep going until we get wiped out by loaded code</v>
      </c>
      <c r="C62" s="1"/>
    </row>
    <row r="63" spans="1:3" x14ac:dyDescent="0.2">
      <c r="A63" s="1"/>
      <c r="B63" s="344" t="str">
        <f>IF(LEN(Disassembler!F63)+LEN(Disassembler!G63)+LEN(Disassembler!L63)=0,"",CONCATENATE(Disassembler!Q63,IF(LEN(Disassembler!Q63)=0,"",","),IF(LEN(Disassembler!Q63)&lt;7,CHAR(9),""),CHAR(9),Disassembler!G63,IF(Disassembler!H63="I"," I",""),IF(LEN(Disassembler!I63)+LEN(Disassembler!L63)=0,"",CONCATENATE(IF(LEN(Disassembler!G63)&lt;8,CHAR(9),""),CHAR(9),Disassembler!I63,IF(LEN(Disassembler!L63)=0,"",CONCATENATE(IF(LEN(Disassembler!I63)&lt;8,CHAR(9),""),CHAR(9),IF(LEN(Disassembler!L63)=0,"",IF(LEFT(Disassembler!L63,1)="/","","/")),Disassembler!L63))))))</f>
        <v/>
      </c>
      <c r="C63" s="1"/>
    </row>
    <row r="64" spans="1:3" x14ac:dyDescent="0.2">
      <c r="A64" s="1"/>
      <c r="B64" s="344" t="str">
        <f>IF(LEN(Disassembler!F64)+LEN(Disassembler!G64)+LEN(Disassembler!L64)=0,"",CONCATENATE(Disassembler!Q64,IF(LEN(Disassembler!Q64)=0,"",","),IF(LEN(Disassembler!Q64)&lt;7,CHAR(9),""),CHAR(9),Disassembler!G64,IF(Disassembler!H64="I"," I",""),IF(LEN(Disassembler!I64)+LEN(Disassembler!L64)=0,"",CONCATENATE(IF(LEN(Disassembler!G64)&lt;8,CHAR(9),""),CHAR(9),Disassembler!I64,IF(LEN(Disassembler!L64)=0,"",CONCATENATE(IF(LEN(Disassembler!I64)&lt;8,CHAR(9),""),CHAR(9),IF(LEN(Disassembler!L64)=0,"",IF(LEFT(Disassembler!L64,1)="/","","/")),Disassembler!L64))))))</f>
        <v xml:space="preserve">						/***********************************</v>
      </c>
      <c r="C64" s="1"/>
    </row>
    <row r="65" spans="1:3" x14ac:dyDescent="0.2">
      <c r="A65" s="1"/>
      <c r="B65" s="344" t="str">
        <f>IF(LEN(Disassembler!F65)+LEN(Disassembler!G65)+LEN(Disassembler!L65)=0,"",CONCATENATE(Disassembler!Q65,IF(LEN(Disassembler!Q65)=0,"",","),IF(LEN(Disassembler!Q65)&lt;7,CHAR(9),""),CHAR(9),Disassembler!G65,IF(Disassembler!H65="I"," I",""),IF(LEN(Disassembler!I65)+LEN(Disassembler!L65)=0,"",CONCATENATE(IF(LEN(Disassembler!G65)&lt;8,CHAR(9),""),CHAR(9),Disassembler!I65,IF(LEN(Disassembler!L65)=0,"",CONCATENATE(IF(LEN(Disassembler!I65)&lt;8,CHAR(9),""),CHAR(9),IF(LEN(Disassembler!L65)=0,"",IF(LEFT(Disassembler!L65,1)="/","","/")),Disassembler!L65))))))</f>
        <v xml:space="preserve">						/Partial Disassembly of the HELP tape</v>
      </c>
      <c r="C65" s="1"/>
    </row>
    <row r="66" spans="1:3" x14ac:dyDescent="0.2">
      <c r="A66" s="1"/>
      <c r="B66" s="344" t="str">
        <f>IF(LEN(Disassembler!F66)+LEN(Disassembler!G66)+LEN(Disassembler!L66)=0,"",CONCATENATE(Disassembler!Q66,IF(LEN(Disassembler!Q66)=0,"",","),IF(LEN(Disassembler!Q66)&lt;7,CHAR(9),""),CHAR(9),Disassembler!G66,IF(Disassembler!H66="I"," I",""),IF(LEN(Disassembler!I66)+LEN(Disassembler!L66)=0,"",CONCATENATE(IF(LEN(Disassembler!G66)&lt;8,CHAR(9),""),CHAR(9),Disassembler!I66,IF(LEN(Disassembler!L66)=0,"",CONCATENATE(IF(LEN(Disassembler!I66)&lt;8,CHAR(9),""),CHAR(9),IF(LEN(Disassembler!L66)=0,"",IF(LEFT(Disassembler!L66,1)="/","","/")),Disassembler!L66))))))</f>
        <v xml:space="preserve">						/***********************************</v>
      </c>
      <c r="C66" s="1"/>
    </row>
    <row r="67" spans="1:3" x14ac:dyDescent="0.2">
      <c r="A67" s="1"/>
      <c r="B67" s="344" t="str">
        <f>IF(LEN(Disassembler!F67)+LEN(Disassembler!G67)+LEN(Disassembler!L67)=0,"",CONCATENATE(Disassembler!Q67,IF(LEN(Disassembler!Q67)=0,"",","),IF(LEN(Disassembler!Q67)&lt;7,CHAR(9),""),CHAR(9),Disassembler!G67,IF(Disassembler!H67="I"," I",""),IF(LEN(Disassembler!I67)+LEN(Disassembler!L67)=0,"",CONCATENATE(IF(LEN(Disassembler!G67)&lt;8,CHAR(9),""),CHAR(9),Disassembler!I67,IF(LEN(Disassembler!L67)=0,"",CONCATENATE(IF(LEN(Disassembler!I67)&lt;8,CHAR(9),""),CHAR(9),IF(LEN(Disassembler!L67)=0,"",IF(LEFT(Disassembler!L67,1)="/","","/")),Disassembler!L67))))))</f>
        <v/>
      </c>
      <c r="C67" s="1"/>
    </row>
    <row r="68" spans="1:3" x14ac:dyDescent="0.2">
      <c r="A68" s="1"/>
      <c r="B68" s="344" t="str">
        <f>IF(LEN(Disassembler!F68)+LEN(Disassembler!G68)+LEN(Disassembler!L68)=0,"",CONCATENATE(Disassembler!Q68,IF(LEN(Disassembler!Q68)=0,"",","),IF(LEN(Disassembler!Q68)&lt;7,CHAR(9),""),CHAR(9),Disassembler!G68,IF(Disassembler!H68="I"," I",""),IF(LEN(Disassembler!I68)+LEN(Disassembler!L68)=0,"",CONCATENATE(IF(LEN(Disassembler!G68)&lt;8,CHAR(9),""),CHAR(9),Disassembler!I68,IF(LEN(Disassembler!L68)=0,"",CONCATENATE(IF(LEN(Disassembler!I68)&lt;8,CHAR(9),""),CHAR(9),IF(LEN(Disassembler!L68)=0,"",IF(LEFT(Disassembler!L68,1)="/","","/")),Disassembler!L68))))))</f>
        <v xml:space="preserve">						/This the first program on the HELP Loader tape</v>
      </c>
      <c r="C68" s="1"/>
    </row>
    <row r="69" spans="1:3" x14ac:dyDescent="0.2">
      <c r="A69" s="1"/>
      <c r="B69" s="344" t="str">
        <f>IF(LEN(Disassembler!F69)+LEN(Disassembler!G69)+LEN(Disassembler!L69)=0,"",CONCATENATE(Disassembler!Q69,IF(LEN(Disassembler!Q69)=0,"",","),IF(LEN(Disassembler!Q69)&lt;7,CHAR(9),""),CHAR(9),Disassembler!G69,IF(Disassembler!H69="I"," I",""),IF(LEN(Disassembler!I69)+LEN(Disassembler!L69)=0,"",CONCATENATE(IF(LEN(Disassembler!G69)&lt;8,CHAR(9),""),CHAR(9),Disassembler!I69,IF(LEN(Disassembler!L69)=0,"",CONCATENATE(IF(LEN(Disassembler!I69)&lt;8,CHAR(9),""),CHAR(9),IF(LEN(Disassembler!L69)=0,"",IF(LEFT(Disassembler!L69,1)="/","","/")),Disassembler!L69))))))</f>
        <v xml:space="preserve">						/every word on the tape has been rotated (through L) left 3.</v>
      </c>
      <c r="C69" s="1"/>
    </row>
    <row r="70" spans="1:3" x14ac:dyDescent="0.2">
      <c r="A70" s="1"/>
      <c r="B70" s="344" t="str">
        <f>IF(LEN(Disassembler!F70)+LEN(Disassembler!G70)+LEN(Disassembler!L70)=0,"",CONCATENATE(Disassembler!Q70,IF(LEN(Disassembler!Q70)=0,"",","),IF(LEN(Disassembler!Q70)&lt;7,CHAR(9),""),CHAR(9),Disassembler!G70,IF(Disassembler!H70="I"," I",""),IF(LEN(Disassembler!I70)+LEN(Disassembler!L70)=0,"",CONCATENATE(IF(LEN(Disassembler!G70)&lt;8,CHAR(9),""),CHAR(9),Disassembler!I70,IF(LEN(Disassembler!L70)=0,"",CONCATENATE(IF(LEN(Disassembler!I70)&lt;8,CHAR(9),""),CHAR(9),IF(LEN(Disassembler!L70)=0,"",IF(LEFT(Disassembler!L70,1)="/","","/")),Disassembler!L70))))))</f>
        <v xml:space="preserve">						/with the resulting L bit rotated into the previous word</v>
      </c>
      <c r="C70" s="1"/>
    </row>
    <row r="71" spans="1:3" x14ac:dyDescent="0.2">
      <c r="A71" s="1"/>
      <c r="B71" s="344" t="str">
        <f>IF(LEN(Disassembler!F71)+LEN(Disassembler!G71)+LEN(Disassembler!L71)=0,"",CONCATENATE(Disassembler!Q71,IF(LEN(Disassembler!Q71)=0,"",","),IF(LEN(Disassembler!Q71)&lt;7,CHAR(9),""),CHAR(9),Disassembler!G71,IF(Disassembler!H71="I"," I",""),IF(LEN(Disassembler!I71)+LEN(Disassembler!L71)=0,"",CONCATENATE(IF(LEN(Disassembler!G71)&lt;8,CHAR(9),""),CHAR(9),Disassembler!I71,IF(LEN(Disassembler!L71)=0,"",CONCATENATE(IF(LEN(Disassembler!I71)&lt;8,CHAR(9),""),CHAR(9),IF(LEN(Disassembler!L71)=0,"",IF(LEFT(Disassembler!L71,1)="/","","/")),Disassembler!L71))))))</f>
        <v xml:space="preserve">		*0007				/The octal numbers below are the actual tape data.</v>
      </c>
      <c r="C71" s="1"/>
    </row>
    <row r="72" spans="1:3" x14ac:dyDescent="0.2">
      <c r="A72" s="1"/>
      <c r="B72" s="344" t="str">
        <f>IF(LEN(Disassembler!F72)+LEN(Disassembler!G72)+LEN(Disassembler!L72)=0,"",CONCATENATE(Disassembler!Q72,IF(LEN(Disassembler!Q72)=0,"",","),IF(LEN(Disassembler!Q72)&lt;7,CHAR(9),""),CHAR(9),Disassembler!G72,IF(Disassembler!H72="I"," I",""),IF(LEN(Disassembler!I72)+LEN(Disassembler!L72)=0,"",CONCATENATE(IF(LEN(Disassembler!G72)&lt;8,CHAR(9),""),CHAR(9),Disassembler!I72,IF(LEN(Disassembler!L72)=0,"",CONCATENATE(IF(LEN(Disassembler!I72)&lt;8,CHAR(9),""),CHAR(9),IF(LEN(Disassembler!L72)=0,"",IF(LEFT(Disassembler!L72,1)="/","","/")),Disassembler!L72))))))</f>
        <v/>
      </c>
      <c r="C72" s="1"/>
    </row>
    <row r="73" spans="1:3" x14ac:dyDescent="0.2">
      <c r="A73" s="1"/>
      <c r="B73" s="344" t="str">
        <f>IF(LEN(Disassembler!F73)+LEN(Disassembler!G73)+LEN(Disassembler!L73)=0,"",CONCATENATE(Disassembler!Q73,IF(LEN(Disassembler!Q73)=0,"",","),IF(LEN(Disassembler!Q73)&lt;7,CHAR(9),""),CHAR(9),Disassembler!G73,IF(Disassembler!H73="I"," I",""),IF(LEN(Disassembler!I73)+LEN(Disassembler!L73)=0,"",CONCATENATE(IF(LEN(Disassembler!G73)&lt;8,CHAR(9),""),CHAR(9),Disassembler!I73,IF(LEN(Disassembler!L73)=0,"",CONCATENATE(IF(LEN(Disassembler!I73)&lt;8,CHAR(9),""),CHAR(9),IF(LEN(Disassembler!L73)=0,"",IF(LEFT(Disassembler!L73,1)="/","","/")),Disassembler!L73))))))</f>
        <v xml:space="preserve">APOINTR,	0005				/050 </v>
      </c>
      <c r="C73" s="1"/>
    </row>
    <row r="74" spans="1:3" x14ac:dyDescent="0.2">
      <c r="A74" s="1"/>
      <c r="B74" s="344" t="str">
        <f>IF(LEN(Disassembler!F74)+LEN(Disassembler!G74)+LEN(Disassembler!L74)=0,"",CONCATENATE(Disassembler!Q74,IF(LEN(Disassembler!Q74)=0,"",","),IF(LEN(Disassembler!Q74)&lt;7,CHAR(9),""),CHAR(9),Disassembler!G74,IF(Disassembler!H74="I"," I",""),IF(LEN(Disassembler!I74)+LEN(Disassembler!L74)=0,"",CONCATENATE(IF(LEN(Disassembler!G74)&lt;8,CHAR(9),""),CHAR(9),Disassembler!I74,IF(LEN(Disassembler!L74)=0,"",CONCATENATE(IF(LEN(Disassembler!I74)&lt;8,CHAR(9),""),CHAR(9),IF(LEN(Disassembler!L74)=0,"",IF(LEFT(Disassembler!L74,1)="/","","/")),Disassembler!L74))))))</f>
        <v/>
      </c>
      <c r="C74" s="1"/>
    </row>
    <row r="75" spans="1:3" x14ac:dyDescent="0.2">
      <c r="A75" s="1"/>
      <c r="B75" s="344" t="str">
        <f>IF(LEN(Disassembler!F75)+LEN(Disassembler!G75)+LEN(Disassembler!L75)=0,"",CONCATENATE(Disassembler!Q75,IF(LEN(Disassembler!Q75)=0,"",","),IF(LEN(Disassembler!Q75)&lt;7,CHAR(9),""),CHAR(9),Disassembler!G75,IF(Disassembler!H75="I"," I",""),IF(LEN(Disassembler!I75)+LEN(Disassembler!L75)=0,"",CONCATENATE(IF(LEN(Disassembler!G75)&lt;8,CHAR(9),""),CHAR(9),Disassembler!I75,IF(LEN(Disassembler!L75)=0,"",CONCATENATE(IF(LEN(Disassembler!I75)&lt;8,CHAR(9),""),CHAR(9),IF(LEN(Disassembler!L75)=0,"",IF(LEFT(Disassembler!L75,1)="/","","/")),Disassembler!L75))))))</f>
        <v>LODRIM,		KSF				/317  wait for async character</v>
      </c>
      <c r="C75" s="1"/>
    </row>
    <row r="76" spans="1:3" x14ac:dyDescent="0.2">
      <c r="A76" s="1"/>
      <c r="B76" s="344" t="str">
        <f>IF(LEN(Disassembler!F76)+LEN(Disassembler!G76)+LEN(Disassembler!L76)=0,"",CONCATENATE(Disassembler!Q76,IF(LEN(Disassembler!Q76)=0,"",","),IF(LEN(Disassembler!Q76)&lt;7,CHAR(9),""),CHAR(9),Disassembler!G76,IF(Disassembler!H76="I"," I",""),IF(LEN(Disassembler!I76)+LEN(Disassembler!L76)=0,"",CONCATENATE(IF(LEN(Disassembler!G76)&lt;8,CHAR(9),""),CHAR(9),Disassembler!I76,IF(LEN(Disassembler!L76)=0,"",CONCATENATE(IF(LEN(Disassembler!I76)&lt;8,CHAR(9),""),CHAR(9),IF(LEN(Disassembler!L76)=0,"",IF(LEFT(Disassembler!L76,1)="/","","/")),Disassembler!L76))))))</f>
        <v xml:space="preserve">		JMP		LODRIM		/102 </v>
      </c>
      <c r="C76" s="1"/>
    </row>
    <row r="77" spans="1:3" x14ac:dyDescent="0.2">
      <c r="A77" s="1"/>
      <c r="B77" s="344" t="str">
        <f>IF(LEN(Disassembler!F77)+LEN(Disassembler!G77)+LEN(Disassembler!L77)=0,"",CONCATENATE(Disassembler!Q77,IF(LEN(Disassembler!Q77)=0,"",","),IF(LEN(Disassembler!Q77)&lt;7,CHAR(9),""),CHAR(9),Disassembler!G77,IF(Disassembler!H77="I"," I",""),IF(LEN(Disassembler!I77)+LEN(Disassembler!L77)=0,"",CONCATENATE(IF(LEN(Disassembler!G77)&lt;8,CHAR(9),""),CHAR(9),Disassembler!I77,IF(LEN(Disassembler!L77)=0,"",CONCATENATE(IF(LEN(Disassembler!I77)&lt;8,CHAR(9),""),CHAR(9),IF(LEN(Disassembler!L77)=0,"",IF(LEFT(Disassembler!L77,1)="/","","/")),Disassembler!L77))))))</f>
        <v/>
      </c>
      <c r="C77" s="1"/>
    </row>
    <row r="78" spans="1:3" x14ac:dyDescent="0.2">
      <c r="A78" s="1"/>
      <c r="B78" s="344" t="str">
        <f>IF(LEN(Disassembler!F78)+LEN(Disassembler!G78)+LEN(Disassembler!L78)=0,"",CONCATENATE(Disassembler!Q78,IF(LEN(Disassembler!Q78)=0,"",","),IF(LEN(Disassembler!Q78)&lt;7,CHAR(9),""),CHAR(9),Disassembler!G78,IF(Disassembler!H78="I"," I",""),IF(LEN(Disassembler!I78)+LEN(Disassembler!L78)=0,"",CONCATENATE(IF(LEN(Disassembler!G78)&lt;8,CHAR(9),""),CHAR(9),Disassembler!I78,IF(LEN(Disassembler!L78)=0,"",CONCATENATE(IF(LEN(Disassembler!I78)&lt;8,CHAR(9),""),CHAR(9),IF(LEN(Disassembler!L78)=0,"",IF(LEFT(Disassembler!L78,1)="/","","/")),Disassembler!L78))))))</f>
        <v xml:space="preserve">		KRB				/367 get high byte, clear flag</v>
      </c>
      <c r="C78" s="1"/>
    </row>
    <row r="79" spans="1:3" x14ac:dyDescent="0.2">
      <c r="A79" s="1"/>
      <c r="B79" s="344" t="str">
        <f>IF(LEN(Disassembler!F79)+LEN(Disassembler!G79)+LEN(Disassembler!L79)=0,"",CONCATENATE(Disassembler!Q79,IF(LEN(Disassembler!Q79)=0,"",","),IF(LEN(Disassembler!Q79)&lt;7,CHAR(9),""),CHAR(9),Disassembler!G79,IF(Disassembler!H79="I"," I",""),IF(LEN(Disassembler!I79)+LEN(Disassembler!L79)=0,"",CONCATENATE(IF(LEN(Disassembler!G79)&lt;8,CHAR(9),""),CHAR(9),Disassembler!I79,IF(LEN(Disassembler!L79)=0,"",CONCATENATE(IF(LEN(Disassembler!I79)&lt;8,CHAR(9),""),CHAR(9),IF(LEN(Disassembler!L79)=0,"",IF(LEFT(Disassembler!L79,1)="/","","/")),Disassembler!L79))))))</f>
        <v xml:space="preserve">		RTL				/067  Shift high byte into place</v>
      </c>
      <c r="C79" s="1"/>
    </row>
    <row r="80" spans="1:3" x14ac:dyDescent="0.2">
      <c r="A80" s="1"/>
      <c r="B80" s="344" t="str">
        <f>IF(LEN(Disassembler!F80)+LEN(Disassembler!G80)+LEN(Disassembler!L80)=0,"",CONCATENATE(Disassembler!Q80,IF(LEN(Disassembler!Q80)=0,"",","),IF(LEN(Disassembler!Q80)&lt;7,CHAR(9),""),CHAR(9),Disassembler!G80,IF(Disassembler!H80="I"," I",""),IF(LEN(Disassembler!I80)+LEN(Disassembler!L80)=0,"",CONCATENATE(IF(LEN(Disassembler!G80)&lt;8,CHAR(9),""),CHAR(9),Disassembler!I80,IF(LEN(Disassembler!L80)=0,"",CONCATENATE(IF(LEN(Disassembler!I80)&lt;8,CHAR(9),""),CHAR(9),IF(LEN(Disassembler!L80)=0,"",IF(LEFT(Disassembler!L80,1)="/","","/")),Disassembler!L80))))))</f>
        <v xml:space="preserve">		RTL				/067 </v>
      </c>
      <c r="C80" s="1"/>
    </row>
    <row r="81" spans="1:3" x14ac:dyDescent="0.2">
      <c r="A81" s="1"/>
      <c r="B81" s="344" t="str">
        <f>IF(LEN(Disassembler!F81)+LEN(Disassembler!G81)+LEN(Disassembler!L81)=0,"",CONCATENATE(Disassembler!Q81,IF(LEN(Disassembler!Q81)=0,"",","),IF(LEN(Disassembler!Q81)&lt;7,CHAR(9),""),CHAR(9),Disassembler!G81,IF(Disassembler!H81="I"," I",""),IF(LEN(Disassembler!I81)+LEN(Disassembler!L81)=0,"",CONCATENATE(IF(LEN(Disassembler!G81)&lt;8,CHAR(9),""),CHAR(9),Disassembler!I81,IF(LEN(Disassembler!L81)=0,"",CONCATENATE(IF(LEN(Disassembler!I81)&lt;8,CHAR(9),""),CHAR(9),IF(LEN(Disassembler!L81)=0,"",IF(LEFT(Disassembler!L81,1)="/","","/")),Disassembler!L81))))))</f>
        <v xml:space="preserve">		RTL				/067 </v>
      </c>
      <c r="C81" s="1"/>
    </row>
    <row r="82" spans="1:3" x14ac:dyDescent="0.2">
      <c r="A82" s="1"/>
      <c r="B82" s="344" t="str">
        <f>IF(LEN(Disassembler!F82)+LEN(Disassembler!G82)+LEN(Disassembler!L82)=0,"",CONCATENATE(Disassembler!Q82,IF(LEN(Disassembler!Q82)=0,"",","),IF(LEN(Disassembler!Q82)&lt;7,CHAR(9),""),CHAR(9),Disassembler!G82,IF(Disassembler!H82="I"," I",""),IF(LEN(Disassembler!I82)+LEN(Disassembler!L82)=0,"",CONCATENATE(IF(LEN(Disassembler!G82)&lt;8,CHAR(9),""),CHAR(9),Disassembler!I82,IF(LEN(Disassembler!L82)=0,"",CONCATENATE(IF(LEN(Disassembler!I82)&lt;8,CHAR(9),""),CHAR(9),IF(LEN(Disassembler!L82)=0,"",IF(LEFT(Disassembler!L82,1)="/","","/")),Disassembler!L82))))))</f>
        <v xml:space="preserve">		DCA		0005		/051 Temp save</v>
      </c>
      <c r="C82" s="1"/>
    </row>
    <row r="83" spans="1:3" x14ac:dyDescent="0.2">
      <c r="A83" s="1"/>
      <c r="B83" s="344" t="str">
        <f>IF(LEN(Disassembler!F83)+LEN(Disassembler!G83)+LEN(Disassembler!L83)=0,"",CONCATENATE(Disassembler!Q83,IF(LEN(Disassembler!Q83)=0,"",","),IF(LEN(Disassembler!Q83)&lt;7,CHAR(9),""),CHAR(9),Disassembler!G83,IF(Disassembler!H83="I"," I",""),IF(LEN(Disassembler!I83)+LEN(Disassembler!L83)=0,"",CONCATENATE(IF(LEN(Disassembler!G83)&lt;8,CHAR(9),""),CHAR(9),Disassembler!I83,IF(LEN(Disassembler!L83)=0,"",CONCATENATE(IF(LEN(Disassembler!I83)&lt;8,CHAR(9),""),CHAR(9),IF(LEN(Disassembler!L83)=0,"",IF(LEFT(Disassembler!L83,1)="/","","/")),Disassembler!L83))))))</f>
        <v/>
      </c>
      <c r="C83" s="1"/>
    </row>
    <row r="84" spans="1:3" x14ac:dyDescent="0.2">
      <c r="A84" s="1"/>
      <c r="B84" s="344" t="str">
        <f>IF(LEN(Disassembler!F84)+LEN(Disassembler!G84)+LEN(Disassembler!L84)=0,"",CONCATENATE(Disassembler!Q84,IF(LEN(Disassembler!Q84)=0,"",","),IF(LEN(Disassembler!Q84)&lt;7,CHAR(9),""),CHAR(9),Disassembler!G84,IF(Disassembler!H84="I"," I",""),IF(LEN(Disassembler!I84)+LEN(Disassembler!L84)=0,"",CONCATENATE(IF(LEN(Disassembler!G84)&lt;8,CHAR(9),""),CHAR(9),Disassembler!I84,IF(LEN(Disassembler!L84)=0,"",CONCATENATE(IF(LEN(Disassembler!I84)&lt;8,CHAR(9),""),CHAR(9),IF(LEN(Disassembler!L84)=0,"",IF(LEFT(Disassembler!L84,1)="/","","/")),Disassembler!L84))))))</f>
        <v xml:space="preserve">LOWAIT,		KSF				/317 </v>
      </c>
      <c r="C84" s="1"/>
    </row>
    <row r="85" spans="1:3" x14ac:dyDescent="0.2">
      <c r="A85" s="1"/>
      <c r="B85" s="344" t="str">
        <f>IF(LEN(Disassembler!F85)+LEN(Disassembler!G85)+LEN(Disassembler!L85)=0,"",CONCATENATE(Disassembler!Q85,IF(LEN(Disassembler!Q85)=0,"",","),IF(LEN(Disassembler!Q85)&lt;7,CHAR(9),""),CHAR(9),Disassembler!G85,IF(Disassembler!H85="I"," I",""),IF(LEN(Disassembler!I85)+LEN(Disassembler!L85)=0,"",CONCATENATE(IF(LEN(Disassembler!G85)&lt;8,CHAR(9),""),CHAR(9),Disassembler!I85,IF(LEN(Disassembler!L85)=0,"",CONCATENATE(IF(LEN(Disassembler!I85)&lt;8,CHAR(9),""),CHAR(9),IF(LEN(Disassembler!L85)=0,"",IF(LEFT(Disassembler!L85,1)="/","","/")),Disassembler!L85))))))</f>
        <v xml:space="preserve">		JMP		LOWAIT		/172 </v>
      </c>
      <c r="C85" s="1"/>
    </row>
    <row r="86" spans="1:3" x14ac:dyDescent="0.2">
      <c r="A86" s="1"/>
      <c r="B86" s="344" t="str">
        <f>IF(LEN(Disassembler!F86)+LEN(Disassembler!G86)+LEN(Disassembler!L86)=0,"",CONCATENATE(Disassembler!Q86,IF(LEN(Disassembler!Q86)=0,"",","),IF(LEN(Disassembler!Q86)&lt;7,CHAR(9),""),CHAR(9),Disassembler!G86,IF(Disassembler!H86="I"," I",""),IF(LEN(Disassembler!I86)+LEN(Disassembler!L86)=0,"",CONCATENATE(IF(LEN(Disassembler!G86)&lt;8,CHAR(9),""),CHAR(9),Disassembler!I86,IF(LEN(Disassembler!L86)=0,"",CONCATENATE(IF(LEN(Disassembler!I86)&lt;8,CHAR(9),""),CHAR(9),IF(LEN(Disassembler!L86)=0,"",IF(LEFT(Disassembler!L86,1)="/","","/")),Disassembler!L86))))))</f>
        <v/>
      </c>
      <c r="C86" s="1"/>
    </row>
    <row r="87" spans="1:3" x14ac:dyDescent="0.2">
      <c r="A87" s="1"/>
      <c r="B87" s="344" t="str">
        <f>IF(LEN(Disassembler!F87)+LEN(Disassembler!G87)+LEN(Disassembler!L87)=0,"",CONCATENATE(Disassembler!Q87,IF(LEN(Disassembler!Q87)=0,"",","),IF(LEN(Disassembler!Q87)&lt;7,CHAR(9),""),CHAR(9),Disassembler!G87,IF(Disassembler!H87="I"," I",""),IF(LEN(Disassembler!I87)+LEN(Disassembler!L87)=0,"",CONCATENATE(IF(LEN(Disassembler!G87)&lt;8,CHAR(9),""),CHAR(9),Disassembler!I87,IF(LEN(Disassembler!L87)=0,"",CONCATENATE(IF(LEN(Disassembler!I87)&lt;8,CHAR(9),""),CHAR(9),IF(LEN(Disassembler!L87)=0,"",IF(LEFT(Disassembler!L87,1)="/","","/")),Disassembler!L87))))))</f>
        <v xml:space="preserve">		KRB				/367 Read low byte, clear flag</v>
      </c>
      <c r="C87" s="1"/>
    </row>
    <row r="88" spans="1:3" x14ac:dyDescent="0.2">
      <c r="A88" s="1"/>
      <c r="B88" s="344" t="str">
        <f>IF(LEN(Disassembler!F88)+LEN(Disassembler!G88)+LEN(Disassembler!L88)=0,"",CONCATENATE(Disassembler!Q88,IF(LEN(Disassembler!Q88)=0,"",","),IF(LEN(Disassembler!Q88)&lt;7,CHAR(9),""),CHAR(9),Disassembler!G88,IF(Disassembler!H88="I"," I",""),IF(LEN(Disassembler!I88)+LEN(Disassembler!L88)=0,"",CONCATENATE(IF(LEN(Disassembler!G88)&lt;8,CHAR(9),""),CHAR(9),Disassembler!I88,IF(LEN(Disassembler!L88)=0,"",CONCATENATE(IF(LEN(Disassembler!I88)&lt;8,CHAR(9),""),CHAR(9),IF(LEN(Disassembler!L88)=0,"",IF(LEFT(Disassembler!L88,1)="/","","/")),Disassembler!L88))))))</f>
        <v xml:space="preserve">		TAD		0005		/054 Combine bytes</v>
      </c>
      <c r="C88" s="1"/>
    </row>
    <row r="89" spans="1:3" x14ac:dyDescent="0.2">
      <c r="A89" s="1"/>
      <c r="B89" s="344" t="str">
        <f>IF(LEN(Disassembler!F89)+LEN(Disassembler!G89)+LEN(Disassembler!L89)=0,"",CONCATENATE(Disassembler!Q89,IF(LEN(Disassembler!Q89)=0,"",","),IF(LEN(Disassembler!Q89)&lt;7,CHAR(9),""),CHAR(9),Disassembler!G89,IF(Disassembler!H89="I"," I",""),IF(LEN(Disassembler!I89)+LEN(Disassembler!L89)=0,"",CONCATENATE(IF(LEN(Disassembler!G89)&lt;8,CHAR(9),""),CHAR(9),Disassembler!I89,IF(LEN(Disassembler!L89)=0,"",CONCATENATE(IF(LEN(Disassembler!I89)&lt;8,CHAR(9),""),CHAR(9),IF(LEN(Disassembler!L89)=0,"",IF(LEFT(Disassembler!L89,1)="/","","/")),Disassembler!L89))))))</f>
        <v>DCAINS,		DCA		DCAINS		/231 Modify thyself</v>
      </c>
      <c r="C89" s="1"/>
    </row>
    <row r="90" spans="1:3" x14ac:dyDescent="0.2">
      <c r="A90" s="1"/>
      <c r="B90" s="344" t="str">
        <f>IF(LEN(Disassembler!F90)+LEN(Disassembler!G90)+LEN(Disassembler!L90)=0,"",CONCATENATE(Disassembler!Q90,IF(LEN(Disassembler!Q90)=0,"",","),IF(LEN(Disassembler!Q90)&lt;7,CHAR(9),""),CHAR(9),Disassembler!G90,IF(Disassembler!H90="I"," I",""),IF(LEN(Disassembler!I90)+LEN(Disassembler!L90)=0,"",CONCATENATE(IF(LEN(Disassembler!G90)&lt;8,CHAR(9),""),CHAR(9),Disassembler!I90,IF(LEN(Disassembler!L90)=0,"",CONCATENATE(IF(LEN(Disassembler!I90)&lt;8,CHAR(9),""),CHAR(9),IF(LEN(Disassembler!L90)=0,"",IF(LEFT(Disassembler!L90,1)="/","","/")),Disassembler!L90))))))</f>
        <v xml:space="preserve">		ISZ		APOINTR		/075 </v>
      </c>
      <c r="C90" s="1"/>
    </row>
    <row r="91" spans="1:3" x14ac:dyDescent="0.2">
      <c r="A91" s="1"/>
      <c r="B91" s="344" t="str">
        <f>IF(LEN(Disassembler!F91)+LEN(Disassembler!G91)+LEN(Disassembler!L91)=0,"",CONCATENATE(Disassembler!Q91,IF(LEN(Disassembler!Q91)=0,"",","),IF(LEN(Disassembler!Q91)&lt;7,CHAR(9),""),CHAR(9),Disassembler!G91,IF(Disassembler!H91="I"," I",""),IF(LEN(Disassembler!I91)+LEN(Disassembler!L91)=0,"",CONCATENATE(IF(LEN(Disassembler!G91)&lt;8,CHAR(9),""),CHAR(9),Disassembler!I91,IF(LEN(Disassembler!L91)=0,"",CONCATENATE(IF(LEN(Disassembler!I91)&lt;8,CHAR(9),""),CHAR(9),IF(LEN(Disassembler!L91)=0,"",IF(LEFT(Disassembler!L91,1)="/","","/")),Disassembler!L91))))))</f>
        <v xml:space="preserve">		JMP		LODRIM		/106 </v>
      </c>
      <c r="C91" s="1"/>
    </row>
    <row r="92" spans="1:3" x14ac:dyDescent="0.2">
      <c r="A92" s="1"/>
      <c r="B92" s="344" t="str">
        <f>IF(LEN(Disassembler!F92)+LEN(Disassembler!G92)+LEN(Disassembler!L92)=0,"",CONCATENATE(Disassembler!Q92,IF(LEN(Disassembler!Q92)=0,"",","),IF(LEN(Disassembler!Q92)&lt;7,CHAR(9),""),CHAR(9),Disassembler!G92,IF(Disassembler!H92="I"," I",""),IF(LEN(Disassembler!I92)+LEN(Disassembler!L92)=0,"",CONCATENATE(IF(LEN(Disassembler!G92)&lt;8,CHAR(9),""),CHAR(9),Disassembler!I92,IF(LEN(Disassembler!L92)=0,"",CONCATENATE(IF(LEN(Disassembler!I92)&lt;8,CHAR(9),""),CHAR(9),IF(LEN(Disassembler!L92)=0,"",IF(LEFT(Disassembler!L92,1)="/","","/")),Disassembler!L92))))))</f>
        <v xml:space="preserve">		JMP		DONE		/066</v>
      </c>
      <c r="C92" s="1"/>
    </row>
    <row r="93" spans="1:3" x14ac:dyDescent="0.2">
      <c r="A93" s="1"/>
      <c r="B93" s="344" t="str">
        <f>IF(LEN(Disassembler!F93)+LEN(Disassembler!G93)+LEN(Disassembler!L93)=0,"",CONCATENATE(Disassembler!Q93,IF(LEN(Disassembler!Q93)=0,"",","),IF(LEN(Disassembler!Q93)&lt;7,CHAR(9),""),CHAR(9),Disassembler!G93,IF(Disassembler!H93="I"," I",""),IF(LEN(Disassembler!I93)+LEN(Disassembler!L93)=0,"",CONCATENATE(IF(LEN(Disassembler!G93)&lt;8,CHAR(9),""),CHAR(9),Disassembler!I93,IF(LEN(Disassembler!L93)=0,"",CONCATENATE(IF(LEN(Disassembler!I93)&lt;8,CHAR(9),""),CHAR(9),IF(LEN(Disassembler!L93)=0,"",IF(LEFT(Disassembler!L93,1)="/","","/")),Disassembler!L93))))))</f>
        <v xml:space="preserve">		JMP		LODRIM		/102 This overwrites the toggled-in help loader to start this loader.</v>
      </c>
      <c r="C93" s="1"/>
    </row>
    <row r="94" spans="1:3" x14ac:dyDescent="0.2">
      <c r="A94" s="1"/>
      <c r="B94" s="344" t="str">
        <f>IF(LEN(Disassembler!F94)+LEN(Disassembler!G94)+LEN(Disassembler!L94)=0,"",CONCATENATE(Disassembler!Q94,IF(LEN(Disassembler!Q94)=0,"",","),IF(LEN(Disassembler!Q94)&lt;7,CHAR(9),""),CHAR(9),Disassembler!G94,IF(Disassembler!H94="I"," I",""),IF(LEN(Disassembler!I94)+LEN(Disassembler!L94)=0,"",CONCATENATE(IF(LEN(Disassembler!G94)&lt;8,CHAR(9),""),CHAR(9),Disassembler!I94,IF(LEN(Disassembler!L94)=0,"",CONCATENATE(IF(LEN(Disassembler!I94)&lt;8,CHAR(9),""),CHAR(9),IF(LEN(Disassembler!L94)=0,"",IF(LEFT(Disassembler!L94,1)="/","","/")),Disassembler!L94))))))</f>
        <v/>
      </c>
      <c r="C94" s="1"/>
    </row>
    <row r="95" spans="1:3" x14ac:dyDescent="0.2">
      <c r="A95" s="1"/>
      <c r="B95" s="344" t="str">
        <f>IF(LEN(Disassembler!F95)+LEN(Disassembler!G95)+LEN(Disassembler!L95)=0,"",CONCATENATE(Disassembler!Q95,IF(LEN(Disassembler!Q95)=0,"",","),IF(LEN(Disassembler!Q95)&lt;7,CHAR(9),""),CHAR(9),Disassembler!G95,IF(Disassembler!H95="I"," I",""),IF(LEN(Disassembler!I95)+LEN(Disassembler!L95)=0,"",CONCATENATE(IF(LEN(Disassembler!G95)&lt;8,CHAR(9),""),CHAR(9),Disassembler!I95,IF(LEN(Disassembler!L95)=0,"",CONCATENATE(IF(LEN(Disassembler!I95)&lt;8,CHAR(9),""),CHAR(9),IF(LEN(Disassembler!L95)=0,"",IF(LEFT(Disassembler!L95,1)="/","","/")),Disassembler!L95))))))</f>
        <v/>
      </c>
      <c r="C95" s="1"/>
    </row>
    <row r="96" spans="1:3" x14ac:dyDescent="0.2">
      <c r="A96" s="1"/>
      <c r="B96" s="344" t="str">
        <f>IF(LEN(Disassembler!F96)+LEN(Disassembler!G96)+LEN(Disassembler!L96)=0,"",CONCATENATE(Disassembler!Q96,IF(LEN(Disassembler!Q96)=0,"",","),IF(LEN(Disassembler!Q96)&lt;7,CHAR(9),""),CHAR(9),Disassembler!G96,IF(Disassembler!H96="I"," I",""),IF(LEN(Disassembler!I96)+LEN(Disassembler!L96)=0,"",CONCATENATE(IF(LEN(Disassembler!G96)&lt;8,CHAR(9),""),CHAR(9),Disassembler!I96,IF(LEN(Disassembler!L96)=0,"",CONCATENATE(IF(LEN(Disassembler!I96)&lt;8,CHAR(9),""),CHAR(9),IF(LEN(Disassembler!L96)=0,"",IF(LEFT(Disassembler!L96,1)="/","","/")),Disassembler!L96))))))</f>
        <v/>
      </c>
      <c r="C96" s="1"/>
    </row>
    <row r="97" spans="1:3" x14ac:dyDescent="0.2">
      <c r="A97" s="1"/>
      <c r="B97" s="344" t="str">
        <f>IF(LEN(Disassembler!F97)+LEN(Disassembler!G97)+LEN(Disassembler!L97)=0,"",CONCATENATE(Disassembler!Q97,IF(LEN(Disassembler!Q97)=0,"",","),IF(LEN(Disassembler!Q97)&lt;7,CHAR(9),""),CHAR(9),Disassembler!G97,IF(Disassembler!H97="I"," I",""),IF(LEN(Disassembler!I97)+LEN(Disassembler!L97)=0,"",CONCATENATE(IF(LEN(Disassembler!G97)&lt;8,CHAR(9),""),CHAR(9),Disassembler!I97,IF(LEN(Disassembler!L97)=0,"",CONCATENATE(IF(LEN(Disassembler!I97)&lt;8,CHAR(9),""),CHAR(9),IF(LEN(Disassembler!L97)=0,"",IF(LEFT(Disassembler!L97,1)="/","","/")),Disassembler!L97))))))</f>
        <v xml:space="preserve">		*23</v>
      </c>
      <c r="C97" s="1"/>
    </row>
    <row r="98" spans="1:3" x14ac:dyDescent="0.2">
      <c r="A98" s="1"/>
      <c r="B98" s="344" t="str">
        <f>IF(LEN(Disassembler!F98)+LEN(Disassembler!G98)+LEN(Disassembler!L98)=0,"",CONCATENATE(Disassembler!Q98,IF(LEN(Disassembler!Q98)=0,"",","),IF(LEN(Disassembler!Q98)&lt;7,CHAR(9),""),CHAR(9),Disassembler!G98,IF(Disassembler!H98="I"," I",""),IF(LEN(Disassembler!I98)+LEN(Disassembler!L98)=0,"",CONCATENATE(IF(LEN(Disassembler!G98)&lt;8,CHAR(9),""),CHAR(9),Disassembler!I98,IF(LEN(Disassembler!L98)=0,"",CONCATENATE(IF(LEN(Disassembler!I98)&lt;8,CHAR(9),""),CHAR(9),IF(LEN(Disassembler!L98)=0,"",IF(LEFT(Disassembler!L98,1)="/","","/")),Disassembler!L98))))))</f>
        <v xml:space="preserve">		DCA I		APOINTR		/34 07 The next program on tape, which overwrites address 0023</v>
      </c>
      <c r="C98" s="1"/>
    </row>
    <row r="99" spans="1:3" x14ac:dyDescent="0.2">
      <c r="A99" s="1"/>
      <c r="B99" s="344" t="str">
        <f>IF(LEN(Disassembler!F99)+LEN(Disassembler!G99)+LEN(Disassembler!L99)=0,"",CONCATENATE(Disassembler!Q99,IF(LEN(Disassembler!Q99)=0,"",","),IF(LEN(Disassembler!Q99)&lt;7,CHAR(9),""),CHAR(9),Disassembler!G99,IF(Disassembler!H99="I"," I",""),IF(LEN(Disassembler!I99)+LEN(Disassembler!L99)=0,"",CONCATENATE(IF(LEN(Disassembler!G99)&lt;8,CHAR(9),""),CHAR(9),Disassembler!I99,IF(LEN(Disassembler!L99)=0,"",CONCATENATE(IF(LEN(Disassembler!I99)&lt;8,CHAR(9),""),CHAR(9),IF(LEN(Disassembler!L99)=0,"",IF(LEFT(Disassembler!L99,1)="/","","/")),Disassembler!L99))))))</f>
        <v xml:space="preserve">						/..to begin execution</v>
      </c>
      <c r="C99" s="1"/>
    </row>
    <row r="100" spans="1:3" x14ac:dyDescent="0.2">
      <c r="A100" s="1"/>
      <c r="B100" s="344" t="str">
        <f>IF(LEN(Disassembler!F100)+LEN(Disassembler!G100)+LEN(Disassembler!L100)=0,"",CONCATENATE(Disassembler!Q100,IF(LEN(Disassembler!Q100)=0,"",","),IF(LEN(Disassembler!Q100)&lt;7,CHAR(9),""),CHAR(9),Disassembler!G100,IF(Disassembler!H100="I"," I",""),IF(LEN(Disassembler!I100)+LEN(Disassembler!L100)=0,"",CONCATENATE(IF(LEN(Disassembler!G100)&lt;8,CHAR(9),""),CHAR(9),Disassembler!I100,IF(LEN(Disassembler!L100)=0,"",CONCATENATE(IF(LEN(Disassembler!I100)&lt;8,CHAR(9),""),CHAR(9),IF(LEN(Disassembler!L100)=0,"",IF(LEFT(Disassembler!L100,1)="/","","/")),Disassembler!L100))))))</f>
        <v xml:space="preserve">		*006				/This address is from what was in address 0007 initially</v>
      </c>
      <c r="C100" s="1"/>
    </row>
    <row r="101" spans="1:3" x14ac:dyDescent="0.2">
      <c r="A101" s="1"/>
      <c r="B101" s="344" t="str">
        <f>IF(LEN(Disassembler!F101)+LEN(Disassembler!G101)+LEN(Disassembler!L101)=0,"",CONCATENATE(Disassembler!Q101,IF(LEN(Disassembler!Q101)=0,"",","),IF(LEN(Disassembler!Q101)&lt;7,CHAR(9),""),CHAR(9),Disassembler!G101,IF(Disassembler!H101="I"," I",""),IF(LEN(Disassembler!I101)+LEN(Disassembler!L101)=0,"",CONCATENATE(IF(LEN(Disassembler!G101)&lt;8,CHAR(9),""),CHAR(9),Disassembler!I101,IF(LEN(Disassembler!L101)=0,"",CONCATENATE(IF(LEN(Disassembler!I101)&lt;8,CHAR(9),""),CHAR(9),IF(LEN(Disassembler!L101)=0,"",IF(LEFT(Disassembler!L101,1)="/","","/")),Disassembler!L101))))))</f>
        <v xml:space="preserve">						/...after it got incremented once by ISZ above</v>
      </c>
      <c r="C101" s="1"/>
    </row>
    <row r="102" spans="1:3" x14ac:dyDescent="0.2">
      <c r="A102" s="1"/>
      <c r="B102" s="344" t="str">
        <f>IF(LEN(Disassembler!F102)+LEN(Disassembler!G102)+LEN(Disassembler!L102)=0,"",CONCATENATE(Disassembler!Q102,IF(LEN(Disassembler!Q102)=0,"",","),IF(LEN(Disassembler!Q102)&lt;7,CHAR(9),""),CHAR(9),Disassembler!G102,IF(Disassembler!H102="I"," I",""),IF(LEN(Disassembler!I102)+LEN(Disassembler!L102)=0,"",CONCATENATE(IF(LEN(Disassembler!G102)&lt;8,CHAR(9),""),CHAR(9),Disassembler!I102,IF(LEN(Disassembler!L102)=0,"",CONCATENATE(IF(LEN(Disassembler!I102)&lt;8,CHAR(9),""),CHAR(9),IF(LEN(Disassembler!L102)=0,"",IF(LEFT(Disassembler!L102,1)="/","","/")),Disassembler!L102))))))</f>
        <v>DONE,		HLT				/74 02 The next tape item, is the final HLT for when done loading</v>
      </c>
      <c r="C102" s="1"/>
    </row>
    <row r="103" spans="1:3" x14ac:dyDescent="0.2">
      <c r="A103" s="1"/>
      <c r="B103" s="344" t="str">
        <f>IF(LEN(Disassembler!F103)+LEN(Disassembler!G103)+LEN(Disassembler!L103)=0,"",CONCATENATE(Disassembler!Q103,IF(LEN(Disassembler!Q103)=0,"",","),IF(LEN(Disassembler!Q103)&lt;7,CHAR(9),""),CHAR(9),Disassembler!G103,IF(Disassembler!H103="I"," I",""),IF(LEN(Disassembler!I103)+LEN(Disassembler!L103)=0,"",CONCATENATE(IF(LEN(Disassembler!G103)&lt;8,CHAR(9),""),CHAR(9),Disassembler!I103,IF(LEN(Disassembler!L103)=0,"",CONCATENATE(IF(LEN(Disassembler!I103)&lt;8,CHAR(9),""),CHAR(9),IF(LEN(Disassembler!L103)=0,"",IF(LEFT(Disassembler!L103,1)="/","","/")),Disassembler!L103))))))</f>
        <v>APOINTR,	7577				/75 77 New address pointer for the real files to load</v>
      </c>
      <c r="C103" s="1"/>
    </row>
    <row r="104" spans="1:3" x14ac:dyDescent="0.2">
      <c r="A104" s="1"/>
      <c r="B104" s="344" t="str">
        <f>IF(LEN(Disassembler!F104)+LEN(Disassembler!G104)+LEN(Disassembler!L104)=0,"",CONCATENATE(Disassembler!Q104,IF(LEN(Disassembler!Q104)=0,"",","),IF(LEN(Disassembler!Q104)&lt;7,CHAR(9),""),CHAR(9),Disassembler!G104,IF(Disassembler!H104="I"," I",""),IF(LEN(Disassembler!I104)+LEN(Disassembler!L104)=0,"",CONCATENATE(IF(LEN(Disassembler!G104)&lt;8,CHAR(9),""),CHAR(9),Disassembler!I104,IF(LEN(Disassembler!L104)=0,"",CONCATENATE(IF(LEN(Disassembler!I104)&lt;8,CHAR(9),""),CHAR(9),IF(LEN(Disassembler!L104)=0,"",IF(LEFT(Disassembler!L104,1)="/","","/")),Disassembler!L104))))))</f>
        <v xml:space="preserve">						/target address overwrites the previous address pointer</v>
      </c>
      <c r="C104" s="1"/>
    </row>
    <row r="105" spans="1:3" x14ac:dyDescent="0.2">
      <c r="A105" s="1"/>
      <c r="B105" s="344" t="str">
        <f>IF(LEN(Disassembler!F105)+LEN(Disassembler!G105)+LEN(Disassembler!L105)=0,"",CONCATENATE(Disassembler!Q105,IF(LEN(Disassembler!Q105)=0,"",","),IF(LEN(Disassembler!Q105)&lt;7,CHAR(9),""),CHAR(9),Disassembler!G105,IF(Disassembler!H105="I"," I",""),IF(LEN(Disassembler!I105)+LEN(Disassembler!L105)=0,"",CONCATENATE(IF(LEN(Disassembler!G105)&lt;8,CHAR(9),""),CHAR(9),Disassembler!I105,IF(LEN(Disassembler!L105)=0,"",CONCATENATE(IF(LEN(Disassembler!I105)&lt;8,CHAR(9),""),CHAR(9),IF(LEN(Disassembler!L105)=0,"",IF(LEFT(Disassembler!L105,1)="/","","/")),Disassembler!L105))))))</f>
        <v xml:space="preserve">						/..which gets incremented by the ISZ above</v>
      </c>
      <c r="C105" s="1"/>
    </row>
    <row r="106" spans="1:3" x14ac:dyDescent="0.2">
      <c r="A106" s="1"/>
      <c r="B106" s="344" t="str">
        <f>IF(LEN(Disassembler!F106)+LEN(Disassembler!G106)+LEN(Disassembler!L106)=0,"",CONCATENATE(Disassembler!Q106,IF(LEN(Disassembler!Q106)=0,"",","),IF(LEN(Disassembler!Q106)&lt;7,CHAR(9),""),CHAR(9),Disassembler!G106,IF(Disassembler!H106="I"," I",""),IF(LEN(Disassembler!I106)+LEN(Disassembler!L106)=0,"",CONCATENATE(IF(LEN(Disassembler!G106)&lt;8,CHAR(9),""),CHAR(9),Disassembler!I106,IF(LEN(Disassembler!L106)=0,"",CONCATENATE(IF(LEN(Disassembler!I106)&lt;8,CHAR(9),""),CHAR(9),IF(LEN(Disassembler!L106)=0,"",IF(LEFT(Disassembler!L106,1)="/","","/")),Disassembler!L106))))))</f>
        <v/>
      </c>
      <c r="C106" s="1"/>
    </row>
    <row r="107" spans="1:3" x14ac:dyDescent="0.2">
      <c r="A107" s="1"/>
      <c r="B107" s="344" t="str">
        <f>IF(LEN(Disassembler!F107)+LEN(Disassembler!G107)+LEN(Disassembler!L107)=0,"",CONCATENATE(Disassembler!Q107,IF(LEN(Disassembler!Q107)=0,"",","),IF(LEN(Disassembler!Q107)&lt;7,CHAR(9),""),CHAR(9),Disassembler!G107,IF(Disassembler!H107="I"," I",""),IF(LEN(Disassembler!I107)+LEN(Disassembler!L107)=0,"",CONCATENATE(IF(LEN(Disassembler!G107)&lt;8,CHAR(9),""),CHAR(9),Disassembler!I107,IF(LEN(Disassembler!L107)=0,"",CONCATENATE(IF(LEN(Disassembler!I107)&lt;8,CHAR(9),""),CHAR(9),IF(LEN(Disassembler!L107)=0,"",IF(LEFT(Disassembler!L107,1)="/","","/")),Disassembler!L107))))))</f>
        <v xml:space="preserve">		*7600				/The main HELP program loads from here until it loads</v>
      </c>
      <c r="C107" s="1"/>
    </row>
    <row r="108" spans="1:3" x14ac:dyDescent="0.2">
      <c r="A108" s="1"/>
      <c r="B108" s="344" t="str">
        <f>IF(LEN(Disassembler!F108)+LEN(Disassembler!G108)+LEN(Disassembler!L108)=0,"",CONCATENATE(Disassembler!Q108,IF(LEN(Disassembler!Q108)=0,"",","),IF(LEN(Disassembler!Q108)&lt;7,CHAR(9),""),CHAR(9),Disassembler!G108,IF(Disassembler!H108="I"," I",""),IF(LEN(Disassembler!I108)+LEN(Disassembler!L108)=0,"",CONCATENATE(IF(LEN(Disassembler!G108)&lt;8,CHAR(9),""),CHAR(9),Disassembler!I108,IF(LEN(Disassembler!L108)=0,"",CONCATENATE(IF(LEN(Disassembler!I108)&lt;8,CHAR(9),""),CHAR(9),IF(LEN(Disassembler!L108)=0,"",IF(LEFT(Disassembler!L108,1)="/","","/")),Disassembler!L108))))))</f>
        <v xml:space="preserve">						/...through address 7777 (which causes a jump to the HLT)</v>
      </c>
      <c r="C108" s="1"/>
    </row>
    <row r="109" spans="1:3" x14ac:dyDescent="0.2">
      <c r="A109" s="1"/>
      <c r="B109" s="344" t="str">
        <f>IF(LEN(Disassembler!F109)+LEN(Disassembler!G109)+LEN(Disassembler!L109)=0,"",CONCATENATE(Disassembler!Q109,IF(LEN(Disassembler!Q109)=0,"",","),IF(LEN(Disassembler!Q109)&lt;7,CHAR(9),""),CHAR(9),Disassembler!G109,IF(Disassembler!H109="I"," I",""),IF(LEN(Disassembler!I109)+LEN(Disassembler!L109)=0,"",CONCATENATE(IF(LEN(Disassembler!G109)&lt;8,CHAR(9),""),CHAR(9),Disassembler!I109,IF(LEN(Disassembler!L109)=0,"",CONCATENATE(IF(LEN(Disassembler!I109)&lt;8,CHAR(9),""),CHAR(9),IF(LEN(Disassembler!L109)=0,"",IF(LEFT(Disassembler!L109,1)="/","","/")),Disassembler!L109))))))</f>
        <v xml:space="preserve">						/Each sequential word is represented by 2 bytes on tape</v>
      </c>
      <c r="C109" s="1"/>
    </row>
    <row r="110" spans="1:3" x14ac:dyDescent="0.2">
      <c r="A110" s="1"/>
      <c r="B110" s="344" t="str">
        <f>IF(LEN(Disassembler!F110)+LEN(Disassembler!G110)+LEN(Disassembler!L110)=0,"",CONCATENATE(Disassembler!Q110,IF(LEN(Disassembler!Q110)=0,"",","),IF(LEN(Disassembler!Q110)&lt;7,CHAR(9),""),CHAR(9),Disassembler!G110,IF(Disassembler!H110="I"," I",""),IF(LEN(Disassembler!I110)+LEN(Disassembler!L110)=0,"",CONCATENATE(IF(LEN(Disassembler!G110)&lt;8,CHAR(9),""),CHAR(9),Disassembler!I110,IF(LEN(Disassembler!L110)=0,"",CONCATENATE(IF(LEN(Disassembler!I110)&lt;8,CHAR(9),""),CHAR(9),IF(LEN(Disassembler!L110)=0,"",IF(LEFT(Disassembler!L110,1)="/","","/")),Disassembler!L110))))))</f>
        <v xml:space="preserve">						/..with no addresses.</v>
      </c>
      <c r="C110" s="1"/>
    </row>
    <row r="111" spans="1:3" x14ac:dyDescent="0.2">
      <c r="A111" s="1"/>
      <c r="B111" s="344" t="str">
        <f>IF(LEN(Disassembler!F111)+LEN(Disassembler!G111)+LEN(Disassembler!L112)=0,"",CONCATENATE(Disassembler!Q111,IF(LEN(Disassembler!Q111)=0,"",","),IF(LEN(Disassembler!Q111)&lt;7,CHAR(9),""),CHAR(9),Disassembler!G111,IF(Disassembler!H111="I"," I",""),IF(LEN(Disassembler!I111)+LEN(Disassembler!L112)=0,"",CONCATENATE(IF(LEN(Disassembler!G111)&lt;8,CHAR(9),""),CHAR(9),Disassembler!I111,IF(LEN(Disassembler!L112)=0,"",CONCATENATE(IF(LEN(Disassembler!I111)&lt;8,CHAR(9),""),CHAR(9),IF(LEN(Disassembler!L112)=0,"",IF(LEFT(Disassembler!L112,1)="/","","/")),Disassembler!L112))))))</f>
        <v xml:space="preserve">						/This is just the beginning of the file, as an example.</v>
      </c>
      <c r="C111" s="1"/>
    </row>
    <row r="112" spans="1:3" x14ac:dyDescent="0.2">
      <c r="A112" s="1"/>
      <c r="B112" s="344" t="e">
        <f>IF(LEN(Disassembler!F112)+LEN(Disassembler!G112)+LEN(Disassembler!#REF!)=0,"",CONCATENATE(Disassembler!Q112,IF(LEN(Disassembler!Q112)=0,"",","),IF(LEN(Disassembler!Q112)&lt;7,CHAR(9),""),CHAR(9),Disassembler!G112,IF(Disassembler!H112="I"," I",""),IF(LEN(Disassembler!I112)+LEN(Disassembler!#REF!)=0,"",CONCATENATE(IF(LEN(Disassembler!G112)&lt;8,CHAR(9),""),CHAR(9),Disassembler!I112,IF(LEN(Disassembler!#REF!)=0,"",CONCATENATE(IF(LEN(Disassembler!I112)&lt;8,CHAR(9),""),CHAR(9),IF(LEN(Disassembler!#REF!)=0,"",IF(LEFT(Disassembler!#REF!,1)="/","","/")),Disassembler!#REF!))))))</f>
        <v>#REF!</v>
      </c>
      <c r="C112" s="1"/>
    </row>
    <row r="113" spans="1:3" x14ac:dyDescent="0.2">
      <c r="A113" s="1"/>
      <c r="B113" s="344" t="str">
        <f>IF(LEN(Disassembler!F113)+LEN(Disassembler!G113)+LEN(Disassembler!L113)=0,"",CONCATENATE(Disassembler!Q113,IF(LEN(Disassembler!Q113)=0,"",","),IF(LEN(Disassembler!Q113)&lt;7,CHAR(9),""),CHAR(9),Disassembler!G113,IF(Disassembler!H113="I"," I",""),IF(LEN(Disassembler!I113)+LEN(Disassembler!L113)=0,"",CONCATENATE(IF(LEN(Disassembler!G113)&lt;8,CHAR(9),""),CHAR(9),Disassembler!I113,IF(LEN(Disassembler!L113)=0,"",CONCATENATE(IF(LEN(Disassembler!I113)&lt;8,CHAR(9),""),CHAR(9),IF(LEN(Disassembler!L113)=0,"",IF(LEFT(Disassembler!L113,1)="/","","/")),Disassembler!L113))))))</f>
        <v xml:space="preserve">		7740</v>
      </c>
      <c r="C113" s="1"/>
    </row>
    <row r="114" spans="1:3" x14ac:dyDescent="0.2">
      <c r="A114" s="1"/>
      <c r="B114" s="344" t="str">
        <f>IF(LEN(Disassembler!F114)+LEN(Disassembler!G114)+LEN(Disassembler!L114)=0,"",CONCATENATE(Disassembler!Q114,IF(LEN(Disassembler!Q114)=0,"",","),IF(LEN(Disassembler!Q114)&lt;7,CHAR(9),""),CHAR(9),Disassembler!G114,IF(Disassembler!H114="I"," I",""),IF(LEN(Disassembler!I114)+LEN(Disassembler!L114)=0,"",CONCATENATE(IF(LEN(Disassembler!G114)&lt;8,CHAR(9),""),CHAR(9),Disassembler!I114,IF(LEN(Disassembler!L114)=0,"",CONCATENATE(IF(LEN(Disassembler!I114)&lt;8,CHAR(9),""),CHAR(9),IF(LEN(Disassembler!L114)=0,"",IF(LEFT(Disassembler!L114,1)="/","","/")),Disassembler!L114))))))</f>
        <v/>
      </c>
      <c r="C114" s="1"/>
    </row>
    <row r="115" spans="1:3" x14ac:dyDescent="0.2">
      <c r="A115" s="1"/>
      <c r="B115" s="344" t="str">
        <f>IF(LEN(Disassembler!F115)+LEN(Disassembler!G115)+LEN(Disassembler!L115)=0,"",CONCATENATE(Disassembler!Q115,IF(LEN(Disassembler!Q115)=0,"",","),IF(LEN(Disassembler!Q115)&lt;7,CHAR(9),""),CHAR(9),Disassembler!G115,IF(Disassembler!H115="I"," I",""),IF(LEN(Disassembler!I115)+LEN(Disassembler!L115)=0,"",CONCATENATE(IF(LEN(Disassembler!G115)&lt;8,CHAR(9),""),CHAR(9),Disassembler!I115,IF(LEN(Disassembler!L115)=0,"",CONCATENATE(IF(LEN(Disassembler!I115)&lt;8,CHAR(9),""),CHAR(9),IF(LEN(Disassembler!L115)=0,"",IF(LEFT(Disassembler!L115,1)="/","","/")),Disassembler!L115))))))</f>
        <v xml:space="preserve">		JMS		7651</v>
      </c>
      <c r="C115" s="1"/>
    </row>
    <row r="116" spans="1:3" x14ac:dyDescent="0.2">
      <c r="A116" s="1"/>
      <c r="B116" s="344" t="str">
        <f>IF(LEN(Disassembler!F116)+LEN(Disassembler!G116)+LEN(Disassembler!L116)=0,"",CONCATENATE(Disassembler!Q116,IF(LEN(Disassembler!Q116)=0,"",","),IF(LEN(Disassembler!Q116)&lt;7,CHAR(9),""),CHAR(9),Disassembler!G116,IF(Disassembler!H116="I"," I",""),IF(LEN(Disassembler!I116)+LEN(Disassembler!L116)=0,"",CONCATENATE(IF(LEN(Disassembler!G116)&lt;8,CHAR(9),""),CHAR(9),Disassembler!I116,IF(LEN(Disassembler!L116)=0,"",CONCATENATE(IF(LEN(Disassembler!I116)&lt;8,CHAR(9),""),CHAR(9),IF(LEN(Disassembler!L116)=0,"",IF(LEFT(Disassembler!L116,1)="/","","/")),Disassembler!L116))))))</f>
        <v xml:space="preserve">		AND		7600</v>
      </c>
      <c r="C116" s="1"/>
    </row>
    <row r="117" spans="1:3" x14ac:dyDescent="0.2">
      <c r="A117" s="1"/>
      <c r="B117" s="344" t="str">
        <f>IF(LEN(Disassembler!F117)+LEN(Disassembler!G117)+LEN(Disassembler!L117)=0,"",CONCATENATE(Disassembler!Q117,IF(LEN(Disassembler!Q117)=0,"",","),IF(LEN(Disassembler!Q117)&lt;7,CHAR(9),""),CHAR(9),Disassembler!G117,IF(Disassembler!H117="I"," I",""),IF(LEN(Disassembler!I117)+LEN(Disassembler!L117)=0,"",CONCATENATE(IF(LEN(Disassembler!G117)&lt;8,CHAR(9),""),CHAR(9),Disassembler!I117,IF(LEN(Disassembler!L117)=0,"",CONCATENATE(IF(LEN(Disassembler!I117)&lt;8,CHAR(9),""),CHAR(9),IF(LEN(Disassembler!L117)=0,"",IF(LEFT(Disassembler!L117,1)="/","","/")),Disassembler!L117))))))</f>
        <v xml:space="preserve">		AND		0000</v>
      </c>
      <c r="C117" s="1"/>
    </row>
    <row r="118" spans="1:3" x14ac:dyDescent="0.2">
      <c r="A118" s="1"/>
      <c r="B118" s="344" t="str">
        <f>IF(LEN(Disassembler!F118)+LEN(Disassembler!G118)+LEN(Disassembler!L118)=0,"",CONCATENATE(Disassembler!Q118,IF(LEN(Disassembler!Q118)=0,"",","),IF(LEN(Disassembler!Q118)&lt;7,CHAR(9),""),CHAR(9),Disassembler!G118,IF(Disassembler!H118="I"," I",""),IF(LEN(Disassembler!I118)+LEN(Disassembler!L118)=0,"",CONCATENATE(IF(LEN(Disassembler!G118)&lt;8,CHAR(9),""),CHAR(9),Disassembler!I118,IF(LEN(Disassembler!L118)=0,"",CONCATENATE(IF(LEN(Disassembler!I118)&lt;8,CHAR(9),""),CHAR(9),IF(LEN(Disassembler!L118)=0,"",IF(LEFT(Disassembler!L118,1)="/","","/")),Disassembler!L118))))))</f>
        <v xml:space="preserve">		CDF 0</v>
      </c>
      <c r="C118" s="1"/>
    </row>
    <row r="119" spans="1:3" x14ac:dyDescent="0.2">
      <c r="A119" s="1"/>
      <c r="B119" s="344" t="str">
        <f>IF(LEN(Disassembler!F119)+LEN(Disassembler!G119)+LEN(Disassembler!L119)=0,"",CONCATENATE(Disassembler!Q119,IF(LEN(Disassembler!Q119)=0,"",","),IF(LEN(Disassembler!Q119)&lt;7,CHAR(9),""),CHAR(9),Disassembler!G119,IF(Disassembler!H119="I"," I",""),IF(LEN(Disassembler!I119)+LEN(Disassembler!L119)=0,"",CONCATENATE(IF(LEN(Disassembler!G119)&lt;8,CHAR(9),""),CHAR(9),Disassembler!I119,IF(LEN(Disassembler!L119)=0,"",CONCATENATE(IF(LEN(Disassembler!I119)&lt;8,CHAR(9),""),CHAR(9),IF(LEN(Disassembler!L119)=0,"",IF(LEFT(Disassembler!L119,1)="/","","/")),Disassembler!L119))))))</f>
        <v xml:space="preserve">		AND		7600</v>
      </c>
      <c r="C119" s="1"/>
    </row>
    <row r="120" spans="1:3" x14ac:dyDescent="0.2">
      <c r="A120" s="1"/>
      <c r="B120" s="344" t="str">
        <f>IF(LEN(Disassembler!F120)+LEN(Disassembler!G120)+LEN(Disassembler!L120)=0,"",CONCATENATE(Disassembler!Q120,IF(LEN(Disassembler!Q120)=0,"",","),IF(LEN(Disassembler!Q120)&lt;7,CHAR(9),""),CHAR(9),Disassembler!G120,IF(Disassembler!H120="I"," I",""),IF(LEN(Disassembler!I120)+LEN(Disassembler!L120)=0,"",CONCATENATE(IF(LEN(Disassembler!G120)&lt;8,CHAR(9),""),CHAR(9),Disassembler!I120,IF(LEN(Disassembler!L120)=0,"",CONCATENATE(IF(LEN(Disassembler!I120)&lt;8,CHAR(9),""),CHAR(9),IF(LEN(Disassembler!L120)=0,"",IF(LEFT(Disassembler!L120,1)="/","","/")),Disassembler!L120))))))</f>
        <v xml:space="preserve">		AND		0000</v>
      </c>
      <c r="C120" s="1"/>
    </row>
    <row r="121" spans="1:3" x14ac:dyDescent="0.2">
      <c r="A121" s="1"/>
      <c r="B121" s="344" t="str">
        <f>IF(LEN(Disassembler!F121)+LEN(Disassembler!G121)+LEN(Disassembler!L121)=0,"",CONCATENATE(Disassembler!Q121,IF(LEN(Disassembler!Q121)=0,"",","),IF(LEN(Disassembler!Q121)&lt;7,CHAR(9),""),CHAR(9),Disassembler!G121,IF(Disassembler!H121="I"," I",""),IF(LEN(Disassembler!I121)+LEN(Disassembler!L121)=0,"",CONCATENATE(IF(LEN(Disassembler!G121)&lt;8,CHAR(9),""),CHAR(9),Disassembler!I121,IF(LEN(Disassembler!L121)=0,"",CONCATENATE(IF(LEN(Disassembler!I121)&lt;8,CHAR(9),""),CHAR(9),IF(LEN(Disassembler!L121)=0,"",IF(LEFT(Disassembler!L121,1)="/","","/")),Disassembler!L121))))))</f>
        <v xml:space="preserve">		CDF 0</v>
      </c>
      <c r="C121" s="1"/>
    </row>
    <row r="122" spans="1:3" x14ac:dyDescent="0.2">
      <c r="A122" s="1"/>
      <c r="B122" s="344" t="str">
        <f>IF(LEN(Disassembler!F122)+LEN(Disassembler!G122)+LEN(Disassembler!L122)=0,"",CONCATENATE(Disassembler!Q122,IF(LEN(Disassembler!Q122)=0,"",","),IF(LEN(Disassembler!Q122)&lt;7,CHAR(9),""),CHAR(9),Disassembler!G122,IF(Disassembler!H122="I"," I",""),IF(LEN(Disassembler!I122)+LEN(Disassembler!L122)=0,"",CONCATENATE(IF(LEN(Disassembler!G122)&lt;8,CHAR(9),""),CHAR(9),Disassembler!I122,IF(LEN(Disassembler!L122)=0,"",CONCATENATE(IF(LEN(Disassembler!I122)&lt;8,CHAR(9),""),CHAR(9),IF(LEN(Disassembler!L122)=0,"",IF(LEFT(Disassembler!L122,1)="/","","/")),Disassembler!L122))))))</f>
        <v xml:space="preserve">						/etc.</v>
      </c>
      <c r="C122" s="1"/>
    </row>
    <row r="123" spans="1:3" x14ac:dyDescent="0.2">
      <c r="A123" s="1"/>
      <c r="B123" s="344" t="str">
        <f>IF(LEN(Disassembler!F123)+LEN(Disassembler!G123)+LEN(Disassembler!L123)=0,"",CONCATENATE(Disassembler!Q123,IF(LEN(Disassembler!Q123)=0,"",","),IF(LEN(Disassembler!Q123)&lt;7,CHAR(9),""),CHAR(9),Disassembler!G123,IF(Disassembler!H123="I"," I",""),IF(LEN(Disassembler!I123)+LEN(Disassembler!L123)=0,"",CONCATENATE(IF(LEN(Disassembler!G123)&lt;8,CHAR(9),""),CHAR(9),Disassembler!I123,IF(LEN(Disassembler!L123)=0,"",CONCATENATE(IF(LEN(Disassembler!I123)&lt;8,CHAR(9),""),CHAR(9),IF(LEN(Disassembler!L123)=0,"",IF(LEFT(Disassembler!L123,1)="/","","/")),Disassembler!L123))))))</f>
        <v/>
      </c>
      <c r="C123" s="1"/>
    </row>
    <row r="124" spans="1:3" x14ac:dyDescent="0.2">
      <c r="A124" s="1"/>
      <c r="B124" s="344" t="str">
        <f>IF(LEN(Disassembler!F124)+LEN(Disassembler!G124)+LEN(Disassembler!L124)=0,"",CONCATENATE(Disassembler!Q124,IF(LEN(Disassembler!Q124)=0,"",","),IF(LEN(Disassembler!Q124)&lt;7,CHAR(9),""),CHAR(9),Disassembler!G124,IF(Disassembler!H124="I"," I",""),IF(LEN(Disassembler!I124)+LEN(Disassembler!L124)=0,"",CONCATENATE(IF(LEN(Disassembler!G124)&lt;8,CHAR(9),""),CHAR(9),Disassembler!I124,IF(LEN(Disassembler!L124)=0,"",CONCATENATE(IF(LEN(Disassembler!I124)&lt;8,CHAR(9),""),CHAR(9),IF(LEN(Disassembler!L124)=0,"",IF(LEFT(Disassembler!L124,1)="/","","/")),Disassembler!L124))))))</f>
        <v/>
      </c>
      <c r="C124" s="1"/>
    </row>
    <row r="125" spans="1:3" x14ac:dyDescent="0.2">
      <c r="A125" s="1"/>
      <c r="B125" s="344" t="str">
        <f>IF(LEN(Disassembler!F125)+LEN(Disassembler!G125)+LEN(Disassembler!L125)=0,"",CONCATENATE(Disassembler!Q125,IF(LEN(Disassembler!Q125)=0,"",","),IF(LEN(Disassembler!Q125)&lt;7,CHAR(9),""),CHAR(9),Disassembler!G125,IF(Disassembler!H125="I"," I",""),IF(LEN(Disassembler!I125)+LEN(Disassembler!L125)=0,"",CONCATENATE(IF(LEN(Disassembler!G125)&lt;8,CHAR(9),""),CHAR(9),Disassembler!I125,IF(LEN(Disassembler!L125)=0,"",CONCATENATE(IF(LEN(Disassembler!I125)&lt;8,CHAR(9),""),CHAR(9),IF(LEN(Disassembler!L125)=0,"",IF(LEFT(Disassembler!L125,1)="/","","/")),Disassembler!L125))))))</f>
        <v/>
      </c>
      <c r="C125" s="1"/>
    </row>
    <row r="126" spans="1:3" x14ac:dyDescent="0.2">
      <c r="A126" s="1"/>
      <c r="B126" s="344" t="str">
        <f>IF(LEN(Disassembler!F126)+LEN(Disassembler!G126)+LEN(Disassembler!L126)=0,"",CONCATENATE(Disassembler!Q126,IF(LEN(Disassembler!Q126)=0,"",","),IF(LEN(Disassembler!Q126)&lt;7,CHAR(9),""),CHAR(9),Disassembler!G126,IF(Disassembler!H126="I"," I",""),IF(LEN(Disassembler!I126)+LEN(Disassembler!L126)=0,"",CONCATENATE(IF(LEN(Disassembler!G126)&lt;8,CHAR(9),""),CHAR(9),Disassembler!I126,IF(LEN(Disassembler!L126)=0,"",CONCATENATE(IF(LEN(Disassembler!I126)&lt;8,CHAR(9),""),CHAR(9),IF(LEN(Disassembler!L126)=0,"",IF(LEFT(Disassembler!L126,1)="/","","/")),Disassembler!L126))))))</f>
        <v/>
      </c>
      <c r="C126" s="1"/>
    </row>
    <row r="127" spans="1:3" x14ac:dyDescent="0.2">
      <c r="A127" s="1"/>
      <c r="B127" s="344" t="str">
        <f>IF(LEN(Disassembler!F127)+LEN(Disassembler!G127)+LEN(Disassembler!L127)=0,"",CONCATENATE(Disassembler!Q127,IF(LEN(Disassembler!Q127)=0,"",","),IF(LEN(Disassembler!Q127)&lt;7,CHAR(9),""),CHAR(9),Disassembler!G127,IF(Disassembler!H127="I"," I",""),IF(LEN(Disassembler!I127)+LEN(Disassembler!L127)=0,"",CONCATENATE(IF(LEN(Disassembler!G127)&lt;8,CHAR(9),""),CHAR(9),Disassembler!I127,IF(LEN(Disassembler!L127)=0,"",CONCATENATE(IF(LEN(Disassembler!I127)&lt;8,CHAR(9),""),CHAR(9),IF(LEN(Disassembler!L127)=0,"",IF(LEFT(Disassembler!L127,1)="/","","/")),Disassembler!L127))))))</f>
        <v/>
      </c>
      <c r="C127" s="1"/>
    </row>
    <row r="128" spans="1:3" x14ac:dyDescent="0.2">
      <c r="A128" s="1"/>
      <c r="B128" s="344" t="str">
        <f>IF(LEN(Disassembler!F128)+LEN(Disassembler!G128)+LEN(Disassembler!L128)=0,"",CONCATENATE(Disassembler!Q128,IF(LEN(Disassembler!Q128)=0,"",","),IF(LEN(Disassembler!Q128)&lt;7,CHAR(9),""),CHAR(9),Disassembler!G128,IF(Disassembler!H128="I"," I",""),IF(LEN(Disassembler!I128)+LEN(Disassembler!L128)=0,"",CONCATENATE(IF(LEN(Disassembler!G128)&lt;8,CHAR(9),""),CHAR(9),Disassembler!I128,IF(LEN(Disassembler!L128)=0,"",CONCATENATE(IF(LEN(Disassembler!I128)&lt;8,CHAR(9),""),CHAR(9),IF(LEN(Disassembler!L128)=0,"",IF(LEFT(Disassembler!L128,1)="/","","/")),Disassembler!L128))))))</f>
        <v/>
      </c>
      <c r="C128" s="1"/>
    </row>
    <row r="129" spans="1:3" x14ac:dyDescent="0.2">
      <c r="A129" s="1"/>
      <c r="B129" s="344" t="str">
        <f>IF(LEN(Disassembler!F129)+LEN(Disassembler!G129)+LEN(Disassembler!L129)=0,"",CONCATENATE(Disassembler!Q129,IF(LEN(Disassembler!Q129)=0,"",","),IF(LEN(Disassembler!Q129)&lt;7,CHAR(9),""),CHAR(9),Disassembler!G129,IF(Disassembler!H129="I"," I",""),IF(LEN(Disassembler!I129)+LEN(Disassembler!L129)=0,"",CONCATENATE(IF(LEN(Disassembler!G129)&lt;8,CHAR(9),""),CHAR(9),Disassembler!I129,IF(LEN(Disassembler!L129)=0,"",CONCATENATE(IF(LEN(Disassembler!I129)&lt;8,CHAR(9),""),CHAR(9),IF(LEN(Disassembler!L129)=0,"",IF(LEFT(Disassembler!L129,1)="/","","/")),Disassembler!L129))))))</f>
        <v/>
      </c>
      <c r="C129" s="1"/>
    </row>
    <row r="130" spans="1:3" x14ac:dyDescent="0.2">
      <c r="A130" s="1"/>
      <c r="B130" s="344" t="str">
        <f>IF(LEN(Disassembler!F130)+LEN(Disassembler!G130)+LEN(Disassembler!L130)=0,"",CONCATENATE(Disassembler!Q130,IF(LEN(Disassembler!Q130)=0,"",","),IF(LEN(Disassembler!Q130)&lt;7,CHAR(9),""),CHAR(9),Disassembler!G130,IF(Disassembler!H130="I"," I",""),IF(LEN(Disassembler!I130)+LEN(Disassembler!L130)=0,"",CONCATENATE(IF(LEN(Disassembler!G130)&lt;8,CHAR(9),""),CHAR(9),Disassembler!I130,IF(LEN(Disassembler!L130)=0,"",CONCATENATE(IF(LEN(Disassembler!I130)&lt;8,CHAR(9),""),CHAR(9),IF(LEN(Disassembler!L130)=0,"",IF(LEFT(Disassembler!L130,1)="/","","/")),Disassembler!L130))))))</f>
        <v/>
      </c>
      <c r="C130" s="1"/>
    </row>
    <row r="131" spans="1:3" x14ac:dyDescent="0.2">
      <c r="A131" s="1"/>
      <c r="B131" s="344" t="str">
        <f>IF(LEN(Disassembler!F131)+LEN(Disassembler!G131)+LEN(Disassembler!L131)=0,"",CONCATENATE(Disassembler!Q131,IF(LEN(Disassembler!Q131)=0,"",","),IF(LEN(Disassembler!Q131)&lt;7,CHAR(9),""),CHAR(9),Disassembler!G131,IF(Disassembler!H131="I"," I",""),IF(LEN(Disassembler!I131)+LEN(Disassembler!L131)=0,"",CONCATENATE(IF(LEN(Disassembler!G131)&lt;8,CHAR(9),""),CHAR(9),Disassembler!I131,IF(LEN(Disassembler!L131)=0,"",CONCATENATE(IF(LEN(Disassembler!I131)&lt;8,CHAR(9),""),CHAR(9),IF(LEN(Disassembler!L131)=0,"",IF(LEFT(Disassembler!L131,1)="/","","/")),Disassembler!L131))))))</f>
        <v/>
      </c>
      <c r="C131" s="1"/>
    </row>
    <row r="132" spans="1:3" x14ac:dyDescent="0.2">
      <c r="A132" s="1"/>
      <c r="B132" s="344" t="str">
        <f>IF(LEN(Disassembler!F132)+LEN(Disassembler!G132)+LEN(Disassembler!L132)=0,"",CONCATENATE(Disassembler!Q132,IF(LEN(Disassembler!Q132)=0,"",","),IF(LEN(Disassembler!Q132)&lt;7,CHAR(9),""),CHAR(9),Disassembler!G132,IF(Disassembler!H132="I"," I",""),IF(LEN(Disassembler!I132)+LEN(Disassembler!L132)=0,"",CONCATENATE(IF(LEN(Disassembler!G132)&lt;8,CHAR(9),""),CHAR(9),Disassembler!I132,IF(LEN(Disassembler!L132)=0,"",CONCATENATE(IF(LEN(Disassembler!I132)&lt;8,CHAR(9),""),CHAR(9),IF(LEN(Disassembler!L132)=0,"",IF(LEFT(Disassembler!L132,1)="/","","/")),Disassembler!L132))))))</f>
        <v/>
      </c>
      <c r="C132" s="1"/>
    </row>
    <row r="133" spans="1:3" x14ac:dyDescent="0.2">
      <c r="A133" s="1"/>
      <c r="B133" s="344" t="str">
        <f>IF(LEN(Disassembler!F133)+LEN(Disassembler!G133)+LEN(Disassembler!L133)=0,"",CONCATENATE(Disassembler!Q133,IF(LEN(Disassembler!Q133)=0,"",","),IF(LEN(Disassembler!Q133)&lt;7,CHAR(9),""),CHAR(9),Disassembler!G133,IF(Disassembler!H133="I"," I",""),IF(LEN(Disassembler!I133)+LEN(Disassembler!L133)=0,"",CONCATENATE(IF(LEN(Disassembler!G133)&lt;8,CHAR(9),""),CHAR(9),Disassembler!I133,IF(LEN(Disassembler!L133)=0,"",CONCATENATE(IF(LEN(Disassembler!I133)&lt;8,CHAR(9),""),CHAR(9),IF(LEN(Disassembler!L133)=0,"",IF(LEFT(Disassembler!L133,1)="/","","/")),Disassembler!L133))))))</f>
        <v/>
      </c>
      <c r="C133" s="1"/>
    </row>
    <row r="134" spans="1:3" x14ac:dyDescent="0.2">
      <c r="A134" s="1"/>
      <c r="B134" s="344" t="str">
        <f>IF(LEN(Disassembler!F134)+LEN(Disassembler!G134)+LEN(Disassembler!L134)=0,"",CONCATENATE(Disassembler!Q134,IF(LEN(Disassembler!Q134)=0,"",","),IF(LEN(Disassembler!Q134)&lt;7,CHAR(9),""),CHAR(9),Disassembler!G134,IF(Disassembler!H134="I"," I",""),IF(LEN(Disassembler!I134)+LEN(Disassembler!L134)=0,"",CONCATENATE(IF(LEN(Disassembler!G134)&lt;8,CHAR(9),""),CHAR(9),Disassembler!I134,IF(LEN(Disassembler!L134)=0,"",CONCATENATE(IF(LEN(Disassembler!I134)&lt;8,CHAR(9),""),CHAR(9),IF(LEN(Disassembler!L134)=0,"",IF(LEFT(Disassembler!L134,1)="/","","/")),Disassembler!L134))))))</f>
        <v/>
      </c>
      <c r="C134" s="1"/>
    </row>
    <row r="135" spans="1:3" x14ac:dyDescent="0.2">
      <c r="A135" s="1"/>
      <c r="B135" s="344" t="str">
        <f>IF(LEN(Disassembler!F135)+LEN(Disassembler!G135)+LEN(Disassembler!L135)=0,"",CONCATENATE(Disassembler!Q135,IF(LEN(Disassembler!Q135)=0,"",","),IF(LEN(Disassembler!Q135)&lt;7,CHAR(9),""),CHAR(9),Disassembler!G135,IF(Disassembler!H135="I"," I",""),IF(LEN(Disassembler!I135)+LEN(Disassembler!L135)=0,"",CONCATENATE(IF(LEN(Disassembler!G135)&lt;8,CHAR(9),""),CHAR(9),Disassembler!I135,IF(LEN(Disassembler!L135)=0,"",CONCATENATE(IF(LEN(Disassembler!I135)&lt;8,CHAR(9),""),CHAR(9),IF(LEN(Disassembler!L135)=0,"",IF(LEFT(Disassembler!L135,1)="/","","/")),Disassembler!L135))))))</f>
        <v/>
      </c>
      <c r="C135" s="1"/>
    </row>
    <row r="136" spans="1:3" x14ac:dyDescent="0.2">
      <c r="A136" s="1"/>
      <c r="B136" s="344" t="str">
        <f>IF(LEN(Disassembler!F136)+LEN(Disassembler!G136)+LEN(Disassembler!L136)=0,"",CONCATENATE(Disassembler!Q136,IF(LEN(Disassembler!Q136)=0,"",","),IF(LEN(Disassembler!Q136)&lt;7,CHAR(9),""),CHAR(9),Disassembler!G136,IF(Disassembler!H136="I"," I",""),IF(LEN(Disassembler!I136)+LEN(Disassembler!L136)=0,"",CONCATENATE(IF(LEN(Disassembler!G136)&lt;8,CHAR(9),""),CHAR(9),Disassembler!I136,IF(LEN(Disassembler!L136)=0,"",CONCATENATE(IF(LEN(Disassembler!I136)&lt;8,CHAR(9),""),CHAR(9),IF(LEN(Disassembler!L136)=0,"",IF(LEFT(Disassembler!L136,1)="/","","/")),Disassembler!L136))))))</f>
        <v/>
      </c>
      <c r="C136" s="1"/>
    </row>
    <row r="137" spans="1:3" x14ac:dyDescent="0.2">
      <c r="A137" s="1"/>
      <c r="B137" s="344" t="str">
        <f>IF(LEN(Disassembler!F137)+LEN(Disassembler!G137)+LEN(Disassembler!L137)=0,"",CONCATENATE(Disassembler!Q137,IF(LEN(Disassembler!Q137)=0,"",","),IF(LEN(Disassembler!Q137)&lt;7,CHAR(9),""),CHAR(9),Disassembler!G137,IF(Disassembler!H137="I"," I",""),IF(LEN(Disassembler!I137)+LEN(Disassembler!L137)=0,"",CONCATENATE(IF(LEN(Disassembler!G137)&lt;8,CHAR(9),""),CHAR(9),Disassembler!I137,IF(LEN(Disassembler!L137)=0,"",CONCATENATE(IF(LEN(Disassembler!I137)&lt;8,CHAR(9),""),CHAR(9),IF(LEN(Disassembler!L137)=0,"",IF(LEFT(Disassembler!L137,1)="/","","/")),Disassembler!L137))))))</f>
        <v/>
      </c>
      <c r="C137" s="1"/>
    </row>
    <row r="138" spans="1:3" x14ac:dyDescent="0.2">
      <c r="A138" s="1"/>
      <c r="B138" s="344" t="str">
        <f>IF(LEN(Disassembler!F138)+LEN(Disassembler!G138)+LEN(Disassembler!L138)=0,"",CONCATENATE(Disassembler!Q138,IF(LEN(Disassembler!Q138)=0,"",","),IF(LEN(Disassembler!Q138)&lt;7,CHAR(9),""),CHAR(9),Disassembler!G138,IF(Disassembler!H138="I"," I",""),IF(LEN(Disassembler!I138)+LEN(Disassembler!L138)=0,"",CONCATENATE(IF(LEN(Disassembler!G138)&lt;8,CHAR(9),""),CHAR(9),Disassembler!I138,IF(LEN(Disassembler!L138)=0,"",CONCATENATE(IF(LEN(Disassembler!I138)&lt;8,CHAR(9),""),CHAR(9),IF(LEN(Disassembler!L138)=0,"",IF(LEFT(Disassembler!L138,1)="/","","/")),Disassembler!L138))))))</f>
        <v/>
      </c>
      <c r="C138" s="1"/>
    </row>
    <row r="139" spans="1:3" x14ac:dyDescent="0.2">
      <c r="A139" s="1"/>
      <c r="B139" s="344" t="str">
        <f>IF(LEN(Disassembler!F139)+LEN(Disassembler!G139)+LEN(Disassembler!L139)=0,"",CONCATENATE(Disassembler!Q139,IF(LEN(Disassembler!Q139)=0,"",","),IF(LEN(Disassembler!Q139)&lt;7,CHAR(9),""),CHAR(9),Disassembler!G139,IF(Disassembler!H139="I"," I",""),IF(LEN(Disassembler!I139)+LEN(Disassembler!L139)=0,"",CONCATENATE(IF(LEN(Disassembler!G139)&lt;8,CHAR(9),""),CHAR(9),Disassembler!I139,IF(LEN(Disassembler!L139)=0,"",CONCATENATE(IF(LEN(Disassembler!I139)&lt;8,CHAR(9),""),CHAR(9),IF(LEN(Disassembler!L139)=0,"",IF(LEFT(Disassembler!L139,1)="/","","/")),Disassembler!L139))))))</f>
        <v/>
      </c>
      <c r="C139" s="1"/>
    </row>
    <row r="140" spans="1:3" x14ac:dyDescent="0.2">
      <c r="A140" s="1"/>
      <c r="B140" s="344" t="str">
        <f>IF(LEN(Disassembler!F140)+LEN(Disassembler!G140)+LEN(Disassembler!L140)=0,"",CONCATENATE(Disassembler!Q140,IF(LEN(Disassembler!Q140)=0,"",","),IF(LEN(Disassembler!Q140)&lt;7,CHAR(9),""),CHAR(9),Disassembler!G140,IF(Disassembler!H140="I"," I",""),IF(LEN(Disassembler!I140)+LEN(Disassembler!L140)=0,"",CONCATENATE(IF(LEN(Disassembler!G140)&lt;8,CHAR(9),""),CHAR(9),Disassembler!I140,IF(LEN(Disassembler!L140)=0,"",CONCATENATE(IF(LEN(Disassembler!I140)&lt;8,CHAR(9),""),CHAR(9),IF(LEN(Disassembler!L140)=0,"",IF(LEFT(Disassembler!L140,1)="/","","/")),Disassembler!L140))))))</f>
        <v/>
      </c>
      <c r="C140" s="1"/>
    </row>
    <row r="141" spans="1:3" x14ac:dyDescent="0.2">
      <c r="A141" s="1"/>
      <c r="B141" s="344" t="str">
        <f>IF(LEN(Disassembler!F141)+LEN(Disassembler!G141)+LEN(Disassembler!L141)=0,"",CONCATENATE(Disassembler!Q141,IF(LEN(Disassembler!Q141)=0,"",","),IF(LEN(Disassembler!Q141)&lt;7,CHAR(9),""),CHAR(9),Disassembler!G141,IF(Disassembler!H141="I"," I",""),IF(LEN(Disassembler!I141)+LEN(Disassembler!L141)=0,"",CONCATENATE(IF(LEN(Disassembler!G141)&lt;8,CHAR(9),""),CHAR(9),Disassembler!I141,IF(LEN(Disassembler!L141)=0,"",CONCATENATE(IF(LEN(Disassembler!I141)&lt;8,CHAR(9),""),CHAR(9),IF(LEN(Disassembler!L141)=0,"",IF(LEFT(Disassembler!L141,1)="/","","/")),Disassembler!L141))))))</f>
        <v/>
      </c>
      <c r="C141" s="1"/>
    </row>
    <row r="142" spans="1:3" x14ac:dyDescent="0.2">
      <c r="A142" s="1"/>
      <c r="B142" s="344" t="str">
        <f>IF(LEN(Disassembler!F142)+LEN(Disassembler!G142)+LEN(Disassembler!L142)=0,"",CONCATENATE(Disassembler!Q142,IF(LEN(Disassembler!Q142)=0,"",","),IF(LEN(Disassembler!Q142)&lt;7,CHAR(9),""),CHAR(9),Disassembler!G142,IF(Disassembler!H142="I"," I",""),IF(LEN(Disassembler!I142)+LEN(Disassembler!L142)=0,"",CONCATENATE(IF(LEN(Disassembler!G142)&lt;8,CHAR(9),""),CHAR(9),Disassembler!I142,IF(LEN(Disassembler!L142)=0,"",CONCATENATE(IF(LEN(Disassembler!I142)&lt;8,CHAR(9),""),CHAR(9),IF(LEN(Disassembler!L142)=0,"",IF(LEFT(Disassembler!L142,1)="/","","/")),Disassembler!L142))))))</f>
        <v/>
      </c>
      <c r="C142" s="1"/>
    </row>
    <row r="143" spans="1:3" x14ac:dyDescent="0.2">
      <c r="A143" s="1"/>
      <c r="B143" s="344" t="str">
        <f>IF(LEN(Disassembler!F143)+LEN(Disassembler!G143)+LEN(Disassembler!L143)=0,"",CONCATENATE(Disassembler!Q143,IF(LEN(Disassembler!Q143)=0,"",","),IF(LEN(Disassembler!Q143)&lt;7,CHAR(9),""),CHAR(9),Disassembler!G143,IF(Disassembler!H143="I"," I",""),IF(LEN(Disassembler!I143)+LEN(Disassembler!L143)=0,"",CONCATENATE(IF(LEN(Disassembler!G143)&lt;8,CHAR(9),""),CHAR(9),Disassembler!I143,IF(LEN(Disassembler!L143)=0,"",CONCATENATE(IF(LEN(Disassembler!I143)&lt;8,CHAR(9),""),CHAR(9),IF(LEN(Disassembler!L143)=0,"",IF(LEFT(Disassembler!L143,1)="/","","/")),Disassembler!L143))))))</f>
        <v/>
      </c>
      <c r="C143" s="1"/>
    </row>
    <row r="144" spans="1:3" x14ac:dyDescent="0.2">
      <c r="A144" s="1"/>
      <c r="B144" s="344" t="str">
        <f>IF(LEN(Disassembler!F144)+LEN(Disassembler!G144)+LEN(Disassembler!L144)=0,"",CONCATENATE(Disassembler!Q144,IF(LEN(Disassembler!Q144)=0,"",","),IF(LEN(Disassembler!Q144)&lt;7,CHAR(9),""),CHAR(9),Disassembler!G144,IF(Disassembler!H144="I"," I",""),IF(LEN(Disassembler!I144)+LEN(Disassembler!L144)=0,"",CONCATENATE(IF(LEN(Disassembler!G144)&lt;8,CHAR(9),""),CHAR(9),Disassembler!I144,IF(LEN(Disassembler!L144)=0,"",CONCATENATE(IF(LEN(Disassembler!I144)&lt;8,CHAR(9),""),CHAR(9),IF(LEN(Disassembler!L144)=0,"",IF(LEFT(Disassembler!L144,1)="/","","/")),Disassembler!L144))))))</f>
        <v/>
      </c>
      <c r="C144" s="1"/>
    </row>
    <row r="145" spans="1:3" x14ac:dyDescent="0.2">
      <c r="A145" s="1"/>
      <c r="B145" s="344" t="str">
        <f>IF(LEN(Disassembler!F145)+LEN(Disassembler!G145)+LEN(Disassembler!L145)=0,"",CONCATENATE(Disassembler!Q145,IF(LEN(Disassembler!Q145)=0,"",","),IF(LEN(Disassembler!Q145)&lt;7,CHAR(9),""),CHAR(9),Disassembler!G145,IF(Disassembler!H145="I"," I",""),IF(LEN(Disassembler!I145)+LEN(Disassembler!L145)=0,"",CONCATENATE(IF(LEN(Disassembler!G145)&lt;8,CHAR(9),""),CHAR(9),Disassembler!I145,IF(LEN(Disassembler!L145)=0,"",CONCATENATE(IF(LEN(Disassembler!I145)&lt;8,CHAR(9),""),CHAR(9),IF(LEN(Disassembler!L145)=0,"",IF(LEFT(Disassembler!L145,1)="/","","/")),Disassembler!L145))))))</f>
        <v/>
      </c>
      <c r="C145" s="1"/>
    </row>
    <row r="146" spans="1:3" x14ac:dyDescent="0.2">
      <c r="A146" s="1"/>
      <c r="B146" s="344" t="str">
        <f>IF(LEN(Disassembler!F146)+LEN(Disassembler!G146)+LEN(Disassembler!L146)=0,"",CONCATENATE(Disassembler!Q146,IF(LEN(Disassembler!Q146)=0,"",","),IF(LEN(Disassembler!Q146)&lt;7,CHAR(9),""),CHAR(9),Disassembler!G146,IF(Disassembler!H146="I"," I",""),IF(LEN(Disassembler!I146)+LEN(Disassembler!L146)=0,"",CONCATENATE(IF(LEN(Disassembler!G146)&lt;8,CHAR(9),""),CHAR(9),Disassembler!I146,IF(LEN(Disassembler!L146)=0,"",CONCATENATE(IF(LEN(Disassembler!I146)&lt;8,CHAR(9),""),CHAR(9),IF(LEN(Disassembler!L146)=0,"",IF(LEFT(Disassembler!L146,1)="/","","/")),Disassembler!L146))))))</f>
        <v/>
      </c>
      <c r="C146" s="1"/>
    </row>
    <row r="147" spans="1:3" x14ac:dyDescent="0.2">
      <c r="A147" s="1"/>
      <c r="B147" s="344" t="str">
        <f>IF(LEN(Disassembler!F147)+LEN(Disassembler!G147)+LEN(Disassembler!L147)=0,"",CONCATENATE(Disassembler!Q147,IF(LEN(Disassembler!Q147)=0,"",","),IF(LEN(Disassembler!Q147)&lt;7,CHAR(9),""),CHAR(9),Disassembler!G147,IF(Disassembler!H147="I"," I",""),IF(LEN(Disassembler!I147)+LEN(Disassembler!L147)=0,"",CONCATENATE(IF(LEN(Disassembler!G147)&lt;8,CHAR(9),""),CHAR(9),Disassembler!I147,IF(LEN(Disassembler!L147)=0,"",CONCATENATE(IF(LEN(Disassembler!I147)&lt;8,CHAR(9),""),CHAR(9),IF(LEN(Disassembler!L147)=0,"",IF(LEFT(Disassembler!L147,1)="/","","/")),Disassembler!L147))))))</f>
        <v/>
      </c>
      <c r="C147" s="1"/>
    </row>
    <row r="148" spans="1:3" x14ac:dyDescent="0.2">
      <c r="A148" s="1"/>
      <c r="B148" s="344" t="str">
        <f>IF(LEN(Disassembler!F148)+LEN(Disassembler!G148)+LEN(Disassembler!L148)=0,"",CONCATENATE(Disassembler!Q148,IF(LEN(Disassembler!Q148)=0,"",","),IF(LEN(Disassembler!Q148)&lt;7,CHAR(9),""),CHAR(9),Disassembler!G148,IF(Disassembler!H148="I"," I",""),IF(LEN(Disassembler!I148)+LEN(Disassembler!L148)=0,"",CONCATENATE(IF(LEN(Disassembler!G148)&lt;8,CHAR(9),""),CHAR(9),Disassembler!I148,IF(LEN(Disassembler!L148)=0,"",CONCATENATE(IF(LEN(Disassembler!I148)&lt;8,CHAR(9),""),CHAR(9),IF(LEN(Disassembler!L148)=0,"",IF(LEFT(Disassembler!L148,1)="/","","/")),Disassembler!L148))))))</f>
        <v/>
      </c>
      <c r="C148" s="1"/>
    </row>
    <row r="149" spans="1:3" x14ac:dyDescent="0.2">
      <c r="A149" s="1"/>
      <c r="B149" s="344" t="str">
        <f>IF(LEN(Disassembler!F149)+LEN(Disassembler!G149)+LEN(Disassembler!L149)=0,"",CONCATENATE(Disassembler!Q149,IF(LEN(Disassembler!Q149)=0,"",","),IF(LEN(Disassembler!Q149)&lt;7,CHAR(9),""),CHAR(9),Disassembler!G149,IF(Disassembler!H149="I"," I",""),IF(LEN(Disassembler!I149)+LEN(Disassembler!L149)=0,"",CONCATENATE(IF(LEN(Disassembler!G149)&lt;8,CHAR(9),""),CHAR(9),Disassembler!I149,IF(LEN(Disassembler!L149)=0,"",CONCATENATE(IF(LEN(Disassembler!I149)&lt;8,CHAR(9),""),CHAR(9),IF(LEN(Disassembler!L149)=0,"",IF(LEFT(Disassembler!L149,1)="/","","/")),Disassembler!L149))))))</f>
        <v/>
      </c>
      <c r="C149" s="1"/>
    </row>
    <row r="150" spans="1:3" x14ac:dyDescent="0.2">
      <c r="A150" s="1"/>
      <c r="B150" s="344" t="str">
        <f>IF(LEN(Disassembler!F150)+LEN(Disassembler!G150)+LEN(Disassembler!L150)=0,"",CONCATENATE(Disassembler!Q150,IF(LEN(Disassembler!Q150)=0,"",","),IF(LEN(Disassembler!Q150)&lt;7,CHAR(9),""),CHAR(9),Disassembler!G150,IF(Disassembler!H150="I"," I",""),IF(LEN(Disassembler!I150)+LEN(Disassembler!L150)=0,"",CONCATENATE(IF(LEN(Disassembler!G150)&lt;8,CHAR(9),""),CHAR(9),Disassembler!I150,IF(LEN(Disassembler!L150)=0,"",CONCATENATE(IF(LEN(Disassembler!I150)&lt;8,CHAR(9),""),CHAR(9),IF(LEN(Disassembler!L150)=0,"",IF(LEFT(Disassembler!L150,1)="/","","/")),Disassembler!L150))))))</f>
        <v/>
      </c>
      <c r="C150" s="1"/>
    </row>
    <row r="151" spans="1:3" x14ac:dyDescent="0.2">
      <c r="A151" s="1"/>
      <c r="B151" s="344" t="str">
        <f>IF(LEN(Disassembler!F151)+LEN(Disassembler!G151)+LEN(Disassembler!L151)=0,"",CONCATENATE(Disassembler!Q151,IF(LEN(Disassembler!Q151)=0,"",","),IF(LEN(Disassembler!Q151)&lt;7,CHAR(9),""),CHAR(9),Disassembler!G151,IF(Disassembler!H151="I"," I",""),IF(LEN(Disassembler!I151)+LEN(Disassembler!L151)=0,"",CONCATENATE(IF(LEN(Disassembler!G151)&lt;8,CHAR(9),""),CHAR(9),Disassembler!I151,IF(LEN(Disassembler!L151)=0,"",CONCATENATE(IF(LEN(Disassembler!I151)&lt;8,CHAR(9),""),CHAR(9),IF(LEN(Disassembler!L151)=0,"",IF(LEFT(Disassembler!L151,1)="/","","/")),Disassembler!L151))))))</f>
        <v/>
      </c>
      <c r="C151" s="1"/>
    </row>
    <row r="152" spans="1:3" x14ac:dyDescent="0.2">
      <c r="A152" s="1"/>
      <c r="B152" s="344" t="str">
        <f>IF(LEN(Disassembler!F152)+LEN(Disassembler!G152)+LEN(Disassembler!L152)=0,"",CONCATENATE(Disassembler!Q152,IF(LEN(Disassembler!Q152)=0,"",","),IF(LEN(Disassembler!Q152)&lt;7,CHAR(9),""),CHAR(9),Disassembler!G152,IF(Disassembler!H152="I"," I",""),IF(LEN(Disassembler!I152)+LEN(Disassembler!L152)=0,"",CONCATENATE(IF(LEN(Disassembler!G152)&lt;8,CHAR(9),""),CHAR(9),Disassembler!I152,IF(LEN(Disassembler!L152)=0,"",CONCATENATE(IF(LEN(Disassembler!I152)&lt;8,CHAR(9),""),CHAR(9),IF(LEN(Disassembler!L152)=0,"",IF(LEFT(Disassembler!L152,1)="/","","/")),Disassembler!L152))))))</f>
        <v/>
      </c>
      <c r="C152" s="1"/>
    </row>
    <row r="153" spans="1:3" x14ac:dyDescent="0.2">
      <c r="A153" s="1"/>
      <c r="B153" s="344" t="str">
        <f>IF(LEN(Disassembler!F153)+LEN(Disassembler!G153)+LEN(Disassembler!L153)=0,"",CONCATENATE(Disassembler!Q153,IF(LEN(Disassembler!Q153)=0,"",","),IF(LEN(Disassembler!Q153)&lt;7,CHAR(9),""),CHAR(9),Disassembler!G153,IF(Disassembler!H153="I"," I",""),IF(LEN(Disassembler!I153)+LEN(Disassembler!L153)=0,"",CONCATENATE(IF(LEN(Disassembler!G153)&lt;8,CHAR(9),""),CHAR(9),Disassembler!I153,IF(LEN(Disassembler!L153)=0,"",CONCATENATE(IF(LEN(Disassembler!I153)&lt;8,CHAR(9),""),CHAR(9),IF(LEN(Disassembler!L153)=0,"",IF(LEFT(Disassembler!L153,1)="/","","/")),Disassembler!L153))))))</f>
        <v/>
      </c>
      <c r="C153" s="1"/>
    </row>
    <row r="154" spans="1:3" x14ac:dyDescent="0.2">
      <c r="A154" s="1"/>
      <c r="B154" s="344" t="str">
        <f>IF(LEN(Disassembler!F154)+LEN(Disassembler!G154)+LEN(Disassembler!L154)=0,"",CONCATENATE(Disassembler!Q154,IF(LEN(Disassembler!Q154)=0,"",","),IF(LEN(Disassembler!Q154)&lt;7,CHAR(9),""),CHAR(9),Disassembler!G154,IF(Disassembler!H154="I"," I",""),IF(LEN(Disassembler!I154)+LEN(Disassembler!L154)=0,"",CONCATENATE(IF(LEN(Disassembler!G154)&lt;8,CHAR(9),""),CHAR(9),Disassembler!I154,IF(LEN(Disassembler!L154)=0,"",CONCATENATE(IF(LEN(Disassembler!I154)&lt;8,CHAR(9),""),CHAR(9),IF(LEN(Disassembler!L154)=0,"",IF(LEFT(Disassembler!L154,1)="/","","/")),Disassembler!L154))))))</f>
        <v/>
      </c>
      <c r="C154" s="1"/>
    </row>
    <row r="155" spans="1:3" x14ac:dyDescent="0.2">
      <c r="A155" s="1"/>
      <c r="B155" s="344" t="str">
        <f>IF(LEN(Disassembler!F155)+LEN(Disassembler!G155)+LEN(Disassembler!L155)=0,"",CONCATENATE(Disassembler!Q155,IF(LEN(Disassembler!Q155)=0,"",","),IF(LEN(Disassembler!Q155)&lt;7,CHAR(9),""),CHAR(9),Disassembler!G155,IF(Disassembler!H155="I"," I",""),IF(LEN(Disassembler!I155)+LEN(Disassembler!L155)=0,"",CONCATENATE(IF(LEN(Disassembler!G155)&lt;8,CHAR(9),""),CHAR(9),Disassembler!I155,IF(LEN(Disassembler!L155)=0,"",CONCATENATE(IF(LEN(Disassembler!I155)&lt;8,CHAR(9),""),CHAR(9),IF(LEN(Disassembler!L155)=0,"",IF(LEFT(Disassembler!L155,1)="/","","/")),Disassembler!L155))))))</f>
        <v/>
      </c>
      <c r="C155" s="1"/>
    </row>
    <row r="156" spans="1:3" x14ac:dyDescent="0.2">
      <c r="A156" s="1"/>
      <c r="B156" s="344" t="str">
        <f>IF(LEN(Disassembler!F156)+LEN(Disassembler!G156)+LEN(Disassembler!L156)=0,"",CONCATENATE(Disassembler!Q156,IF(LEN(Disassembler!Q156)=0,"",","),IF(LEN(Disassembler!Q156)&lt;7,CHAR(9),""),CHAR(9),Disassembler!G156,IF(Disassembler!H156="I"," I",""),IF(LEN(Disassembler!I156)+LEN(Disassembler!L156)=0,"",CONCATENATE(IF(LEN(Disassembler!G156)&lt;8,CHAR(9),""),CHAR(9),Disassembler!I156,IF(LEN(Disassembler!L156)=0,"",CONCATENATE(IF(LEN(Disassembler!I156)&lt;8,CHAR(9),""),CHAR(9),IF(LEN(Disassembler!L156)=0,"",IF(LEFT(Disassembler!L156,1)="/","","/")),Disassembler!L156))))))</f>
        <v/>
      </c>
      <c r="C156" s="1"/>
    </row>
    <row r="157" spans="1:3" x14ac:dyDescent="0.2">
      <c r="A157" s="1"/>
      <c r="B157" s="344" t="str">
        <f>IF(LEN(Disassembler!F157)+LEN(Disassembler!G157)+LEN(Disassembler!L157)=0,"",CONCATENATE(Disassembler!Q157,IF(LEN(Disassembler!Q157)=0,"",","),IF(LEN(Disassembler!Q157)&lt;7,CHAR(9),""),CHAR(9),Disassembler!G157,IF(Disassembler!H157="I"," I",""),IF(LEN(Disassembler!I157)+LEN(Disassembler!L157)=0,"",CONCATENATE(IF(LEN(Disassembler!G157)&lt;8,CHAR(9),""),CHAR(9),Disassembler!I157,IF(LEN(Disassembler!L157)=0,"",CONCATENATE(IF(LEN(Disassembler!I157)&lt;8,CHAR(9),""),CHAR(9),IF(LEN(Disassembler!L157)=0,"",IF(LEFT(Disassembler!L157,1)="/","","/")),Disassembler!L157))))))</f>
        <v/>
      </c>
      <c r="C157" s="1"/>
    </row>
    <row r="158" spans="1:3" x14ac:dyDescent="0.2">
      <c r="A158" s="1"/>
      <c r="B158" s="344" t="str">
        <f>IF(LEN(Disassembler!F158)+LEN(Disassembler!G158)+LEN(Disassembler!L158)=0,"",CONCATENATE(Disassembler!Q158,IF(LEN(Disassembler!Q158)=0,"",","),IF(LEN(Disassembler!Q158)&lt;7,CHAR(9),""),CHAR(9),Disassembler!G158,IF(Disassembler!H158="I"," I",""),IF(LEN(Disassembler!I158)+LEN(Disassembler!L158)=0,"",CONCATENATE(IF(LEN(Disassembler!G158)&lt;8,CHAR(9),""),CHAR(9),Disassembler!I158,IF(LEN(Disassembler!L158)=0,"",CONCATENATE(IF(LEN(Disassembler!I158)&lt;8,CHAR(9),""),CHAR(9),IF(LEN(Disassembler!L158)=0,"",IF(LEFT(Disassembler!L158,1)="/","","/")),Disassembler!L158))))))</f>
        <v/>
      </c>
      <c r="C158" s="1"/>
    </row>
    <row r="159" spans="1:3" x14ac:dyDescent="0.2">
      <c r="A159" s="1"/>
      <c r="B159" s="344" t="str">
        <f>IF(LEN(Disassembler!F159)+LEN(Disassembler!G159)+LEN(Disassembler!L159)=0,"",CONCATENATE(Disassembler!Q159,IF(LEN(Disassembler!Q159)=0,"",","),IF(LEN(Disassembler!Q159)&lt;7,CHAR(9),""),CHAR(9),Disassembler!G159,IF(Disassembler!H159="I"," I",""),IF(LEN(Disassembler!I159)+LEN(Disassembler!L159)=0,"",CONCATENATE(IF(LEN(Disassembler!G159)&lt;8,CHAR(9),""),CHAR(9),Disassembler!I159,IF(LEN(Disassembler!L159)=0,"",CONCATENATE(IF(LEN(Disassembler!I159)&lt;8,CHAR(9),""),CHAR(9),IF(LEN(Disassembler!L159)=0,"",IF(LEFT(Disassembler!L159,1)="/","","/")),Disassembler!L159))))))</f>
        <v/>
      </c>
      <c r="C159" s="1"/>
    </row>
    <row r="160" spans="1:3" x14ac:dyDescent="0.2">
      <c r="A160" s="1"/>
      <c r="B160" s="344" t="str">
        <f>IF(LEN(Disassembler!F160)+LEN(Disassembler!G160)+LEN(Disassembler!L160)=0,"",CONCATENATE(Disassembler!Q160,IF(LEN(Disassembler!Q160)=0,"",","),IF(LEN(Disassembler!Q160)&lt;7,CHAR(9),""),CHAR(9),Disassembler!G160,IF(Disassembler!H160="I"," I",""),IF(LEN(Disassembler!I160)+LEN(Disassembler!L160)=0,"",CONCATENATE(IF(LEN(Disassembler!G160)&lt;8,CHAR(9),""),CHAR(9),Disassembler!I160,IF(LEN(Disassembler!L160)=0,"",CONCATENATE(IF(LEN(Disassembler!I160)&lt;8,CHAR(9),""),CHAR(9),IF(LEN(Disassembler!L160)=0,"",IF(LEFT(Disassembler!L160,1)="/","","/")),Disassembler!L160))))))</f>
        <v/>
      </c>
      <c r="C160" s="1"/>
    </row>
    <row r="161" spans="1:3" x14ac:dyDescent="0.2">
      <c r="A161" s="1"/>
      <c r="B161" s="344" t="str">
        <f>IF(LEN(Disassembler!F161)+LEN(Disassembler!G161)+LEN(Disassembler!L161)=0,"",CONCATENATE(Disassembler!Q161,IF(LEN(Disassembler!Q161)=0,"",","),IF(LEN(Disassembler!Q161)&lt;7,CHAR(9),""),CHAR(9),Disassembler!G161,IF(Disassembler!H161="I"," I",""),IF(LEN(Disassembler!I161)+LEN(Disassembler!L161)=0,"",CONCATENATE(IF(LEN(Disassembler!G161)&lt;8,CHAR(9),""),CHAR(9),Disassembler!I161,IF(LEN(Disassembler!L161)=0,"",CONCATENATE(IF(LEN(Disassembler!I161)&lt;8,CHAR(9),""),CHAR(9),IF(LEN(Disassembler!L161)=0,"",IF(LEFT(Disassembler!L161,1)="/","","/")),Disassembler!L161))))))</f>
        <v/>
      </c>
      <c r="C161" s="1"/>
    </row>
    <row r="162" spans="1:3" x14ac:dyDescent="0.2">
      <c r="A162" s="1"/>
      <c r="B162" s="344" t="str">
        <f>IF(LEN(Disassembler!F162)+LEN(Disassembler!G162)+LEN(Disassembler!L162)=0,"",CONCATENATE(Disassembler!Q162,IF(LEN(Disassembler!Q162)=0,"",","),IF(LEN(Disassembler!Q162)&lt;7,CHAR(9),""),CHAR(9),Disassembler!G162,IF(Disassembler!H162="I"," I",""),IF(LEN(Disassembler!I162)+LEN(Disassembler!L162)=0,"",CONCATENATE(IF(LEN(Disassembler!G162)&lt;8,CHAR(9),""),CHAR(9),Disassembler!I162,IF(LEN(Disassembler!L162)=0,"",CONCATENATE(IF(LEN(Disassembler!I162)&lt;8,CHAR(9),""),CHAR(9),IF(LEN(Disassembler!L162)=0,"",IF(LEFT(Disassembler!L162,1)="/","","/")),Disassembler!L162))))))</f>
        <v/>
      </c>
      <c r="C162" s="1"/>
    </row>
    <row r="163" spans="1:3" x14ac:dyDescent="0.2">
      <c r="A163" s="1"/>
      <c r="B163" s="344" t="str">
        <f>IF(LEN(Disassembler!F163)+LEN(Disassembler!G163)+LEN(Disassembler!L163)=0,"",CONCATENATE(Disassembler!Q163,IF(LEN(Disassembler!Q163)=0,"",","),IF(LEN(Disassembler!Q163)&lt;7,CHAR(9),""),CHAR(9),Disassembler!G163,IF(Disassembler!H163="I"," I",""),IF(LEN(Disassembler!I163)+LEN(Disassembler!L163)=0,"",CONCATENATE(IF(LEN(Disassembler!G163)&lt;8,CHAR(9),""),CHAR(9),Disassembler!I163,IF(LEN(Disassembler!L163)=0,"",CONCATENATE(IF(LEN(Disassembler!I163)&lt;8,CHAR(9),""),CHAR(9),IF(LEN(Disassembler!L163)=0,"",IF(LEFT(Disassembler!L163,1)="/","","/")),Disassembler!L163))))))</f>
        <v/>
      </c>
      <c r="C163" s="1"/>
    </row>
    <row r="164" spans="1:3" x14ac:dyDescent="0.2">
      <c r="A164" s="1"/>
      <c r="B164" s="344" t="str">
        <f>IF(LEN(Disassembler!F164)+LEN(Disassembler!G164)+LEN(Disassembler!L164)=0,"",CONCATENATE(Disassembler!Q164,IF(LEN(Disassembler!Q164)=0,"",","),IF(LEN(Disassembler!Q164)&lt;7,CHAR(9),""),CHAR(9),Disassembler!G164,IF(Disassembler!H164="I"," I",""),IF(LEN(Disassembler!I164)+LEN(Disassembler!L164)=0,"",CONCATENATE(IF(LEN(Disassembler!G164)&lt;8,CHAR(9),""),CHAR(9),Disassembler!I164,IF(LEN(Disassembler!L164)=0,"",CONCATENATE(IF(LEN(Disassembler!I164)&lt;8,CHAR(9),""),CHAR(9),IF(LEN(Disassembler!L164)=0,"",IF(LEFT(Disassembler!L164,1)="/","","/")),Disassembler!L164))))))</f>
        <v/>
      </c>
      <c r="C164" s="1"/>
    </row>
    <row r="165" spans="1:3" x14ac:dyDescent="0.2">
      <c r="A165" s="1"/>
      <c r="B165" s="344" t="str">
        <f>IF(LEN(Disassembler!F165)+LEN(Disassembler!G165)+LEN(Disassembler!L165)=0,"",CONCATENATE(Disassembler!Q165,IF(LEN(Disassembler!Q165)=0,"",","),IF(LEN(Disassembler!Q165)&lt;7,CHAR(9),""),CHAR(9),Disassembler!G165,IF(Disassembler!H165="I"," I",""),IF(LEN(Disassembler!I165)+LEN(Disassembler!L165)=0,"",CONCATENATE(IF(LEN(Disassembler!G165)&lt;8,CHAR(9),""),CHAR(9),Disassembler!I165,IF(LEN(Disassembler!L165)=0,"",CONCATENATE(IF(LEN(Disassembler!I165)&lt;8,CHAR(9),""),CHAR(9),IF(LEN(Disassembler!L165)=0,"",IF(LEFT(Disassembler!L165,1)="/","","/")),Disassembler!L165))))))</f>
        <v/>
      </c>
      <c r="C165" s="1"/>
    </row>
    <row r="166" spans="1:3" x14ac:dyDescent="0.2">
      <c r="A166" s="1"/>
      <c r="B166" s="344" t="str">
        <f>IF(LEN(Disassembler!F166)+LEN(Disassembler!G166)+LEN(Disassembler!L166)=0,"",CONCATENATE(Disassembler!Q166,IF(LEN(Disassembler!Q166)=0,"",","),IF(LEN(Disassembler!Q166)&lt;7,CHAR(9),""),CHAR(9),Disassembler!G166,IF(Disassembler!H166="I"," I",""),IF(LEN(Disassembler!I166)+LEN(Disassembler!L166)=0,"",CONCATENATE(IF(LEN(Disassembler!G166)&lt;8,CHAR(9),""),CHAR(9),Disassembler!I166,IF(LEN(Disassembler!L166)=0,"",CONCATENATE(IF(LEN(Disassembler!I166)&lt;8,CHAR(9),""),CHAR(9),IF(LEN(Disassembler!L166)=0,"",IF(LEFT(Disassembler!L166,1)="/","","/")),Disassembler!L166))))))</f>
        <v/>
      </c>
      <c r="C166" s="1"/>
    </row>
    <row r="167" spans="1:3" x14ac:dyDescent="0.2">
      <c r="A167" s="1"/>
      <c r="B167" s="344" t="str">
        <f>IF(LEN(Disassembler!F167)+LEN(Disassembler!G167)+LEN(Disassembler!L167)=0,"",CONCATENATE(Disassembler!Q167,IF(LEN(Disassembler!Q167)=0,"",","),IF(LEN(Disassembler!Q167)&lt;7,CHAR(9),""),CHAR(9),Disassembler!G167,IF(Disassembler!H167="I"," I",""),IF(LEN(Disassembler!I167)+LEN(Disassembler!L167)=0,"",CONCATENATE(IF(LEN(Disassembler!G167)&lt;8,CHAR(9),""),CHAR(9),Disassembler!I167,IF(LEN(Disassembler!L167)=0,"",CONCATENATE(IF(LEN(Disassembler!I167)&lt;8,CHAR(9),""),CHAR(9),IF(LEN(Disassembler!L167)=0,"",IF(LEFT(Disassembler!L167,1)="/","","/")),Disassembler!L167))))))</f>
        <v/>
      </c>
      <c r="C167" s="1"/>
    </row>
    <row r="168" spans="1:3" x14ac:dyDescent="0.2">
      <c r="A168" s="1"/>
      <c r="B168" s="344" t="str">
        <f>IF(LEN(Disassembler!F168)+LEN(Disassembler!G168)+LEN(Disassembler!L168)=0,"",CONCATENATE(Disassembler!Q168,IF(LEN(Disassembler!Q168)=0,"",","),IF(LEN(Disassembler!Q168)&lt;7,CHAR(9),""),CHAR(9),Disassembler!G168,IF(Disassembler!H168="I"," I",""),IF(LEN(Disassembler!I168)+LEN(Disassembler!L168)=0,"",CONCATENATE(IF(LEN(Disassembler!G168)&lt;8,CHAR(9),""),CHAR(9),Disassembler!I168,IF(LEN(Disassembler!L168)=0,"",CONCATENATE(IF(LEN(Disassembler!I168)&lt;8,CHAR(9),""),CHAR(9),IF(LEN(Disassembler!L168)=0,"",IF(LEFT(Disassembler!L168,1)="/","","/")),Disassembler!L168))))))</f>
        <v/>
      </c>
      <c r="C168" s="1"/>
    </row>
    <row r="169" spans="1:3" x14ac:dyDescent="0.2">
      <c r="A169" s="1"/>
      <c r="B169" s="344" t="str">
        <f>IF(LEN(Disassembler!F169)+LEN(Disassembler!G169)+LEN(Disassembler!L169)=0,"",CONCATENATE(Disassembler!Q169,IF(LEN(Disassembler!Q169)=0,"",","),IF(LEN(Disassembler!Q169)&lt;7,CHAR(9),""),CHAR(9),Disassembler!G169,IF(Disassembler!H169="I"," I",""),IF(LEN(Disassembler!I169)+LEN(Disassembler!L169)=0,"",CONCATENATE(IF(LEN(Disassembler!G169)&lt;8,CHAR(9),""),CHAR(9),Disassembler!I169,IF(LEN(Disassembler!L169)=0,"",CONCATENATE(IF(LEN(Disassembler!I169)&lt;8,CHAR(9),""),CHAR(9),IF(LEN(Disassembler!L169)=0,"",IF(LEFT(Disassembler!L169,1)="/","","/")),Disassembler!L169))))))</f>
        <v/>
      </c>
      <c r="C169" s="1"/>
    </row>
    <row r="170" spans="1:3" x14ac:dyDescent="0.2">
      <c r="A170" s="1"/>
      <c r="B170" s="344" t="str">
        <f>IF(LEN(Disassembler!F170)+LEN(Disassembler!G170)+LEN(Disassembler!L170)=0,"",CONCATENATE(Disassembler!Q170,IF(LEN(Disassembler!Q170)=0,"",","),IF(LEN(Disassembler!Q170)&lt;7,CHAR(9),""),CHAR(9),Disassembler!G170,IF(Disassembler!H170="I"," I",""),IF(LEN(Disassembler!I170)+LEN(Disassembler!L170)=0,"",CONCATENATE(IF(LEN(Disassembler!G170)&lt;8,CHAR(9),""),CHAR(9),Disassembler!I170,IF(LEN(Disassembler!L170)=0,"",CONCATENATE(IF(LEN(Disassembler!I170)&lt;8,CHAR(9),""),CHAR(9),IF(LEN(Disassembler!L170)=0,"",IF(LEFT(Disassembler!L170,1)="/","","/")),Disassembler!L170))))))</f>
        <v/>
      </c>
      <c r="C170" s="1"/>
    </row>
    <row r="171" spans="1:3" x14ac:dyDescent="0.2">
      <c r="A171" s="1"/>
      <c r="B171" s="344" t="str">
        <f>IF(LEN(Disassembler!F171)+LEN(Disassembler!G171)+LEN(Disassembler!L171)=0,"",CONCATENATE(Disassembler!Q171,IF(LEN(Disassembler!Q171)=0,"",","),IF(LEN(Disassembler!Q171)&lt;7,CHAR(9),""),CHAR(9),Disassembler!G171,IF(Disassembler!H171="I"," I",""),IF(LEN(Disassembler!I171)+LEN(Disassembler!L171)=0,"",CONCATENATE(IF(LEN(Disassembler!G171)&lt;8,CHAR(9),""),CHAR(9),Disassembler!I171,IF(LEN(Disassembler!L171)=0,"",CONCATENATE(IF(LEN(Disassembler!I171)&lt;8,CHAR(9),""),CHAR(9),IF(LEN(Disassembler!L171)=0,"",IF(LEFT(Disassembler!L171,1)="/","","/")),Disassembler!L171))))))</f>
        <v/>
      </c>
      <c r="C171" s="1"/>
    </row>
    <row r="172" spans="1:3" x14ac:dyDescent="0.2">
      <c r="A172" s="1"/>
      <c r="B172" s="344" t="str">
        <f>IF(LEN(Disassembler!F172)+LEN(Disassembler!G172)+LEN(Disassembler!L172)=0,"",CONCATENATE(Disassembler!Q172,IF(LEN(Disassembler!Q172)=0,"",","),IF(LEN(Disassembler!Q172)&lt;7,CHAR(9),""),CHAR(9),Disassembler!G172,IF(Disassembler!H172="I"," I",""),IF(LEN(Disassembler!I172)+LEN(Disassembler!L172)=0,"",CONCATENATE(IF(LEN(Disassembler!G172)&lt;8,CHAR(9),""),CHAR(9),Disassembler!I172,IF(LEN(Disassembler!L172)=0,"",CONCATENATE(IF(LEN(Disassembler!I172)&lt;8,CHAR(9),""),CHAR(9),IF(LEN(Disassembler!L172)=0,"",IF(LEFT(Disassembler!L172,1)="/","","/")),Disassembler!L172))))))</f>
        <v/>
      </c>
      <c r="C172" s="1"/>
    </row>
    <row r="173" spans="1:3" x14ac:dyDescent="0.2">
      <c r="A173" s="1"/>
      <c r="B173" s="344" t="str">
        <f>IF(LEN(Disassembler!F173)+LEN(Disassembler!G173)+LEN(Disassembler!L173)=0,"",CONCATENATE(Disassembler!Q173,IF(LEN(Disassembler!Q173)=0,"",","),IF(LEN(Disassembler!Q173)&lt;7,CHAR(9),""),CHAR(9),Disassembler!G173,IF(Disassembler!H173="I"," I",""),IF(LEN(Disassembler!I173)+LEN(Disassembler!L173)=0,"",CONCATENATE(IF(LEN(Disassembler!G173)&lt;8,CHAR(9),""),CHAR(9),Disassembler!I173,IF(LEN(Disassembler!L173)=0,"",CONCATENATE(IF(LEN(Disassembler!I173)&lt;8,CHAR(9),""),CHAR(9),IF(LEN(Disassembler!L173)=0,"",IF(LEFT(Disassembler!L173,1)="/","","/")),Disassembler!L173))))))</f>
        <v/>
      </c>
      <c r="C173" s="1"/>
    </row>
    <row r="174" spans="1:3" x14ac:dyDescent="0.2">
      <c r="A174" s="1"/>
      <c r="B174" s="344" t="str">
        <f>IF(LEN(Disassembler!F174)+LEN(Disassembler!G174)+LEN(Disassembler!L174)=0,"",CONCATENATE(Disassembler!Q174,IF(LEN(Disassembler!Q174)=0,"",","),IF(LEN(Disassembler!Q174)&lt;7,CHAR(9),""),CHAR(9),Disassembler!G174,IF(Disassembler!H174="I"," I",""),IF(LEN(Disassembler!I174)+LEN(Disassembler!L174)=0,"",CONCATENATE(IF(LEN(Disassembler!G174)&lt;8,CHAR(9),""),CHAR(9),Disassembler!I174,IF(LEN(Disassembler!L174)=0,"",CONCATENATE(IF(LEN(Disassembler!I174)&lt;8,CHAR(9),""),CHAR(9),IF(LEN(Disassembler!L174)=0,"",IF(LEFT(Disassembler!L174,1)="/","","/")),Disassembler!L174))))))</f>
        <v/>
      </c>
      <c r="C174" s="1"/>
    </row>
    <row r="175" spans="1:3" x14ac:dyDescent="0.2">
      <c r="A175" s="1"/>
      <c r="B175" s="344" t="str">
        <f>IF(LEN(Disassembler!F175)+LEN(Disassembler!G175)+LEN(Disassembler!L175)=0,"",CONCATENATE(Disassembler!Q175,IF(LEN(Disassembler!Q175)=0,"",","),IF(LEN(Disassembler!Q175)&lt;7,CHAR(9),""),CHAR(9),Disassembler!G175,IF(Disassembler!H175="I"," I",""),IF(LEN(Disassembler!I175)+LEN(Disassembler!L175)=0,"",CONCATENATE(IF(LEN(Disassembler!G175)&lt;8,CHAR(9),""),CHAR(9),Disassembler!I175,IF(LEN(Disassembler!L175)=0,"",CONCATENATE(IF(LEN(Disassembler!I175)&lt;8,CHAR(9),""),CHAR(9),IF(LEN(Disassembler!L175)=0,"",IF(LEFT(Disassembler!L175,1)="/","","/")),Disassembler!L175))))))</f>
        <v/>
      </c>
      <c r="C175" s="1"/>
    </row>
    <row r="176" spans="1:3" x14ac:dyDescent="0.2">
      <c r="A176" s="1"/>
      <c r="B176" s="344" t="str">
        <f>IF(LEN(Disassembler!F176)+LEN(Disassembler!G176)+LEN(Disassembler!L176)=0,"",CONCATENATE(Disassembler!Q176,IF(LEN(Disassembler!Q176)=0,"",","),IF(LEN(Disassembler!Q176)&lt;7,CHAR(9),""),CHAR(9),Disassembler!G176,IF(Disassembler!H176="I"," I",""),IF(LEN(Disassembler!I176)+LEN(Disassembler!L176)=0,"",CONCATENATE(IF(LEN(Disassembler!G176)&lt;8,CHAR(9),""),CHAR(9),Disassembler!I176,IF(LEN(Disassembler!L176)=0,"",CONCATENATE(IF(LEN(Disassembler!I176)&lt;8,CHAR(9),""),CHAR(9),IF(LEN(Disassembler!L176)=0,"",IF(LEFT(Disassembler!L176,1)="/","","/")),Disassembler!L176))))))</f>
        <v/>
      </c>
      <c r="C176" s="1"/>
    </row>
    <row r="177" spans="1:3" x14ac:dyDescent="0.2">
      <c r="A177" s="1"/>
      <c r="B177" s="344" t="str">
        <f>IF(LEN(Disassembler!F177)+LEN(Disassembler!G177)+LEN(Disassembler!L177)=0,"",CONCATENATE(Disassembler!Q177,IF(LEN(Disassembler!Q177)=0,"",","),IF(LEN(Disassembler!Q177)&lt;7,CHAR(9),""),CHAR(9),Disassembler!G177,IF(Disassembler!H177="I"," I",""),IF(LEN(Disassembler!I177)+LEN(Disassembler!L177)=0,"",CONCATENATE(IF(LEN(Disassembler!G177)&lt;8,CHAR(9),""),CHAR(9),Disassembler!I177,IF(LEN(Disassembler!L177)=0,"",CONCATENATE(IF(LEN(Disassembler!I177)&lt;8,CHAR(9),""),CHAR(9),IF(LEN(Disassembler!L177)=0,"",IF(LEFT(Disassembler!L177,1)="/","","/")),Disassembler!L177))))))</f>
        <v/>
      </c>
      <c r="C177" s="1"/>
    </row>
    <row r="178" spans="1:3" x14ac:dyDescent="0.2">
      <c r="A178" s="1"/>
      <c r="B178" s="344" t="str">
        <f>IF(LEN(Disassembler!F178)+LEN(Disassembler!G178)+LEN(Disassembler!L178)=0,"",CONCATENATE(Disassembler!Q178,IF(LEN(Disassembler!Q178)=0,"",","),IF(LEN(Disassembler!Q178)&lt;7,CHAR(9),""),CHAR(9),Disassembler!G178,IF(Disassembler!H178="I"," I",""),IF(LEN(Disassembler!I178)+LEN(Disassembler!L178)=0,"",CONCATENATE(IF(LEN(Disassembler!G178)&lt;8,CHAR(9),""),CHAR(9),Disassembler!I178,IF(LEN(Disassembler!L178)=0,"",CONCATENATE(IF(LEN(Disassembler!I178)&lt;8,CHAR(9),""),CHAR(9),IF(LEN(Disassembler!L178)=0,"",IF(LEFT(Disassembler!L178,1)="/","","/")),Disassembler!L178))))))</f>
        <v/>
      </c>
      <c r="C178" s="1"/>
    </row>
    <row r="179" spans="1:3" x14ac:dyDescent="0.2">
      <c r="A179" s="1"/>
      <c r="B179" s="344" t="str">
        <f>IF(LEN(Disassembler!F179)+LEN(Disassembler!G179)+LEN(Disassembler!L179)=0,"",CONCATENATE(Disassembler!Q179,IF(LEN(Disassembler!Q179)=0,"",","),IF(LEN(Disassembler!Q179)&lt;7,CHAR(9),""),CHAR(9),Disassembler!G179,IF(Disassembler!H179="I"," I",""),IF(LEN(Disassembler!I179)+LEN(Disassembler!L179)=0,"",CONCATENATE(IF(LEN(Disassembler!G179)&lt;8,CHAR(9),""),CHAR(9),Disassembler!I179,IF(LEN(Disassembler!L179)=0,"",CONCATENATE(IF(LEN(Disassembler!I179)&lt;8,CHAR(9),""),CHAR(9),IF(LEN(Disassembler!L179)=0,"",IF(LEFT(Disassembler!L179,1)="/","","/")),Disassembler!L179))))))</f>
        <v/>
      </c>
      <c r="C179" s="1"/>
    </row>
    <row r="180" spans="1:3" x14ac:dyDescent="0.2">
      <c r="A180" s="1"/>
      <c r="B180" s="344" t="str">
        <f>IF(LEN(Disassembler!F180)+LEN(Disassembler!G180)+LEN(Disassembler!L180)=0,"",CONCATENATE(Disassembler!Q180,IF(LEN(Disassembler!Q180)=0,"",","),IF(LEN(Disassembler!Q180)&lt;7,CHAR(9),""),CHAR(9),Disassembler!G180,IF(Disassembler!H180="I"," I",""),IF(LEN(Disassembler!I180)+LEN(Disassembler!L180)=0,"",CONCATENATE(IF(LEN(Disassembler!G180)&lt;8,CHAR(9),""),CHAR(9),Disassembler!I180,IF(LEN(Disassembler!L180)=0,"",CONCATENATE(IF(LEN(Disassembler!I180)&lt;8,CHAR(9),""),CHAR(9),IF(LEN(Disassembler!L180)=0,"",IF(LEFT(Disassembler!L180,1)="/","","/")),Disassembler!L180))))))</f>
        <v/>
      </c>
      <c r="C180" s="1"/>
    </row>
    <row r="181" spans="1:3" x14ac:dyDescent="0.2">
      <c r="A181" s="1"/>
      <c r="B181" s="344" t="str">
        <f>IF(LEN(Disassembler!F181)+LEN(Disassembler!G181)+LEN(Disassembler!L181)=0,"",CONCATENATE(Disassembler!Q181,IF(LEN(Disassembler!Q181)=0,"",","),IF(LEN(Disassembler!Q181)&lt;7,CHAR(9),""),CHAR(9),Disassembler!G181,IF(Disassembler!H181="I"," I",""),IF(LEN(Disassembler!I181)+LEN(Disassembler!L181)=0,"",CONCATENATE(IF(LEN(Disassembler!G181)&lt;8,CHAR(9),""),CHAR(9),Disassembler!I181,IF(LEN(Disassembler!L181)=0,"",CONCATENATE(IF(LEN(Disassembler!I181)&lt;8,CHAR(9),""),CHAR(9),IF(LEN(Disassembler!L181)=0,"",IF(LEFT(Disassembler!L181,1)="/","","/")),Disassembler!L181))))))</f>
        <v/>
      </c>
      <c r="C181" s="1"/>
    </row>
    <row r="182" spans="1:3" x14ac:dyDescent="0.2">
      <c r="A182" s="1"/>
      <c r="B182" s="344" t="str">
        <f>IF(LEN(Disassembler!F182)+LEN(Disassembler!G182)+LEN(Disassembler!L182)=0,"",CONCATENATE(Disassembler!Q182,IF(LEN(Disassembler!Q182)=0,"",","),IF(LEN(Disassembler!Q182)&lt;7,CHAR(9),""),CHAR(9),Disassembler!G182,IF(Disassembler!H182="I"," I",""),IF(LEN(Disassembler!I182)+LEN(Disassembler!L182)=0,"",CONCATENATE(IF(LEN(Disassembler!G182)&lt;8,CHAR(9),""),CHAR(9),Disassembler!I182,IF(LEN(Disassembler!L182)=0,"",CONCATENATE(IF(LEN(Disassembler!I182)&lt;8,CHAR(9),""),CHAR(9),IF(LEN(Disassembler!L182)=0,"",IF(LEFT(Disassembler!L182,1)="/","","/")),Disassembler!L182))))))</f>
        <v/>
      </c>
      <c r="C182" s="1"/>
    </row>
    <row r="183" spans="1:3" x14ac:dyDescent="0.2">
      <c r="A183" s="1"/>
      <c r="B183" s="344" t="str">
        <f>IF(LEN(Disassembler!F183)+LEN(Disassembler!G183)+LEN(Disassembler!L183)=0,"",CONCATENATE(Disassembler!Q183,IF(LEN(Disassembler!Q183)=0,"",","),IF(LEN(Disassembler!Q183)&lt;7,CHAR(9),""),CHAR(9),Disassembler!G183,IF(Disassembler!H183="I"," I",""),IF(LEN(Disassembler!I183)+LEN(Disassembler!L183)=0,"",CONCATENATE(IF(LEN(Disassembler!G183)&lt;8,CHAR(9),""),CHAR(9),Disassembler!I183,IF(LEN(Disassembler!L183)=0,"",CONCATENATE(IF(LEN(Disassembler!I183)&lt;8,CHAR(9),""),CHAR(9),IF(LEN(Disassembler!L183)=0,"",IF(LEFT(Disassembler!L183,1)="/","","/")),Disassembler!L183))))))</f>
        <v/>
      </c>
      <c r="C183" s="1"/>
    </row>
    <row r="184" spans="1:3" x14ac:dyDescent="0.2">
      <c r="A184" s="1"/>
      <c r="B184" s="344" t="str">
        <f>IF(LEN(Disassembler!F184)+LEN(Disassembler!G184)+LEN(Disassembler!L184)=0,"",CONCATENATE(Disassembler!Q184,IF(LEN(Disassembler!Q184)=0,"",","),IF(LEN(Disassembler!Q184)&lt;7,CHAR(9),""),CHAR(9),Disassembler!G184,IF(Disassembler!H184="I"," I",""),IF(LEN(Disassembler!I184)+LEN(Disassembler!L184)=0,"",CONCATENATE(IF(LEN(Disassembler!G184)&lt;8,CHAR(9),""),CHAR(9),Disassembler!I184,IF(LEN(Disassembler!L184)=0,"",CONCATENATE(IF(LEN(Disassembler!I184)&lt;8,CHAR(9),""),CHAR(9),IF(LEN(Disassembler!L184)=0,"",IF(LEFT(Disassembler!L184,1)="/","","/")),Disassembler!L184))))))</f>
        <v/>
      </c>
      <c r="C184" s="1"/>
    </row>
    <row r="185" spans="1:3" x14ac:dyDescent="0.2">
      <c r="A185" s="1"/>
      <c r="B185" s="344" t="str">
        <f>IF(LEN(Disassembler!F185)+LEN(Disassembler!G185)+LEN(Disassembler!L185)=0,"",CONCATENATE(Disassembler!Q185,IF(LEN(Disassembler!Q185)=0,"",","),IF(LEN(Disassembler!Q185)&lt;7,CHAR(9),""),CHAR(9),Disassembler!G185,IF(Disassembler!H185="I"," I",""),IF(LEN(Disassembler!I185)+LEN(Disassembler!L185)=0,"",CONCATENATE(IF(LEN(Disassembler!G185)&lt;8,CHAR(9),""),CHAR(9),Disassembler!I185,IF(LEN(Disassembler!L185)=0,"",CONCATENATE(IF(LEN(Disassembler!I185)&lt;8,CHAR(9),""),CHAR(9),IF(LEN(Disassembler!L185)=0,"",IF(LEFT(Disassembler!L185,1)="/","","/")),Disassembler!L185))))))</f>
        <v/>
      </c>
      <c r="C185" s="1"/>
    </row>
    <row r="186" spans="1:3" x14ac:dyDescent="0.2">
      <c r="A186" s="1"/>
      <c r="B186" s="344" t="str">
        <f>IF(LEN(Disassembler!F186)+LEN(Disassembler!G186)+LEN(Disassembler!L186)=0,"",CONCATENATE(Disassembler!Q186,IF(LEN(Disassembler!Q186)=0,"",","),IF(LEN(Disassembler!Q186)&lt;7,CHAR(9),""),CHAR(9),Disassembler!G186,IF(Disassembler!H186="I"," I",""),IF(LEN(Disassembler!I186)+LEN(Disassembler!L186)=0,"",CONCATENATE(IF(LEN(Disassembler!G186)&lt;8,CHAR(9),""),CHAR(9),Disassembler!I186,IF(LEN(Disassembler!L186)=0,"",CONCATENATE(IF(LEN(Disassembler!I186)&lt;8,CHAR(9),""),CHAR(9),IF(LEN(Disassembler!L186)=0,"",IF(LEFT(Disassembler!L186,1)="/","","/")),Disassembler!L186))))))</f>
        <v/>
      </c>
      <c r="C186" s="1"/>
    </row>
    <row r="187" spans="1:3" x14ac:dyDescent="0.2">
      <c r="A187" s="1"/>
      <c r="B187" s="344" t="str">
        <f>IF(LEN(Disassembler!F187)+LEN(Disassembler!G187)+LEN(Disassembler!L187)=0,"",CONCATENATE(Disassembler!Q187,IF(LEN(Disassembler!Q187)=0,"",","),IF(LEN(Disassembler!Q187)&lt;7,CHAR(9),""),CHAR(9),Disassembler!G187,IF(Disassembler!H187="I"," I",""),IF(LEN(Disassembler!I187)+LEN(Disassembler!L187)=0,"",CONCATENATE(IF(LEN(Disassembler!G187)&lt;8,CHAR(9),""),CHAR(9),Disassembler!I187,IF(LEN(Disassembler!L187)=0,"",CONCATENATE(IF(LEN(Disassembler!I187)&lt;8,CHAR(9),""),CHAR(9),IF(LEN(Disassembler!L187)=0,"",IF(LEFT(Disassembler!L187,1)="/","","/")),Disassembler!L187))))))</f>
        <v/>
      </c>
      <c r="C187" s="1"/>
    </row>
    <row r="188" spans="1:3" x14ac:dyDescent="0.2">
      <c r="A188" s="1"/>
      <c r="B188" s="344" t="str">
        <f>IF(LEN(Disassembler!F188)+LEN(Disassembler!G188)+LEN(Disassembler!L188)=0,"",CONCATENATE(Disassembler!Q188,IF(LEN(Disassembler!Q188)=0,"",","),IF(LEN(Disassembler!Q188)&lt;7,CHAR(9),""),CHAR(9),Disassembler!G188,IF(Disassembler!H188="I"," I",""),IF(LEN(Disassembler!I188)+LEN(Disassembler!L188)=0,"",CONCATENATE(IF(LEN(Disassembler!G188)&lt;8,CHAR(9),""),CHAR(9),Disassembler!I188,IF(LEN(Disassembler!L188)=0,"",CONCATENATE(IF(LEN(Disassembler!I188)&lt;8,CHAR(9),""),CHAR(9),IF(LEN(Disassembler!L188)=0,"",IF(LEFT(Disassembler!L188,1)="/","","/")),Disassembler!L188))))))</f>
        <v/>
      </c>
      <c r="C188" s="1"/>
    </row>
    <row r="189" spans="1:3" x14ac:dyDescent="0.2">
      <c r="A189" s="1"/>
      <c r="B189" s="344" t="str">
        <f>IF(LEN(Disassembler!F189)+LEN(Disassembler!G189)+LEN(Disassembler!L189)=0,"",CONCATENATE(Disassembler!Q189,IF(LEN(Disassembler!Q189)=0,"",","),IF(LEN(Disassembler!Q189)&lt;7,CHAR(9),""),CHAR(9),Disassembler!G189,IF(Disassembler!H189="I"," I",""),IF(LEN(Disassembler!I189)+LEN(Disassembler!L189)=0,"",CONCATENATE(IF(LEN(Disassembler!G189)&lt;8,CHAR(9),""),CHAR(9),Disassembler!I189,IF(LEN(Disassembler!L189)=0,"",CONCATENATE(IF(LEN(Disassembler!I189)&lt;8,CHAR(9),""),CHAR(9),IF(LEN(Disassembler!L189)=0,"",IF(LEFT(Disassembler!L189,1)="/","","/")),Disassembler!L189))))))</f>
        <v/>
      </c>
      <c r="C189" s="1"/>
    </row>
    <row r="190" spans="1:3" x14ac:dyDescent="0.2">
      <c r="A190" s="1"/>
      <c r="B190" s="344" t="str">
        <f>IF(LEN(Disassembler!F190)+LEN(Disassembler!G190)+LEN(Disassembler!L190)=0,"",CONCATENATE(Disassembler!Q190,IF(LEN(Disassembler!Q190)=0,"",","),IF(LEN(Disassembler!Q190)&lt;7,CHAR(9),""),CHAR(9),Disassembler!G190,IF(Disassembler!H190="I"," I",""),IF(LEN(Disassembler!I190)+LEN(Disassembler!L190)=0,"",CONCATENATE(IF(LEN(Disassembler!G190)&lt;8,CHAR(9),""),CHAR(9),Disassembler!I190,IF(LEN(Disassembler!L190)=0,"",CONCATENATE(IF(LEN(Disassembler!I190)&lt;8,CHAR(9),""),CHAR(9),IF(LEN(Disassembler!L190)=0,"",IF(LEFT(Disassembler!L190,1)="/","","/")),Disassembler!L190))))))</f>
        <v/>
      </c>
      <c r="C190" s="1"/>
    </row>
    <row r="191" spans="1:3" x14ac:dyDescent="0.2">
      <c r="A191" s="1"/>
      <c r="B191" s="344" t="str">
        <f>IF(LEN(Disassembler!F191)+LEN(Disassembler!G191)+LEN(Disassembler!L191)=0,"",CONCATENATE(Disassembler!Q191,IF(LEN(Disassembler!Q191)=0,"",","),IF(LEN(Disassembler!Q191)&lt;7,CHAR(9),""),CHAR(9),Disassembler!G191,IF(Disassembler!H191="I"," I",""),IF(LEN(Disassembler!I191)+LEN(Disassembler!L191)=0,"",CONCATENATE(IF(LEN(Disassembler!G191)&lt;8,CHAR(9),""),CHAR(9),Disassembler!I191,IF(LEN(Disassembler!L191)=0,"",CONCATENATE(IF(LEN(Disassembler!I191)&lt;8,CHAR(9),""),CHAR(9),IF(LEN(Disassembler!L191)=0,"",IF(LEFT(Disassembler!L191,1)="/","","/")),Disassembler!L191))))))</f>
        <v/>
      </c>
      <c r="C191" s="1"/>
    </row>
    <row r="192" spans="1:3" x14ac:dyDescent="0.2">
      <c r="A192" s="1"/>
      <c r="B192" s="344" t="str">
        <f>IF(LEN(Disassembler!F192)+LEN(Disassembler!G192)+LEN(Disassembler!L192)=0,"",CONCATENATE(Disassembler!Q192,IF(LEN(Disassembler!Q192)=0,"",","),IF(LEN(Disassembler!Q192)&lt;7,CHAR(9),""),CHAR(9),Disassembler!G192,IF(Disassembler!H192="I"," I",""),IF(LEN(Disassembler!I192)+LEN(Disassembler!L192)=0,"",CONCATENATE(IF(LEN(Disassembler!G192)&lt;8,CHAR(9),""),CHAR(9),Disassembler!I192,IF(LEN(Disassembler!L192)=0,"",CONCATENATE(IF(LEN(Disassembler!I192)&lt;8,CHAR(9),""),CHAR(9),IF(LEN(Disassembler!L192)=0,"",IF(LEFT(Disassembler!L192,1)="/","","/")),Disassembler!L192))))))</f>
        <v/>
      </c>
      <c r="C192" s="1"/>
    </row>
    <row r="193" spans="1:3" x14ac:dyDescent="0.2">
      <c r="A193" s="1"/>
      <c r="B193" s="344" t="str">
        <f>IF(LEN(Disassembler!F193)+LEN(Disassembler!G193)+LEN(Disassembler!L193)=0,"",CONCATENATE(Disassembler!Q193,IF(LEN(Disassembler!Q193)=0,"",","),IF(LEN(Disassembler!Q193)&lt;7,CHAR(9),""),CHAR(9),Disassembler!G193,IF(Disassembler!H193="I"," I",""),IF(LEN(Disassembler!I193)+LEN(Disassembler!L193)=0,"",CONCATENATE(IF(LEN(Disassembler!G193)&lt;8,CHAR(9),""),CHAR(9),Disassembler!I193,IF(LEN(Disassembler!L193)=0,"",CONCATENATE(IF(LEN(Disassembler!I193)&lt;8,CHAR(9),""),CHAR(9),IF(LEN(Disassembler!L193)=0,"",IF(LEFT(Disassembler!L193,1)="/","","/")),Disassembler!L193))))))</f>
        <v/>
      </c>
      <c r="C193" s="1"/>
    </row>
    <row r="194" spans="1:3" x14ac:dyDescent="0.2">
      <c r="A194" s="1"/>
      <c r="B194" s="344" t="str">
        <f>IF(LEN(Disassembler!F194)+LEN(Disassembler!G194)+LEN(Disassembler!L194)=0,"",CONCATENATE(Disassembler!Q194,IF(LEN(Disassembler!Q194)=0,"",","),IF(LEN(Disassembler!Q194)&lt;7,CHAR(9),""),CHAR(9),Disassembler!G194,IF(Disassembler!H194="I"," I",""),IF(LEN(Disassembler!I194)+LEN(Disassembler!L194)=0,"",CONCATENATE(IF(LEN(Disassembler!G194)&lt;8,CHAR(9),""),CHAR(9),Disassembler!I194,IF(LEN(Disassembler!L194)=0,"",CONCATENATE(IF(LEN(Disassembler!I194)&lt;8,CHAR(9),""),CHAR(9),IF(LEN(Disassembler!L194)=0,"",IF(LEFT(Disassembler!L194,1)="/","","/")),Disassembler!L194))))))</f>
        <v/>
      </c>
      <c r="C194" s="1"/>
    </row>
    <row r="195" spans="1:3" x14ac:dyDescent="0.2">
      <c r="A195" s="1"/>
      <c r="B195" s="344" t="str">
        <f>IF(LEN(Disassembler!F195)+LEN(Disassembler!G195)+LEN(Disassembler!L195)=0,"",CONCATENATE(Disassembler!Q195,IF(LEN(Disassembler!Q195)=0,"",","),IF(LEN(Disassembler!Q195)&lt;7,CHAR(9),""),CHAR(9),Disassembler!G195,IF(Disassembler!H195="I"," I",""),IF(LEN(Disassembler!I195)+LEN(Disassembler!L195)=0,"",CONCATENATE(IF(LEN(Disassembler!G195)&lt;8,CHAR(9),""),CHAR(9),Disassembler!I195,IF(LEN(Disassembler!L195)=0,"",CONCATENATE(IF(LEN(Disassembler!I195)&lt;8,CHAR(9),""),CHAR(9),IF(LEN(Disassembler!L195)=0,"",IF(LEFT(Disassembler!L195,1)="/","","/")),Disassembler!L195))))))</f>
        <v/>
      </c>
      <c r="C195" s="1"/>
    </row>
    <row r="196" spans="1:3" x14ac:dyDescent="0.2">
      <c r="A196" s="1"/>
      <c r="B196" s="344" t="str">
        <f>IF(LEN(Disassembler!F196)+LEN(Disassembler!G196)+LEN(Disassembler!L196)=0,"",CONCATENATE(Disassembler!Q196,IF(LEN(Disassembler!Q196)=0,"",","),IF(LEN(Disassembler!Q196)&lt;7,CHAR(9),""),CHAR(9),Disassembler!G196,IF(Disassembler!H196="I"," I",""),IF(LEN(Disassembler!I196)+LEN(Disassembler!L196)=0,"",CONCATENATE(IF(LEN(Disassembler!G196)&lt;8,CHAR(9),""),CHAR(9),Disassembler!I196,IF(LEN(Disassembler!L196)=0,"",CONCATENATE(IF(LEN(Disassembler!I196)&lt;8,CHAR(9),""),CHAR(9),IF(LEN(Disassembler!L196)=0,"",IF(LEFT(Disassembler!L196,1)="/","","/")),Disassembler!L196))))))</f>
        <v/>
      </c>
      <c r="C196" s="1"/>
    </row>
    <row r="197" spans="1:3" x14ac:dyDescent="0.2">
      <c r="A197" s="1"/>
      <c r="B197" s="344" t="str">
        <f>IF(LEN(Disassembler!F197)+LEN(Disassembler!G197)+LEN(Disassembler!L197)=0,"",CONCATENATE(Disassembler!Q197,IF(LEN(Disassembler!Q197)=0,"",","),IF(LEN(Disassembler!Q197)&lt;7,CHAR(9),""),CHAR(9),Disassembler!G197,IF(Disassembler!H197="I"," I",""),IF(LEN(Disassembler!I197)+LEN(Disassembler!L197)=0,"",CONCATENATE(IF(LEN(Disassembler!G197)&lt;8,CHAR(9),""),CHAR(9),Disassembler!I197,IF(LEN(Disassembler!L197)=0,"",CONCATENATE(IF(LEN(Disassembler!I197)&lt;8,CHAR(9),""),CHAR(9),IF(LEN(Disassembler!L197)=0,"",IF(LEFT(Disassembler!L197,1)="/","","/")),Disassembler!L197))))))</f>
        <v/>
      </c>
      <c r="C197" s="1"/>
    </row>
    <row r="198" spans="1:3" x14ac:dyDescent="0.2">
      <c r="A198" s="1"/>
      <c r="B198" s="344" t="str">
        <f>IF(LEN(Disassembler!F198)+LEN(Disassembler!G198)+LEN(Disassembler!L198)=0,"",CONCATENATE(Disassembler!Q198,IF(LEN(Disassembler!Q198)=0,"",","),IF(LEN(Disassembler!Q198)&lt;7,CHAR(9),""),CHAR(9),Disassembler!G198,IF(Disassembler!H198="I"," I",""),IF(LEN(Disassembler!I198)+LEN(Disassembler!L198)=0,"",CONCATENATE(IF(LEN(Disassembler!G198)&lt;8,CHAR(9),""),CHAR(9),Disassembler!I198,IF(LEN(Disassembler!L198)=0,"",CONCATENATE(IF(LEN(Disassembler!I198)&lt;8,CHAR(9),""),CHAR(9),IF(LEN(Disassembler!L198)=0,"",IF(LEFT(Disassembler!L198,1)="/","","/")),Disassembler!L198))))))</f>
        <v/>
      </c>
      <c r="C198" s="1"/>
    </row>
    <row r="199" spans="1:3" x14ac:dyDescent="0.2">
      <c r="A199" s="1"/>
      <c r="B199" s="344" t="str">
        <f>IF(LEN(Disassembler!F199)+LEN(Disassembler!G199)+LEN(Disassembler!L199)=0,"",CONCATENATE(Disassembler!Q199,IF(LEN(Disassembler!Q199)=0,"",","),IF(LEN(Disassembler!Q199)&lt;7,CHAR(9),""),CHAR(9),Disassembler!G199,IF(Disassembler!H199="I"," I",""),IF(LEN(Disassembler!I199)+LEN(Disassembler!L199)=0,"",CONCATENATE(IF(LEN(Disassembler!G199)&lt;8,CHAR(9),""),CHAR(9),Disassembler!I199,IF(LEN(Disassembler!L199)=0,"",CONCATENATE(IF(LEN(Disassembler!I199)&lt;8,CHAR(9),""),CHAR(9),IF(LEN(Disassembler!L199)=0,"",IF(LEFT(Disassembler!L199,1)="/","","/")),Disassembler!L199))))))</f>
        <v/>
      </c>
      <c r="C199" s="1"/>
    </row>
    <row r="200" spans="1:3" x14ac:dyDescent="0.2">
      <c r="A200" s="1"/>
      <c r="B200" s="344" t="str">
        <f>IF(LEN(Disassembler!F200)+LEN(Disassembler!G200)+LEN(Disassembler!L200)=0,"",CONCATENATE(Disassembler!Q200,IF(LEN(Disassembler!Q200)=0,"",","),IF(LEN(Disassembler!Q200)&lt;7,CHAR(9),""),CHAR(9),Disassembler!G200,IF(Disassembler!H200="I"," I",""),IF(LEN(Disassembler!I200)+LEN(Disassembler!L200)=0,"",CONCATENATE(IF(LEN(Disassembler!G200)&lt;8,CHAR(9),""),CHAR(9),Disassembler!I200,IF(LEN(Disassembler!L200)=0,"",CONCATENATE(IF(LEN(Disassembler!I200)&lt;8,CHAR(9),""),CHAR(9),IF(LEN(Disassembler!L200)=0,"",IF(LEFT(Disassembler!L200,1)="/","","/")),Disassembler!L200))))))</f>
        <v/>
      </c>
      <c r="C200" s="1"/>
    </row>
    <row r="201" spans="1:3" x14ac:dyDescent="0.2">
      <c r="A201" s="1"/>
      <c r="B201" s="344" t="str">
        <f>IF(LEN(Disassembler!F201)+LEN(Disassembler!G201)+LEN(Disassembler!L201)=0,"",CONCATENATE(Disassembler!Q201,IF(LEN(Disassembler!Q201)=0,"",","),IF(LEN(Disassembler!Q201)&lt;7,CHAR(9),""),CHAR(9),Disassembler!G201,IF(Disassembler!H201="I"," I",""),IF(LEN(Disassembler!I201)+LEN(Disassembler!L201)=0,"",CONCATENATE(IF(LEN(Disassembler!G201)&lt;8,CHAR(9),""),CHAR(9),Disassembler!I201,IF(LEN(Disassembler!L201)=0,"",CONCATENATE(IF(LEN(Disassembler!I201)&lt;8,CHAR(9),""),CHAR(9),IF(LEN(Disassembler!L201)=0,"",IF(LEFT(Disassembler!L201,1)="/","","/")),Disassembler!L201))))))</f>
        <v/>
      </c>
      <c r="C201" s="1"/>
    </row>
    <row r="202" spans="1:3" x14ac:dyDescent="0.2">
      <c r="A202" s="1"/>
      <c r="B202" s="344" t="str">
        <f>IF(LEN(Disassembler!F202)+LEN(Disassembler!G202)+LEN(Disassembler!L202)=0,"",CONCATENATE(Disassembler!Q202,IF(LEN(Disassembler!Q202)=0,"",","),IF(LEN(Disassembler!Q202)&lt;7,CHAR(9),""),CHAR(9),Disassembler!G202,IF(Disassembler!H202="I"," I",""),IF(LEN(Disassembler!I202)+LEN(Disassembler!L202)=0,"",CONCATENATE(IF(LEN(Disassembler!G202)&lt;8,CHAR(9),""),CHAR(9),Disassembler!I202,IF(LEN(Disassembler!L202)=0,"",CONCATENATE(IF(LEN(Disassembler!I202)&lt;8,CHAR(9),""),CHAR(9),IF(LEN(Disassembler!L202)=0,"",IF(LEFT(Disassembler!L202,1)="/","","/")),Disassembler!L202))))))</f>
        <v/>
      </c>
      <c r="C202" s="1"/>
    </row>
    <row r="203" spans="1:3" x14ac:dyDescent="0.2">
      <c r="A203" s="1"/>
      <c r="B203" s="344" t="str">
        <f>IF(LEN(Disassembler!F203)+LEN(Disassembler!G203)+LEN(Disassembler!L203)=0,"",CONCATENATE(Disassembler!Q203,IF(LEN(Disassembler!Q203)=0,"",","),IF(LEN(Disassembler!Q203)&lt;7,CHAR(9),""),CHAR(9),Disassembler!G203,IF(Disassembler!H203="I"," I",""),IF(LEN(Disassembler!I203)+LEN(Disassembler!L203)=0,"",CONCATENATE(IF(LEN(Disassembler!G203)&lt;8,CHAR(9),""),CHAR(9),Disassembler!I203,IF(LEN(Disassembler!L203)=0,"",CONCATENATE(IF(LEN(Disassembler!I203)&lt;8,CHAR(9),""),CHAR(9),IF(LEN(Disassembler!L203)=0,"",IF(LEFT(Disassembler!L203,1)="/","","/")),Disassembler!L203))))))</f>
        <v/>
      </c>
      <c r="C203" s="1"/>
    </row>
    <row r="204" spans="1:3" x14ac:dyDescent="0.2">
      <c r="A204" s="1"/>
      <c r="B204" s="344" t="str">
        <f>IF(LEN(Disassembler!F204)+LEN(Disassembler!G204)+LEN(Disassembler!L204)=0,"",CONCATENATE(Disassembler!Q204,IF(LEN(Disassembler!Q204)=0,"",","),IF(LEN(Disassembler!Q204)&lt;7,CHAR(9),""),CHAR(9),Disassembler!G204,IF(Disassembler!H204="I"," I",""),IF(LEN(Disassembler!I204)+LEN(Disassembler!L204)=0,"",CONCATENATE(IF(LEN(Disassembler!G204)&lt;8,CHAR(9),""),CHAR(9),Disassembler!I204,IF(LEN(Disassembler!L204)=0,"",CONCATENATE(IF(LEN(Disassembler!I204)&lt;8,CHAR(9),""),CHAR(9),IF(LEN(Disassembler!L204)=0,"",IF(LEFT(Disassembler!L204,1)="/","","/")),Disassembler!L204))))))</f>
        <v/>
      </c>
      <c r="C204" s="1"/>
    </row>
    <row r="205" spans="1:3" x14ac:dyDescent="0.2">
      <c r="A205" s="1"/>
      <c r="B205" s="344" t="str">
        <f>IF(LEN(Disassembler!F205)+LEN(Disassembler!G205)+LEN(Disassembler!L205)=0,"",CONCATENATE(Disassembler!Q205,IF(LEN(Disassembler!Q205)=0,"",","),IF(LEN(Disassembler!Q205)&lt;7,CHAR(9),""),CHAR(9),Disassembler!G205,IF(Disassembler!H205="I"," I",""),IF(LEN(Disassembler!I205)+LEN(Disassembler!L205)=0,"",CONCATENATE(IF(LEN(Disassembler!G205)&lt;8,CHAR(9),""),CHAR(9),Disassembler!I205,IF(LEN(Disassembler!L205)=0,"",CONCATENATE(IF(LEN(Disassembler!I205)&lt;8,CHAR(9),""),CHAR(9),IF(LEN(Disassembler!L205)=0,"",IF(LEFT(Disassembler!L205,1)="/","","/")),Disassembler!L205))))))</f>
        <v/>
      </c>
      <c r="C205" s="1"/>
    </row>
    <row r="206" spans="1:3" x14ac:dyDescent="0.2">
      <c r="A206" s="1"/>
      <c r="B206" s="344" t="str">
        <f>IF(LEN(Disassembler!F206)+LEN(Disassembler!G206)+LEN(Disassembler!L206)=0,"",CONCATENATE(Disassembler!Q206,IF(LEN(Disassembler!Q206)=0,"",","),IF(LEN(Disassembler!Q206)&lt;7,CHAR(9),""),CHAR(9),Disassembler!G206,IF(Disassembler!H206="I"," I",""),IF(LEN(Disassembler!I206)+LEN(Disassembler!L206)=0,"",CONCATENATE(IF(LEN(Disassembler!G206)&lt;8,CHAR(9),""),CHAR(9),Disassembler!I206,IF(LEN(Disassembler!L206)=0,"",CONCATENATE(IF(LEN(Disassembler!I206)&lt;8,CHAR(9),""),CHAR(9),IF(LEN(Disassembler!L206)=0,"",IF(LEFT(Disassembler!L206,1)="/","","/")),Disassembler!L206))))))</f>
        <v/>
      </c>
      <c r="C206" s="1"/>
    </row>
    <row r="207" spans="1:3" x14ac:dyDescent="0.2">
      <c r="A207" s="1"/>
      <c r="B207" s="344" t="str">
        <f>IF(LEN(Disassembler!F207)+LEN(Disassembler!G207)+LEN(Disassembler!L207)=0,"",CONCATENATE(Disassembler!Q207,IF(LEN(Disassembler!Q207)=0,"",","),IF(LEN(Disassembler!Q207)&lt;7,CHAR(9),""),CHAR(9),Disassembler!G207,IF(Disassembler!H207="I"," I",""),IF(LEN(Disassembler!I207)+LEN(Disassembler!L207)=0,"",CONCATENATE(IF(LEN(Disassembler!G207)&lt;8,CHAR(9),""),CHAR(9),Disassembler!I207,IF(LEN(Disassembler!L207)=0,"",CONCATENATE(IF(LEN(Disassembler!I207)&lt;8,CHAR(9),""),CHAR(9),IF(LEN(Disassembler!L207)=0,"",IF(LEFT(Disassembler!L207,1)="/","","/")),Disassembler!L207))))))</f>
        <v/>
      </c>
      <c r="C207" s="1"/>
    </row>
    <row r="208" spans="1:3" x14ac:dyDescent="0.2">
      <c r="A208" s="1"/>
      <c r="B208" s="344" t="str">
        <f>IF(LEN(Disassembler!F208)+LEN(Disassembler!G208)+LEN(Disassembler!L208)=0,"",CONCATENATE(Disassembler!Q208,IF(LEN(Disassembler!Q208)=0,"",","),IF(LEN(Disassembler!Q208)&lt;7,CHAR(9),""),CHAR(9),Disassembler!G208,IF(Disassembler!H208="I"," I",""),IF(LEN(Disassembler!I208)+LEN(Disassembler!L208)=0,"",CONCATENATE(IF(LEN(Disassembler!G208)&lt;8,CHAR(9),""),CHAR(9),Disassembler!I208,IF(LEN(Disassembler!L208)=0,"",CONCATENATE(IF(LEN(Disassembler!I208)&lt;8,CHAR(9),""),CHAR(9),IF(LEN(Disassembler!L208)=0,"",IF(LEFT(Disassembler!L208,1)="/","","/")),Disassembler!L208))))))</f>
        <v/>
      </c>
      <c r="C208" s="1"/>
    </row>
    <row r="209" spans="1:3" x14ac:dyDescent="0.2">
      <c r="A209" s="1"/>
      <c r="B209" s="344" t="str">
        <f>IF(LEN(Disassembler!F209)+LEN(Disassembler!G209)+LEN(Disassembler!L209)=0,"",CONCATENATE(Disassembler!Q209,IF(LEN(Disassembler!Q209)=0,"",","),IF(LEN(Disassembler!Q209)&lt;7,CHAR(9),""),CHAR(9),Disassembler!G209,IF(Disassembler!H209="I"," I",""),IF(LEN(Disassembler!I209)+LEN(Disassembler!L209)=0,"",CONCATENATE(IF(LEN(Disassembler!G209)&lt;8,CHAR(9),""),CHAR(9),Disassembler!I209,IF(LEN(Disassembler!L209)=0,"",CONCATENATE(IF(LEN(Disassembler!I209)&lt;8,CHAR(9),""),CHAR(9),IF(LEN(Disassembler!L209)=0,"",IF(LEFT(Disassembler!L209,1)="/","","/")),Disassembler!L209))))))</f>
        <v/>
      </c>
      <c r="C209" s="1"/>
    </row>
    <row r="210" spans="1:3" x14ac:dyDescent="0.2">
      <c r="A210" s="1"/>
      <c r="B210" s="344" t="str">
        <f>IF(LEN(Disassembler!F210)+LEN(Disassembler!G210)+LEN(Disassembler!L210)=0,"",CONCATENATE(Disassembler!Q210,IF(LEN(Disassembler!Q210)=0,"",","),IF(LEN(Disassembler!Q210)&lt;7,CHAR(9),""),CHAR(9),Disassembler!G210,IF(Disassembler!H210="I"," I",""),IF(LEN(Disassembler!I210)+LEN(Disassembler!L210)=0,"",CONCATENATE(IF(LEN(Disassembler!G210)&lt;8,CHAR(9),""),CHAR(9),Disassembler!I210,IF(LEN(Disassembler!L210)=0,"",CONCATENATE(IF(LEN(Disassembler!I210)&lt;8,CHAR(9),""),CHAR(9),IF(LEN(Disassembler!L210)=0,"",IF(LEFT(Disassembler!L210,1)="/","","/")),Disassembler!L210))))))</f>
        <v/>
      </c>
      <c r="C210" s="1"/>
    </row>
    <row r="211" spans="1:3" x14ac:dyDescent="0.2">
      <c r="A211" s="1"/>
      <c r="B211" s="344" t="str">
        <f>IF(LEN(Disassembler!F211)+LEN(Disassembler!G211)+LEN(Disassembler!L211)=0,"",CONCATENATE(Disassembler!Q211,IF(LEN(Disassembler!Q211)=0,"",","),IF(LEN(Disassembler!Q211)&lt;7,CHAR(9),""),CHAR(9),Disassembler!G211,IF(Disassembler!H211="I"," I",""),IF(LEN(Disassembler!I211)+LEN(Disassembler!L211)=0,"",CONCATENATE(IF(LEN(Disassembler!G211)&lt;8,CHAR(9),""),CHAR(9),Disassembler!I211,IF(LEN(Disassembler!L211)=0,"",CONCATENATE(IF(LEN(Disassembler!I211)&lt;8,CHAR(9),""),CHAR(9),IF(LEN(Disassembler!L211)=0,"",IF(LEFT(Disassembler!L211,1)="/","","/")),Disassembler!L211))))))</f>
        <v/>
      </c>
      <c r="C211" s="1"/>
    </row>
    <row r="212" spans="1:3" x14ac:dyDescent="0.2">
      <c r="A212" s="1"/>
      <c r="B212" s="344" t="str">
        <f>IF(LEN(Disassembler!F212)+LEN(Disassembler!G212)+LEN(Disassembler!L212)=0,"",CONCATENATE(Disassembler!Q212,IF(LEN(Disassembler!Q212)=0,"",","),IF(LEN(Disassembler!Q212)&lt;7,CHAR(9),""),CHAR(9),Disassembler!G212,IF(Disassembler!H212="I"," I",""),IF(LEN(Disassembler!I212)+LEN(Disassembler!L212)=0,"",CONCATENATE(IF(LEN(Disassembler!G212)&lt;8,CHAR(9),""),CHAR(9),Disassembler!I212,IF(LEN(Disassembler!L212)=0,"",CONCATENATE(IF(LEN(Disassembler!I212)&lt;8,CHAR(9),""),CHAR(9),IF(LEN(Disassembler!L212)=0,"",IF(LEFT(Disassembler!L212,1)="/","","/")),Disassembler!L212))))))</f>
        <v/>
      </c>
      <c r="C212" s="1"/>
    </row>
    <row r="213" spans="1:3" x14ac:dyDescent="0.2">
      <c r="A213" s="1"/>
      <c r="B213" s="344" t="str">
        <f>IF(LEN(Disassembler!F213)+LEN(Disassembler!G213)+LEN(Disassembler!L213)=0,"",CONCATENATE(Disassembler!Q213,IF(LEN(Disassembler!Q213)=0,"",","),IF(LEN(Disassembler!Q213)&lt;7,CHAR(9),""),CHAR(9),Disassembler!G213,IF(Disassembler!H213="I"," I",""),IF(LEN(Disassembler!I213)+LEN(Disassembler!L213)=0,"",CONCATENATE(IF(LEN(Disassembler!G213)&lt;8,CHAR(9),""),CHAR(9),Disassembler!I213,IF(LEN(Disassembler!L213)=0,"",CONCATENATE(IF(LEN(Disassembler!I213)&lt;8,CHAR(9),""),CHAR(9),IF(LEN(Disassembler!L213)=0,"",IF(LEFT(Disassembler!L213,1)="/","","/")),Disassembler!L213))))))</f>
        <v/>
      </c>
      <c r="C213" s="1"/>
    </row>
    <row r="214" spans="1:3" x14ac:dyDescent="0.2">
      <c r="A214" s="1"/>
      <c r="B214" s="344" t="str">
        <f>IF(LEN(Disassembler!F214)+LEN(Disassembler!G214)+LEN(Disassembler!L214)=0,"",CONCATENATE(Disassembler!Q214,IF(LEN(Disassembler!Q214)=0,"",","),IF(LEN(Disassembler!Q214)&lt;7,CHAR(9),""),CHAR(9),Disassembler!G214,IF(Disassembler!H214="I"," I",""),IF(LEN(Disassembler!I214)+LEN(Disassembler!L214)=0,"",CONCATENATE(IF(LEN(Disassembler!G214)&lt;8,CHAR(9),""),CHAR(9),Disassembler!I214,IF(LEN(Disassembler!L214)=0,"",CONCATENATE(IF(LEN(Disassembler!I214)&lt;8,CHAR(9),""),CHAR(9),IF(LEN(Disassembler!L214)=0,"",IF(LEFT(Disassembler!L214,1)="/","","/")),Disassembler!L214))))))</f>
        <v/>
      </c>
      <c r="C214" s="1"/>
    </row>
    <row r="215" spans="1:3" x14ac:dyDescent="0.2">
      <c r="A215" s="1"/>
      <c r="B215" s="344" t="str">
        <f>IF(LEN(Disassembler!F215)+LEN(Disassembler!G215)+LEN(Disassembler!L215)=0,"",CONCATENATE(Disassembler!Q215,IF(LEN(Disassembler!Q215)=0,"",","),IF(LEN(Disassembler!Q215)&lt;7,CHAR(9),""),CHAR(9),Disassembler!G215,IF(Disassembler!H215="I"," I",""),IF(LEN(Disassembler!I215)+LEN(Disassembler!L215)=0,"",CONCATENATE(IF(LEN(Disassembler!G215)&lt;8,CHAR(9),""),CHAR(9),Disassembler!I215,IF(LEN(Disassembler!L215)=0,"",CONCATENATE(IF(LEN(Disassembler!I215)&lt;8,CHAR(9),""),CHAR(9),IF(LEN(Disassembler!L215)=0,"",IF(LEFT(Disassembler!L215,1)="/","","/")),Disassembler!L215))))))</f>
        <v/>
      </c>
      <c r="C215" s="1"/>
    </row>
    <row r="216" spans="1:3" x14ac:dyDescent="0.2">
      <c r="A216" s="1"/>
      <c r="B216" s="344" t="str">
        <f>IF(LEN(Disassembler!F216)+LEN(Disassembler!G216)+LEN(Disassembler!L216)=0,"",CONCATENATE(Disassembler!Q216,IF(LEN(Disassembler!Q216)=0,"",","),IF(LEN(Disassembler!Q216)&lt;7,CHAR(9),""),CHAR(9),Disassembler!G216,IF(Disassembler!H216="I"," I",""),IF(LEN(Disassembler!I216)+LEN(Disassembler!L216)=0,"",CONCATENATE(IF(LEN(Disassembler!G216)&lt;8,CHAR(9),""),CHAR(9),Disassembler!I216,IF(LEN(Disassembler!L216)=0,"",CONCATENATE(IF(LEN(Disassembler!I216)&lt;8,CHAR(9),""),CHAR(9),IF(LEN(Disassembler!L216)=0,"",IF(LEFT(Disassembler!L216,1)="/","","/")),Disassembler!L216))))))</f>
        <v/>
      </c>
      <c r="C216" s="1"/>
    </row>
    <row r="217" spans="1:3" x14ac:dyDescent="0.2">
      <c r="A217" s="1"/>
      <c r="B217" s="344" t="str">
        <f>IF(LEN(Disassembler!F217)+LEN(Disassembler!G217)+LEN(Disassembler!L217)=0,"",CONCATENATE(Disassembler!Q217,IF(LEN(Disassembler!Q217)=0,"",","),IF(LEN(Disassembler!Q217)&lt;7,CHAR(9),""),CHAR(9),Disassembler!G217,IF(Disassembler!H217="I"," I",""),IF(LEN(Disassembler!I217)+LEN(Disassembler!L217)=0,"",CONCATENATE(IF(LEN(Disassembler!G217)&lt;8,CHAR(9),""),CHAR(9),Disassembler!I217,IF(LEN(Disassembler!L217)=0,"",CONCATENATE(IF(LEN(Disassembler!I217)&lt;8,CHAR(9),""),CHAR(9),IF(LEN(Disassembler!L217)=0,"",IF(LEFT(Disassembler!L217,1)="/","","/")),Disassembler!L217))))))</f>
        <v/>
      </c>
      <c r="C217" s="1"/>
    </row>
    <row r="218" spans="1:3" x14ac:dyDescent="0.2">
      <c r="A218" s="1"/>
      <c r="B218" s="344" t="str">
        <f>IF(LEN(Disassembler!F218)+LEN(Disassembler!G218)+LEN(Disassembler!L218)=0,"",CONCATENATE(Disassembler!Q218,IF(LEN(Disassembler!Q218)=0,"",","),IF(LEN(Disassembler!Q218)&lt;7,CHAR(9),""),CHAR(9),Disassembler!G218,IF(Disassembler!H218="I"," I",""),IF(LEN(Disassembler!I218)+LEN(Disassembler!L218)=0,"",CONCATENATE(IF(LEN(Disassembler!G218)&lt;8,CHAR(9),""),CHAR(9),Disassembler!I218,IF(LEN(Disassembler!L218)=0,"",CONCATENATE(IF(LEN(Disassembler!I218)&lt;8,CHAR(9),""),CHAR(9),IF(LEN(Disassembler!L218)=0,"",IF(LEFT(Disassembler!L218,1)="/","","/")),Disassembler!L218))))))</f>
        <v/>
      </c>
      <c r="C218" s="1"/>
    </row>
    <row r="219" spans="1:3" x14ac:dyDescent="0.2">
      <c r="A219" s="1"/>
      <c r="B219" s="344" t="str">
        <f>IF(LEN(Disassembler!F219)+LEN(Disassembler!G219)+LEN(Disassembler!L219)=0,"",CONCATENATE(Disassembler!Q219,IF(LEN(Disassembler!Q219)=0,"",","),IF(LEN(Disassembler!Q219)&lt;7,CHAR(9),""),CHAR(9),Disassembler!G219,IF(Disassembler!H219="I"," I",""),IF(LEN(Disassembler!I219)+LEN(Disassembler!L219)=0,"",CONCATENATE(IF(LEN(Disassembler!G219)&lt;8,CHAR(9),""),CHAR(9),Disassembler!I219,IF(LEN(Disassembler!L219)=0,"",CONCATENATE(IF(LEN(Disassembler!I219)&lt;8,CHAR(9),""),CHAR(9),IF(LEN(Disassembler!L219)=0,"",IF(LEFT(Disassembler!L219,1)="/","","/")),Disassembler!L219))))))</f>
        <v/>
      </c>
      <c r="C219" s="1"/>
    </row>
    <row r="220" spans="1:3" x14ac:dyDescent="0.2">
      <c r="A220" s="1"/>
      <c r="B220" s="344" t="str">
        <f>IF(LEN(Disassembler!F220)+LEN(Disassembler!G220)+LEN(Disassembler!L220)=0,"",CONCATENATE(Disassembler!Q220,IF(LEN(Disassembler!Q220)=0,"",","),IF(LEN(Disassembler!Q220)&lt;7,CHAR(9),""),CHAR(9),Disassembler!G220,IF(Disassembler!H220="I"," I",""),IF(LEN(Disassembler!I220)+LEN(Disassembler!L220)=0,"",CONCATENATE(IF(LEN(Disassembler!G220)&lt;8,CHAR(9),""),CHAR(9),Disassembler!I220,IF(LEN(Disassembler!L220)=0,"",CONCATENATE(IF(LEN(Disassembler!I220)&lt;8,CHAR(9),""),CHAR(9),IF(LEN(Disassembler!L220)=0,"",IF(LEFT(Disassembler!L220,1)="/","","/")),Disassembler!L220))))))</f>
        <v/>
      </c>
      <c r="C220" s="1"/>
    </row>
    <row r="221" spans="1:3" x14ac:dyDescent="0.2">
      <c r="A221" s="1"/>
      <c r="B221" s="344" t="str">
        <f>IF(LEN(Disassembler!F221)+LEN(Disassembler!G221)+LEN(Disassembler!L221)=0,"",CONCATENATE(Disassembler!Q221,IF(LEN(Disassembler!Q221)=0,"",","),IF(LEN(Disassembler!Q221)&lt;7,CHAR(9),""),CHAR(9),Disassembler!G221,IF(Disassembler!H221="I"," I",""),IF(LEN(Disassembler!I221)+LEN(Disassembler!L221)=0,"",CONCATENATE(IF(LEN(Disassembler!G221)&lt;8,CHAR(9),""),CHAR(9),Disassembler!I221,IF(LEN(Disassembler!L221)=0,"",CONCATENATE(IF(LEN(Disassembler!I221)&lt;8,CHAR(9),""),CHAR(9),IF(LEN(Disassembler!L221)=0,"",IF(LEFT(Disassembler!L221,1)="/","","/")),Disassembler!L221))))))</f>
        <v/>
      </c>
      <c r="C221" s="1"/>
    </row>
    <row r="222" spans="1:3" x14ac:dyDescent="0.2">
      <c r="A222" s="1"/>
      <c r="B222" s="344" t="str">
        <f>IF(LEN(Disassembler!F222)+LEN(Disassembler!G222)+LEN(Disassembler!L222)=0,"",CONCATENATE(Disassembler!Q222,IF(LEN(Disassembler!Q222)=0,"",","),IF(LEN(Disassembler!Q222)&lt;7,CHAR(9),""),CHAR(9),Disassembler!G222,IF(Disassembler!H222="I"," I",""),IF(LEN(Disassembler!I222)+LEN(Disassembler!L222)=0,"",CONCATENATE(IF(LEN(Disassembler!G222)&lt;8,CHAR(9),""),CHAR(9),Disassembler!I222,IF(LEN(Disassembler!L222)=0,"",CONCATENATE(IF(LEN(Disassembler!I222)&lt;8,CHAR(9),""),CHAR(9),IF(LEN(Disassembler!L222)=0,"",IF(LEFT(Disassembler!L222,1)="/","","/")),Disassembler!L222))))))</f>
        <v/>
      </c>
      <c r="C222" s="1"/>
    </row>
    <row r="223" spans="1:3" x14ac:dyDescent="0.2">
      <c r="A223" s="1"/>
      <c r="B223" s="344" t="str">
        <f>IF(LEN(Disassembler!F223)+LEN(Disassembler!G223)+LEN(Disassembler!L223)=0,"",CONCATENATE(Disassembler!Q223,IF(LEN(Disassembler!Q223)=0,"",","),IF(LEN(Disassembler!Q223)&lt;7,CHAR(9),""),CHAR(9),Disassembler!G223,IF(Disassembler!H223="I"," I",""),IF(LEN(Disassembler!I223)+LEN(Disassembler!L223)=0,"",CONCATENATE(IF(LEN(Disassembler!G223)&lt;8,CHAR(9),""),CHAR(9),Disassembler!I223,IF(LEN(Disassembler!L223)=0,"",CONCATENATE(IF(LEN(Disassembler!I223)&lt;8,CHAR(9),""),CHAR(9),IF(LEN(Disassembler!L223)=0,"",IF(LEFT(Disassembler!L223,1)="/","","/")),Disassembler!L223))))))</f>
        <v/>
      </c>
      <c r="C223" s="1"/>
    </row>
    <row r="224" spans="1:3" x14ac:dyDescent="0.2">
      <c r="A224" s="1"/>
      <c r="B224" s="344" t="str">
        <f>IF(LEN(Disassembler!F224)+LEN(Disassembler!G224)+LEN(Disassembler!L224)=0,"",CONCATENATE(Disassembler!Q224,IF(LEN(Disassembler!Q224)=0,"",","),IF(LEN(Disassembler!Q224)&lt;7,CHAR(9),""),CHAR(9),Disassembler!G224,IF(Disassembler!H224="I"," I",""),IF(LEN(Disassembler!I224)+LEN(Disassembler!L224)=0,"",CONCATENATE(IF(LEN(Disassembler!G224)&lt;8,CHAR(9),""),CHAR(9),Disassembler!I224,IF(LEN(Disassembler!L224)=0,"",CONCATENATE(IF(LEN(Disassembler!I224)&lt;8,CHAR(9),""),CHAR(9),IF(LEN(Disassembler!L224)=0,"",IF(LEFT(Disassembler!L224,1)="/","","/")),Disassembler!L224))))))</f>
        <v/>
      </c>
      <c r="C224" s="1"/>
    </row>
    <row r="225" spans="1:3" x14ac:dyDescent="0.2">
      <c r="A225" s="1"/>
      <c r="B225" s="344" t="str">
        <f>IF(LEN(Disassembler!F225)+LEN(Disassembler!G225)+LEN(Disassembler!L225)=0,"",CONCATENATE(Disassembler!Q225,IF(LEN(Disassembler!Q225)=0,"",","),IF(LEN(Disassembler!Q225)&lt;7,CHAR(9),""),CHAR(9),Disassembler!G225,IF(Disassembler!H225="I"," I",""),IF(LEN(Disassembler!I225)+LEN(Disassembler!L225)=0,"",CONCATENATE(IF(LEN(Disassembler!G225)&lt;8,CHAR(9),""),CHAR(9),Disassembler!I225,IF(LEN(Disassembler!L225)=0,"",CONCATENATE(IF(LEN(Disassembler!I225)&lt;8,CHAR(9),""),CHAR(9),IF(LEN(Disassembler!L225)=0,"",IF(LEFT(Disassembler!L225,1)="/","","/")),Disassembler!L225))))))</f>
        <v/>
      </c>
      <c r="C225" s="1"/>
    </row>
    <row r="226" spans="1:3" x14ac:dyDescent="0.2">
      <c r="A226" s="1"/>
      <c r="B226" s="344" t="str">
        <f>IF(LEN(Disassembler!F226)+LEN(Disassembler!G226)+LEN(Disassembler!L226)=0,"",CONCATENATE(Disassembler!Q226,IF(LEN(Disassembler!Q226)=0,"",","),IF(LEN(Disassembler!Q226)&lt;7,CHAR(9),""),CHAR(9),Disassembler!G226,IF(Disassembler!H226="I"," I",""),IF(LEN(Disassembler!I226)+LEN(Disassembler!L226)=0,"",CONCATENATE(IF(LEN(Disassembler!G226)&lt;8,CHAR(9),""),CHAR(9),Disassembler!I226,IF(LEN(Disassembler!L226)=0,"",CONCATENATE(IF(LEN(Disassembler!I226)&lt;8,CHAR(9),""),CHAR(9),IF(LEN(Disassembler!L226)=0,"",IF(LEFT(Disassembler!L226,1)="/","","/")),Disassembler!L226))))))</f>
        <v/>
      </c>
      <c r="C226" s="1"/>
    </row>
    <row r="227" spans="1:3" x14ac:dyDescent="0.2">
      <c r="A227" s="1"/>
      <c r="B227" s="344" t="str">
        <f>IF(LEN(Disassembler!F227)+LEN(Disassembler!G227)+LEN(Disassembler!L227)=0,"",CONCATENATE(Disassembler!Q227,IF(LEN(Disassembler!Q227)=0,"",","),IF(LEN(Disassembler!Q227)&lt;7,CHAR(9),""),CHAR(9),Disassembler!G227,IF(Disassembler!H227="I"," I",""),IF(LEN(Disassembler!I227)+LEN(Disassembler!L227)=0,"",CONCATENATE(IF(LEN(Disassembler!G227)&lt;8,CHAR(9),""),CHAR(9),Disassembler!I227,IF(LEN(Disassembler!L227)=0,"",CONCATENATE(IF(LEN(Disassembler!I227)&lt;8,CHAR(9),""),CHAR(9),IF(LEN(Disassembler!L227)=0,"",IF(LEFT(Disassembler!L227,1)="/","","/")),Disassembler!L227))))))</f>
        <v/>
      </c>
      <c r="C227" s="1"/>
    </row>
    <row r="228" spans="1:3" x14ac:dyDescent="0.2">
      <c r="A228" s="1"/>
      <c r="B228" s="344" t="str">
        <f>IF(LEN(Disassembler!F228)+LEN(Disassembler!G228)+LEN(Disassembler!L228)=0,"",CONCATENATE(Disassembler!Q228,IF(LEN(Disassembler!Q228)=0,"",","),IF(LEN(Disassembler!Q228)&lt;7,CHAR(9),""),CHAR(9),Disassembler!G228,IF(Disassembler!H228="I"," I",""),IF(LEN(Disassembler!I228)+LEN(Disassembler!L228)=0,"",CONCATENATE(IF(LEN(Disassembler!G228)&lt;8,CHAR(9),""),CHAR(9),Disassembler!I228,IF(LEN(Disassembler!L228)=0,"",CONCATENATE(IF(LEN(Disassembler!I228)&lt;8,CHAR(9),""),CHAR(9),IF(LEN(Disassembler!L228)=0,"",IF(LEFT(Disassembler!L228,1)="/","","/")),Disassembler!L228))))))</f>
        <v/>
      </c>
      <c r="C228" s="1"/>
    </row>
    <row r="229" spans="1:3" x14ac:dyDescent="0.2">
      <c r="A229" s="1"/>
      <c r="B229" s="344" t="str">
        <f>IF(LEN(Disassembler!F229)+LEN(Disassembler!G229)+LEN(Disassembler!L229)=0,"",CONCATENATE(Disassembler!Q229,IF(LEN(Disassembler!Q229)=0,"",","),IF(LEN(Disassembler!Q229)&lt;7,CHAR(9),""),CHAR(9),Disassembler!G229,IF(Disassembler!H229="I"," I",""),IF(LEN(Disassembler!I229)+LEN(Disassembler!L229)=0,"",CONCATENATE(IF(LEN(Disassembler!G229)&lt;8,CHAR(9),""),CHAR(9),Disassembler!I229,IF(LEN(Disassembler!L229)=0,"",CONCATENATE(IF(LEN(Disassembler!I229)&lt;8,CHAR(9),""),CHAR(9),IF(LEN(Disassembler!L229)=0,"",IF(LEFT(Disassembler!L229,1)="/","","/")),Disassembler!L229))))))</f>
        <v/>
      </c>
      <c r="C229" s="1"/>
    </row>
    <row r="230" spans="1:3" x14ac:dyDescent="0.2">
      <c r="A230" s="1"/>
      <c r="B230" s="344" t="str">
        <f>IF(LEN(Disassembler!F230)+LEN(Disassembler!G230)+LEN(Disassembler!L230)=0,"",CONCATENATE(Disassembler!Q230,IF(LEN(Disassembler!Q230)=0,"",","),IF(LEN(Disassembler!Q230)&lt;7,CHAR(9),""),CHAR(9),Disassembler!G230,IF(Disassembler!H230="I"," I",""),IF(LEN(Disassembler!I230)+LEN(Disassembler!L230)=0,"",CONCATENATE(IF(LEN(Disassembler!G230)&lt;8,CHAR(9),""),CHAR(9),Disassembler!I230,IF(LEN(Disassembler!L230)=0,"",CONCATENATE(IF(LEN(Disassembler!I230)&lt;8,CHAR(9),""),CHAR(9),IF(LEN(Disassembler!L230)=0,"",IF(LEFT(Disassembler!L230,1)="/","","/")),Disassembler!L230))))))</f>
        <v/>
      </c>
      <c r="C230" s="1"/>
    </row>
    <row r="231" spans="1:3" x14ac:dyDescent="0.2">
      <c r="A231" s="1"/>
      <c r="B231" s="344" t="str">
        <f>IF(LEN(Disassembler!F231)+LEN(Disassembler!G231)+LEN(Disassembler!L231)=0,"",CONCATENATE(Disassembler!Q231,IF(LEN(Disassembler!Q231)=0,"",","),IF(LEN(Disassembler!Q231)&lt;7,CHAR(9),""),CHAR(9),Disassembler!G231,IF(Disassembler!H231="I"," I",""),IF(LEN(Disassembler!I231)+LEN(Disassembler!L231)=0,"",CONCATENATE(IF(LEN(Disassembler!G231)&lt;8,CHAR(9),""),CHAR(9),Disassembler!I231,IF(LEN(Disassembler!L231)=0,"",CONCATENATE(IF(LEN(Disassembler!I231)&lt;8,CHAR(9),""),CHAR(9),IF(LEN(Disassembler!L231)=0,"",IF(LEFT(Disassembler!L231,1)="/","","/")),Disassembler!L231))))))</f>
        <v/>
      </c>
      <c r="C231" s="1"/>
    </row>
    <row r="232" spans="1:3" x14ac:dyDescent="0.2">
      <c r="A232" s="1"/>
      <c r="B232" s="344" t="str">
        <f>IF(LEN(Disassembler!F232)+LEN(Disassembler!G232)+LEN(Disassembler!L232)=0,"",CONCATENATE(Disassembler!Q232,IF(LEN(Disassembler!Q232)=0,"",","),IF(LEN(Disassembler!Q232)&lt;7,CHAR(9),""),CHAR(9),Disassembler!G232,IF(Disassembler!H232="I"," I",""),IF(LEN(Disassembler!I232)+LEN(Disassembler!L232)=0,"",CONCATENATE(IF(LEN(Disassembler!G232)&lt;8,CHAR(9),""),CHAR(9),Disassembler!I232,IF(LEN(Disassembler!L232)=0,"",CONCATENATE(IF(LEN(Disassembler!I232)&lt;8,CHAR(9),""),CHAR(9),IF(LEN(Disassembler!L232)=0,"",IF(LEFT(Disassembler!L232,1)="/","","/")),Disassembler!L232))))))</f>
        <v/>
      </c>
      <c r="C232" s="1"/>
    </row>
    <row r="233" spans="1:3" x14ac:dyDescent="0.2">
      <c r="A233" s="1"/>
      <c r="B233" s="344" t="str">
        <f>IF(LEN(Disassembler!F233)+LEN(Disassembler!G233)+LEN(Disassembler!L233)=0,"",CONCATENATE(Disassembler!Q233,IF(LEN(Disassembler!Q233)=0,"",","),IF(LEN(Disassembler!Q233)&lt;7,CHAR(9),""),CHAR(9),Disassembler!G233,IF(Disassembler!H233="I"," I",""),IF(LEN(Disassembler!I233)+LEN(Disassembler!L233)=0,"",CONCATENATE(IF(LEN(Disassembler!G233)&lt;8,CHAR(9),""),CHAR(9),Disassembler!I233,IF(LEN(Disassembler!L233)=0,"",CONCATENATE(IF(LEN(Disassembler!I233)&lt;8,CHAR(9),""),CHAR(9),IF(LEN(Disassembler!L233)=0,"",IF(LEFT(Disassembler!L233,1)="/","","/")),Disassembler!L233))))))</f>
        <v/>
      </c>
      <c r="C233" s="1"/>
    </row>
    <row r="234" spans="1:3" x14ac:dyDescent="0.2">
      <c r="A234" s="1"/>
      <c r="B234" s="344" t="str">
        <f>IF(LEN(Disassembler!F234)+LEN(Disassembler!G234)+LEN(Disassembler!L234)=0,"",CONCATENATE(Disassembler!Q234,IF(LEN(Disassembler!Q234)=0,"",","),IF(LEN(Disassembler!Q234)&lt;7,CHAR(9),""),CHAR(9),Disassembler!G234,IF(Disassembler!H234="I"," I",""),IF(LEN(Disassembler!I234)+LEN(Disassembler!L234)=0,"",CONCATENATE(IF(LEN(Disassembler!G234)&lt;8,CHAR(9),""),CHAR(9),Disassembler!I234,IF(LEN(Disassembler!L234)=0,"",CONCATENATE(IF(LEN(Disassembler!I234)&lt;8,CHAR(9),""),CHAR(9),IF(LEN(Disassembler!L234)=0,"",IF(LEFT(Disassembler!L234,1)="/","","/")),Disassembler!L234))))))</f>
        <v/>
      </c>
      <c r="C234" s="1"/>
    </row>
    <row r="235" spans="1:3" x14ac:dyDescent="0.2">
      <c r="A235" s="1"/>
      <c r="B235" s="344" t="str">
        <f>IF(LEN(Disassembler!F235)+LEN(Disassembler!G235)+LEN(Disassembler!L235)=0,"",CONCATENATE(Disassembler!Q235,IF(LEN(Disassembler!Q235)=0,"",","),IF(LEN(Disassembler!Q235)&lt;7,CHAR(9),""),CHAR(9),Disassembler!G235,IF(Disassembler!H235="I"," I",""),IF(LEN(Disassembler!I235)+LEN(Disassembler!L235)=0,"",CONCATENATE(IF(LEN(Disassembler!G235)&lt;8,CHAR(9),""),CHAR(9),Disassembler!I235,IF(LEN(Disassembler!L235)=0,"",CONCATENATE(IF(LEN(Disassembler!I235)&lt;8,CHAR(9),""),CHAR(9),IF(LEN(Disassembler!L235)=0,"",IF(LEFT(Disassembler!L235,1)="/","","/")),Disassembler!L235))))))</f>
        <v/>
      </c>
      <c r="C235" s="1"/>
    </row>
    <row r="236" spans="1:3" x14ac:dyDescent="0.2">
      <c r="A236" s="1"/>
      <c r="B236" s="344" t="str">
        <f>IF(LEN(Disassembler!F236)+LEN(Disassembler!G236)+LEN(Disassembler!L236)=0,"",CONCATENATE(Disassembler!Q236,IF(LEN(Disassembler!Q236)=0,"",","),IF(LEN(Disassembler!Q236)&lt;7,CHAR(9),""),CHAR(9),Disassembler!G236,IF(Disassembler!H236="I"," I",""),IF(LEN(Disassembler!I236)+LEN(Disassembler!L236)=0,"",CONCATENATE(IF(LEN(Disassembler!G236)&lt;8,CHAR(9),""),CHAR(9),Disassembler!I236,IF(LEN(Disassembler!L236)=0,"",CONCATENATE(IF(LEN(Disassembler!I236)&lt;8,CHAR(9),""),CHAR(9),IF(LEN(Disassembler!L236)=0,"",IF(LEFT(Disassembler!L236,1)="/","","/")),Disassembler!L236))))))</f>
        <v/>
      </c>
      <c r="C236" s="1"/>
    </row>
    <row r="237" spans="1:3" x14ac:dyDescent="0.2">
      <c r="A237" s="1"/>
      <c r="B237" s="344" t="str">
        <f>IF(LEN(Disassembler!F237)+LEN(Disassembler!G237)+LEN(Disassembler!L237)=0,"",CONCATENATE(Disassembler!Q237,IF(LEN(Disassembler!Q237)=0,"",","),IF(LEN(Disassembler!Q237)&lt;7,CHAR(9),""),CHAR(9),Disassembler!G237,IF(Disassembler!H237="I"," I",""),IF(LEN(Disassembler!I237)+LEN(Disassembler!L237)=0,"",CONCATENATE(IF(LEN(Disassembler!G237)&lt;8,CHAR(9),""),CHAR(9),Disassembler!I237,IF(LEN(Disassembler!L237)=0,"",CONCATENATE(IF(LEN(Disassembler!I237)&lt;8,CHAR(9),""),CHAR(9),IF(LEN(Disassembler!L237)=0,"",IF(LEFT(Disassembler!L237,1)="/","","/")),Disassembler!L237))))))</f>
        <v/>
      </c>
      <c r="C237" s="1"/>
    </row>
    <row r="238" spans="1:3" x14ac:dyDescent="0.2">
      <c r="A238" s="1"/>
      <c r="B238" s="344" t="str">
        <f>IF(LEN(Disassembler!F238)+LEN(Disassembler!G238)+LEN(Disassembler!L238)=0,"",CONCATENATE(Disassembler!Q238,IF(LEN(Disassembler!Q238)=0,"",","),IF(LEN(Disassembler!Q238)&lt;7,CHAR(9),""),CHAR(9),Disassembler!G238,IF(Disassembler!H238="I"," I",""),IF(LEN(Disassembler!I238)+LEN(Disassembler!L238)=0,"",CONCATENATE(IF(LEN(Disassembler!G238)&lt;8,CHAR(9),""),CHAR(9),Disassembler!I238,IF(LEN(Disassembler!L238)=0,"",CONCATENATE(IF(LEN(Disassembler!I238)&lt;8,CHAR(9),""),CHAR(9),IF(LEN(Disassembler!L238)=0,"",IF(LEFT(Disassembler!L238,1)="/","","/")),Disassembler!L238))))))</f>
        <v/>
      </c>
      <c r="C238" s="1"/>
    </row>
    <row r="239" spans="1:3" x14ac:dyDescent="0.2">
      <c r="A239" s="1"/>
      <c r="B239" s="344" t="str">
        <f>IF(LEN(Disassembler!F239)+LEN(Disassembler!G239)+LEN(Disassembler!L239)=0,"",CONCATENATE(Disassembler!Q239,IF(LEN(Disassembler!Q239)=0,"",","),IF(LEN(Disassembler!Q239)&lt;7,CHAR(9),""),CHAR(9),Disassembler!G239,IF(Disassembler!H239="I"," I",""),IF(LEN(Disassembler!I239)+LEN(Disassembler!L239)=0,"",CONCATENATE(IF(LEN(Disassembler!G239)&lt;8,CHAR(9),""),CHAR(9),Disassembler!I239,IF(LEN(Disassembler!L239)=0,"",CONCATENATE(IF(LEN(Disassembler!I239)&lt;8,CHAR(9),""),CHAR(9),IF(LEN(Disassembler!L239)=0,"",IF(LEFT(Disassembler!L239,1)="/","","/")),Disassembler!L239))))))</f>
        <v/>
      </c>
      <c r="C239" s="1"/>
    </row>
    <row r="240" spans="1:3" x14ac:dyDescent="0.2">
      <c r="A240" s="1"/>
      <c r="B240" s="344" t="str">
        <f>IF(LEN(Disassembler!F240)+LEN(Disassembler!G240)+LEN(Disassembler!L240)=0,"",CONCATENATE(Disassembler!Q240,IF(LEN(Disassembler!Q240)=0,"",","),IF(LEN(Disassembler!Q240)&lt;7,CHAR(9),""),CHAR(9),Disassembler!G240,IF(Disassembler!H240="I"," I",""),IF(LEN(Disassembler!I240)+LEN(Disassembler!L240)=0,"",CONCATENATE(IF(LEN(Disassembler!G240)&lt;8,CHAR(9),""),CHAR(9),Disassembler!I240,IF(LEN(Disassembler!L240)=0,"",CONCATENATE(IF(LEN(Disassembler!I240)&lt;8,CHAR(9),""),CHAR(9),IF(LEN(Disassembler!L240)=0,"",IF(LEFT(Disassembler!L240,1)="/","","/")),Disassembler!L240))))))</f>
        <v/>
      </c>
      <c r="C240" s="1"/>
    </row>
    <row r="241" spans="1:3" x14ac:dyDescent="0.2">
      <c r="A241" s="1"/>
      <c r="B241" s="344" t="str">
        <f>IF(LEN(Disassembler!F241)+LEN(Disassembler!G241)+LEN(Disassembler!L241)=0,"",CONCATENATE(Disassembler!Q241,IF(LEN(Disassembler!Q241)=0,"",","),IF(LEN(Disassembler!Q241)&lt;7,CHAR(9),""),CHAR(9),Disassembler!G241,IF(Disassembler!H241="I"," I",""),IF(LEN(Disassembler!I241)+LEN(Disassembler!L241)=0,"",CONCATENATE(IF(LEN(Disassembler!G241)&lt;8,CHAR(9),""),CHAR(9),Disassembler!I241,IF(LEN(Disassembler!L241)=0,"",CONCATENATE(IF(LEN(Disassembler!I241)&lt;8,CHAR(9),""),CHAR(9),IF(LEN(Disassembler!L241)=0,"",IF(LEFT(Disassembler!L241,1)="/","","/")),Disassembler!L241))))))</f>
        <v/>
      </c>
      <c r="C241" s="1"/>
    </row>
    <row r="242" spans="1:3" x14ac:dyDescent="0.2">
      <c r="A242" s="1"/>
      <c r="B242" s="344" t="str">
        <f>IF(LEN(Disassembler!F242)+LEN(Disassembler!G242)+LEN(Disassembler!L242)=0,"",CONCATENATE(Disassembler!Q242,IF(LEN(Disassembler!Q242)=0,"",","),IF(LEN(Disassembler!Q242)&lt;7,CHAR(9),""),CHAR(9),Disassembler!G242,IF(Disassembler!H242="I"," I",""),IF(LEN(Disassembler!I242)+LEN(Disassembler!L242)=0,"",CONCATENATE(IF(LEN(Disassembler!G242)&lt;8,CHAR(9),""),CHAR(9),Disassembler!I242,IF(LEN(Disassembler!L242)=0,"",CONCATENATE(IF(LEN(Disassembler!I242)&lt;8,CHAR(9),""),CHAR(9),IF(LEN(Disassembler!L242)=0,"",IF(LEFT(Disassembler!L242,1)="/","","/")),Disassembler!L242))))))</f>
        <v/>
      </c>
      <c r="C242" s="1"/>
    </row>
    <row r="243" spans="1:3" x14ac:dyDescent="0.2">
      <c r="A243" s="1"/>
      <c r="B243" s="344" t="str">
        <f>IF(LEN(Disassembler!F243)+LEN(Disassembler!G243)+LEN(Disassembler!L243)=0,"",CONCATENATE(Disassembler!Q243,IF(LEN(Disassembler!Q243)=0,"",","),IF(LEN(Disassembler!Q243)&lt;7,CHAR(9),""),CHAR(9),Disassembler!G243,IF(Disassembler!H243="I"," I",""),IF(LEN(Disassembler!I243)+LEN(Disassembler!L243)=0,"",CONCATENATE(IF(LEN(Disassembler!G243)&lt;8,CHAR(9),""),CHAR(9),Disassembler!I243,IF(LEN(Disassembler!L243)=0,"",CONCATENATE(IF(LEN(Disassembler!I243)&lt;8,CHAR(9),""),CHAR(9),IF(LEN(Disassembler!L243)=0,"",IF(LEFT(Disassembler!L243,1)="/","","/")),Disassembler!L243))))))</f>
        <v/>
      </c>
      <c r="C243" s="1"/>
    </row>
    <row r="244" spans="1:3" x14ac:dyDescent="0.2">
      <c r="A244" s="1"/>
      <c r="B244" s="344" t="str">
        <f>IF(LEN(Disassembler!F244)+LEN(Disassembler!G244)+LEN(Disassembler!L244)=0,"",CONCATENATE(Disassembler!Q244,IF(LEN(Disassembler!Q244)=0,"",","),IF(LEN(Disassembler!Q244)&lt;7,CHAR(9),""),CHAR(9),Disassembler!G244,IF(Disassembler!H244="I"," I",""),IF(LEN(Disassembler!I244)+LEN(Disassembler!L244)=0,"",CONCATENATE(IF(LEN(Disassembler!G244)&lt;8,CHAR(9),""),CHAR(9),Disassembler!I244,IF(LEN(Disassembler!L244)=0,"",CONCATENATE(IF(LEN(Disassembler!I244)&lt;8,CHAR(9),""),CHAR(9),IF(LEN(Disassembler!L244)=0,"",IF(LEFT(Disassembler!L244,1)="/","","/")),Disassembler!L244))))))</f>
        <v/>
      </c>
      <c r="C244" s="1"/>
    </row>
    <row r="245" spans="1:3" x14ac:dyDescent="0.2">
      <c r="A245" s="1"/>
      <c r="B245" s="344" t="str">
        <f>IF(LEN(Disassembler!F245)+LEN(Disassembler!G245)+LEN(Disassembler!L245)=0,"",CONCATENATE(Disassembler!Q245,IF(LEN(Disassembler!Q245)=0,"",","),IF(LEN(Disassembler!Q245)&lt;7,CHAR(9),""),CHAR(9),Disassembler!G245,IF(Disassembler!H245="I"," I",""),IF(LEN(Disassembler!I245)+LEN(Disassembler!L245)=0,"",CONCATENATE(IF(LEN(Disassembler!G245)&lt;8,CHAR(9),""),CHAR(9),Disassembler!I245,IF(LEN(Disassembler!L245)=0,"",CONCATENATE(IF(LEN(Disassembler!I245)&lt;8,CHAR(9),""),CHAR(9),IF(LEN(Disassembler!L245)=0,"",IF(LEFT(Disassembler!L245,1)="/","","/")),Disassembler!L245))))))</f>
        <v/>
      </c>
      <c r="C245" s="1"/>
    </row>
    <row r="246" spans="1:3" x14ac:dyDescent="0.2">
      <c r="A246" s="1"/>
      <c r="B246" s="344" t="str">
        <f>IF(LEN(Disassembler!F246)+LEN(Disassembler!G246)+LEN(Disassembler!L246)=0,"",CONCATENATE(Disassembler!Q246,IF(LEN(Disassembler!Q246)=0,"",","),IF(LEN(Disassembler!Q246)&lt;7,CHAR(9),""),CHAR(9),Disassembler!G246,IF(Disassembler!H246="I"," I",""),IF(LEN(Disassembler!I246)+LEN(Disassembler!L246)=0,"",CONCATENATE(IF(LEN(Disassembler!G246)&lt;8,CHAR(9),""),CHAR(9),Disassembler!I246,IF(LEN(Disassembler!L246)=0,"",CONCATENATE(IF(LEN(Disassembler!I246)&lt;8,CHAR(9),""),CHAR(9),IF(LEN(Disassembler!L246)=0,"",IF(LEFT(Disassembler!L246,1)="/","","/")),Disassembler!L246))))))</f>
        <v/>
      </c>
      <c r="C246" s="1"/>
    </row>
    <row r="247" spans="1:3" x14ac:dyDescent="0.2">
      <c r="A247" s="1"/>
      <c r="B247" s="344" t="str">
        <f>IF(LEN(Disassembler!F247)+LEN(Disassembler!G247)+LEN(Disassembler!L247)=0,"",CONCATENATE(Disassembler!Q247,IF(LEN(Disassembler!Q247)=0,"",","),IF(LEN(Disassembler!Q247)&lt;7,CHAR(9),""),CHAR(9),Disassembler!G247,IF(Disassembler!H247="I"," I",""),IF(LEN(Disassembler!I247)+LEN(Disassembler!L247)=0,"",CONCATENATE(IF(LEN(Disassembler!G247)&lt;8,CHAR(9),""),CHAR(9),Disassembler!I247,IF(LEN(Disassembler!L247)=0,"",CONCATENATE(IF(LEN(Disassembler!I247)&lt;8,CHAR(9),""),CHAR(9),IF(LEN(Disassembler!L247)=0,"",IF(LEFT(Disassembler!L247,1)="/","","/")),Disassembler!L247))))))</f>
        <v/>
      </c>
      <c r="C247" s="1"/>
    </row>
    <row r="248" spans="1:3" x14ac:dyDescent="0.2">
      <c r="A248" s="1"/>
      <c r="B248" s="344" t="str">
        <f>IF(LEN(Disassembler!F248)+LEN(Disassembler!G248)+LEN(Disassembler!L248)=0,"",CONCATENATE(Disassembler!Q248,IF(LEN(Disassembler!Q248)=0,"",","),IF(LEN(Disassembler!Q248)&lt;7,CHAR(9),""),CHAR(9),Disassembler!G248,IF(Disassembler!H248="I"," I",""),IF(LEN(Disassembler!I248)+LEN(Disassembler!L248)=0,"",CONCATENATE(IF(LEN(Disassembler!G248)&lt;8,CHAR(9),""),CHAR(9),Disassembler!I248,IF(LEN(Disassembler!L248)=0,"",CONCATENATE(IF(LEN(Disassembler!I248)&lt;8,CHAR(9),""),CHAR(9),IF(LEN(Disassembler!L248)=0,"",IF(LEFT(Disassembler!L248,1)="/","","/")),Disassembler!L248))))))</f>
        <v/>
      </c>
      <c r="C248" s="1"/>
    </row>
    <row r="249" spans="1:3" x14ac:dyDescent="0.2">
      <c r="A249" s="1"/>
      <c r="B249" s="344" t="str">
        <f>IF(LEN(Disassembler!F249)+LEN(Disassembler!G249)+LEN(Disassembler!L249)=0,"",CONCATENATE(Disassembler!Q249,IF(LEN(Disassembler!Q249)=0,"",","),IF(LEN(Disassembler!Q249)&lt;7,CHAR(9),""),CHAR(9),Disassembler!G249,IF(Disassembler!H249="I"," I",""),IF(LEN(Disassembler!I249)+LEN(Disassembler!L249)=0,"",CONCATENATE(IF(LEN(Disassembler!G249)&lt;8,CHAR(9),""),CHAR(9),Disassembler!I249,IF(LEN(Disassembler!L249)=0,"",CONCATENATE(IF(LEN(Disassembler!I249)&lt;8,CHAR(9),""),CHAR(9),IF(LEN(Disassembler!L249)=0,"",IF(LEFT(Disassembler!L249,1)="/","","/")),Disassembler!L249))))))</f>
        <v/>
      </c>
      <c r="C249" s="1"/>
    </row>
    <row r="250" spans="1:3" x14ac:dyDescent="0.2">
      <c r="A250" s="1"/>
      <c r="B250" s="344" t="str">
        <f>IF(LEN(Disassembler!F250)+LEN(Disassembler!G250)+LEN(Disassembler!L250)=0,"",CONCATENATE(Disassembler!Q250,IF(LEN(Disassembler!Q250)=0,"",","),IF(LEN(Disassembler!Q250)&lt;7,CHAR(9),""),CHAR(9),Disassembler!G250,IF(Disassembler!H250="I"," I",""),IF(LEN(Disassembler!I250)+LEN(Disassembler!L250)=0,"",CONCATENATE(IF(LEN(Disassembler!G250)&lt;8,CHAR(9),""),CHAR(9),Disassembler!I250,IF(LEN(Disassembler!L250)=0,"",CONCATENATE(IF(LEN(Disassembler!I250)&lt;8,CHAR(9),""),CHAR(9),IF(LEN(Disassembler!L250)=0,"",IF(LEFT(Disassembler!L250,1)="/","","/")),Disassembler!L250))))))</f>
        <v/>
      </c>
      <c r="C250" s="1"/>
    </row>
    <row r="251" spans="1:3" x14ac:dyDescent="0.2">
      <c r="A251" s="1"/>
      <c r="B251" s="344" t="str">
        <f>IF(LEN(Disassembler!F251)+LEN(Disassembler!G251)+LEN(Disassembler!L251)=0,"",CONCATENATE(Disassembler!Q251,IF(LEN(Disassembler!Q251)=0,"",","),IF(LEN(Disassembler!Q251)&lt;7,CHAR(9),""),CHAR(9),Disassembler!G251,IF(Disassembler!H251="I"," I",""),IF(LEN(Disassembler!I251)+LEN(Disassembler!L251)=0,"",CONCATENATE(IF(LEN(Disassembler!G251)&lt;8,CHAR(9),""),CHAR(9),Disassembler!I251,IF(LEN(Disassembler!L251)=0,"",CONCATENATE(IF(LEN(Disassembler!I251)&lt;8,CHAR(9),""),CHAR(9),IF(LEN(Disassembler!L251)=0,"",IF(LEFT(Disassembler!L251,1)="/","","/")),Disassembler!L251))))))</f>
        <v/>
      </c>
      <c r="C251" s="1"/>
    </row>
    <row r="252" spans="1:3" x14ac:dyDescent="0.2">
      <c r="A252" s="1"/>
      <c r="B252" s="344" t="str">
        <f>IF(LEN(Disassembler!F252)+LEN(Disassembler!G252)+LEN(Disassembler!L252)=0,"",CONCATENATE(Disassembler!Q252,IF(LEN(Disassembler!Q252)=0,"",","),IF(LEN(Disassembler!Q252)&lt;7,CHAR(9),""),CHAR(9),Disassembler!G252,IF(Disassembler!H252="I"," I",""),IF(LEN(Disassembler!I252)+LEN(Disassembler!L252)=0,"",CONCATENATE(IF(LEN(Disassembler!G252)&lt;8,CHAR(9),""),CHAR(9),Disassembler!I252,IF(LEN(Disassembler!L252)=0,"",CONCATENATE(IF(LEN(Disassembler!I252)&lt;8,CHAR(9),""),CHAR(9),IF(LEN(Disassembler!L252)=0,"",IF(LEFT(Disassembler!L252,1)="/","","/")),Disassembler!L252))))))</f>
        <v/>
      </c>
      <c r="C252" s="1"/>
    </row>
    <row r="253" spans="1:3" x14ac:dyDescent="0.2">
      <c r="A253" s="1"/>
      <c r="B253" s="344" t="str">
        <f>IF(LEN(Disassembler!F253)+LEN(Disassembler!G253)+LEN(Disassembler!L253)=0,"",CONCATENATE(Disassembler!Q253,IF(LEN(Disassembler!Q253)=0,"",","),IF(LEN(Disassembler!Q253)&lt;7,CHAR(9),""),CHAR(9),Disassembler!G253,IF(Disassembler!H253="I"," I",""),IF(LEN(Disassembler!I253)+LEN(Disassembler!L253)=0,"",CONCATENATE(IF(LEN(Disassembler!G253)&lt;8,CHAR(9),""),CHAR(9),Disassembler!I253,IF(LEN(Disassembler!L253)=0,"",CONCATENATE(IF(LEN(Disassembler!I253)&lt;8,CHAR(9),""),CHAR(9),IF(LEN(Disassembler!L253)=0,"",IF(LEFT(Disassembler!L253,1)="/","","/")),Disassembler!L253))))))</f>
        <v/>
      </c>
      <c r="C253" s="1"/>
    </row>
    <row r="254" spans="1:3" x14ac:dyDescent="0.2">
      <c r="A254" s="1"/>
      <c r="B254" s="344" t="str">
        <f>IF(LEN(Disassembler!F254)+LEN(Disassembler!G254)+LEN(Disassembler!L254)=0,"",CONCATENATE(Disassembler!Q254,IF(LEN(Disassembler!Q254)=0,"",","),IF(LEN(Disassembler!Q254)&lt;7,CHAR(9),""),CHAR(9),Disassembler!G254,IF(Disassembler!H254="I"," I",""),IF(LEN(Disassembler!I254)+LEN(Disassembler!L254)=0,"",CONCATENATE(IF(LEN(Disassembler!G254)&lt;8,CHAR(9),""),CHAR(9),Disassembler!I254,IF(LEN(Disassembler!L254)=0,"",CONCATENATE(IF(LEN(Disassembler!I254)&lt;8,CHAR(9),""),CHAR(9),IF(LEN(Disassembler!L254)=0,"",IF(LEFT(Disassembler!L254,1)="/","","/")),Disassembler!L254))))))</f>
        <v/>
      </c>
      <c r="C254" s="1"/>
    </row>
    <row r="255" spans="1:3" x14ac:dyDescent="0.2">
      <c r="A255" s="1"/>
      <c r="B255" s="344" t="str">
        <f>IF(LEN(Disassembler!F255)+LEN(Disassembler!G255)+LEN(Disassembler!L255)=0,"",CONCATENATE(Disassembler!Q255,IF(LEN(Disassembler!Q255)=0,"",","),IF(LEN(Disassembler!Q255)&lt;7,CHAR(9),""),CHAR(9),Disassembler!G255,IF(Disassembler!H255="I"," I",""),IF(LEN(Disassembler!I255)+LEN(Disassembler!L255)=0,"",CONCATENATE(IF(LEN(Disassembler!G255)&lt;8,CHAR(9),""),CHAR(9),Disassembler!I255,IF(LEN(Disassembler!L255)=0,"",CONCATENATE(IF(LEN(Disassembler!I255)&lt;8,CHAR(9),""),CHAR(9),IF(LEN(Disassembler!L255)=0,"",IF(LEFT(Disassembler!L255,1)="/","","/")),Disassembler!L255))))))</f>
        <v/>
      </c>
      <c r="C255" s="1"/>
    </row>
    <row r="256" spans="1:3" x14ac:dyDescent="0.2">
      <c r="A256" s="1"/>
      <c r="B256" s="344" t="str">
        <f>IF(LEN(Disassembler!F256)+LEN(Disassembler!G256)+LEN(Disassembler!L256)=0,"",CONCATENATE(Disassembler!Q256,IF(LEN(Disassembler!Q256)=0,"",","),IF(LEN(Disassembler!Q256)&lt;7,CHAR(9),""),CHAR(9),Disassembler!G256,IF(Disassembler!H256="I"," I",""),IF(LEN(Disassembler!I256)+LEN(Disassembler!L256)=0,"",CONCATENATE(IF(LEN(Disassembler!G256)&lt;8,CHAR(9),""),CHAR(9),Disassembler!I256,IF(LEN(Disassembler!L256)=0,"",CONCATENATE(IF(LEN(Disassembler!I256)&lt;8,CHAR(9),""),CHAR(9),IF(LEN(Disassembler!L256)=0,"",IF(LEFT(Disassembler!L256,1)="/","","/")),Disassembler!L256))))))</f>
        <v/>
      </c>
      <c r="C256" s="1"/>
    </row>
    <row r="257" spans="1:3" x14ac:dyDescent="0.2">
      <c r="A257" s="1"/>
      <c r="B257" s="344" t="str">
        <f>IF(LEN(Disassembler!F257)+LEN(Disassembler!G257)+LEN(Disassembler!L257)=0,"",CONCATENATE(Disassembler!Q257,IF(LEN(Disassembler!Q257)=0,"",","),IF(LEN(Disassembler!Q257)&lt;7,CHAR(9),""),CHAR(9),Disassembler!G257,IF(Disassembler!H257="I"," I",""),IF(LEN(Disassembler!I257)+LEN(Disassembler!L257)=0,"",CONCATENATE(IF(LEN(Disassembler!G257)&lt;8,CHAR(9),""),CHAR(9),Disassembler!I257,IF(LEN(Disassembler!L257)=0,"",CONCATENATE(IF(LEN(Disassembler!I257)&lt;8,CHAR(9),""),CHAR(9),IF(LEN(Disassembler!L257)=0,"",IF(LEFT(Disassembler!L257,1)="/","","/")),Disassembler!L257))))))</f>
        <v/>
      </c>
      <c r="C257" s="1"/>
    </row>
    <row r="258" spans="1:3" x14ac:dyDescent="0.2">
      <c r="A258" s="1"/>
      <c r="B258" s="344" t="str">
        <f>IF(LEN(Disassembler!F258)+LEN(Disassembler!G258)+LEN(Disassembler!L258)=0,"",CONCATENATE(Disassembler!Q258,IF(LEN(Disassembler!Q258)=0,"",","),IF(LEN(Disassembler!Q258)&lt;7,CHAR(9),""),CHAR(9),Disassembler!G258,IF(Disassembler!H258="I"," I",""),IF(LEN(Disassembler!I258)+LEN(Disassembler!L258)=0,"",CONCATENATE(IF(LEN(Disassembler!G258)&lt;8,CHAR(9),""),CHAR(9),Disassembler!I258,IF(LEN(Disassembler!L258)=0,"",CONCATENATE(IF(LEN(Disassembler!I258)&lt;8,CHAR(9),""),CHAR(9),IF(LEN(Disassembler!L258)=0,"",IF(LEFT(Disassembler!L258,1)="/","","/")),Disassembler!L258))))))</f>
        <v/>
      </c>
      <c r="C258" s="1"/>
    </row>
    <row r="259" spans="1:3" x14ac:dyDescent="0.2">
      <c r="A259" s="1"/>
      <c r="B259" s="344" t="str">
        <f>IF(LEN(Disassembler!F259)+LEN(Disassembler!G259)+LEN(Disassembler!L259)=0,"",CONCATENATE(Disassembler!Q259,IF(LEN(Disassembler!Q259)=0,"",","),IF(LEN(Disassembler!Q259)&lt;7,CHAR(9),""),CHAR(9),Disassembler!G259,IF(Disassembler!H259="I"," I",""),IF(LEN(Disassembler!I259)+LEN(Disassembler!L259)=0,"",CONCATENATE(IF(LEN(Disassembler!G259)&lt;8,CHAR(9),""),CHAR(9),Disassembler!I259,IF(LEN(Disassembler!L259)=0,"",CONCATENATE(IF(LEN(Disassembler!I259)&lt;8,CHAR(9),""),CHAR(9),IF(LEN(Disassembler!L259)=0,"",IF(LEFT(Disassembler!L259,1)="/","","/")),Disassembler!L259))))))</f>
        <v/>
      </c>
      <c r="C259" s="1"/>
    </row>
    <row r="260" spans="1:3" x14ac:dyDescent="0.2">
      <c r="A260" s="1"/>
      <c r="B260" s="344" t="str">
        <f>IF(LEN(Disassembler!F260)+LEN(Disassembler!G260)+LEN(Disassembler!L260)=0,"",CONCATENATE(Disassembler!Q260,IF(LEN(Disassembler!Q260)=0,"",","),IF(LEN(Disassembler!Q260)&lt;7,CHAR(9),""),CHAR(9),Disassembler!G260,IF(Disassembler!H260="I"," I",""),IF(LEN(Disassembler!I260)+LEN(Disassembler!L260)=0,"",CONCATENATE(IF(LEN(Disassembler!G260)&lt;8,CHAR(9),""),CHAR(9),Disassembler!I260,IF(LEN(Disassembler!L260)=0,"",CONCATENATE(IF(LEN(Disassembler!I260)&lt;8,CHAR(9),""),CHAR(9),IF(LEN(Disassembler!L260)=0,"",IF(LEFT(Disassembler!L260,1)="/","","/")),Disassembler!L260))))))</f>
        <v/>
      </c>
      <c r="C260" s="1"/>
    </row>
    <row r="261" spans="1:3" x14ac:dyDescent="0.2">
      <c r="A261" s="1"/>
      <c r="B261" s="344" t="str">
        <f>IF(LEN(Disassembler!F261)+LEN(Disassembler!G261)+LEN(Disassembler!L261)=0,"",CONCATENATE(Disassembler!Q261,IF(LEN(Disassembler!Q261)=0,"",","),IF(LEN(Disassembler!Q261)&lt;7,CHAR(9),""),CHAR(9),Disassembler!G261,IF(Disassembler!H261="I"," I",""),IF(LEN(Disassembler!I261)+LEN(Disassembler!L261)=0,"",CONCATENATE(IF(LEN(Disassembler!G261)&lt;8,CHAR(9),""),CHAR(9),Disassembler!I261,IF(LEN(Disassembler!L261)=0,"",CONCATENATE(IF(LEN(Disassembler!I261)&lt;8,CHAR(9),""),CHAR(9),IF(LEN(Disassembler!L261)=0,"",IF(LEFT(Disassembler!L261,1)="/","","/")),Disassembler!L261))))))</f>
        <v/>
      </c>
      <c r="C261" s="1"/>
    </row>
    <row r="262" spans="1:3" x14ac:dyDescent="0.2">
      <c r="A262" s="1"/>
      <c r="B262" s="344" t="str">
        <f>IF(LEN(Disassembler!F262)+LEN(Disassembler!G262)+LEN(Disassembler!L262)=0,"",CONCATENATE(Disassembler!Q262,IF(LEN(Disassembler!Q262)=0,"",","),IF(LEN(Disassembler!Q262)&lt;7,CHAR(9),""),CHAR(9),Disassembler!G262,IF(Disassembler!H262="I"," I",""),IF(LEN(Disassembler!I262)+LEN(Disassembler!L262)=0,"",CONCATENATE(IF(LEN(Disassembler!G262)&lt;8,CHAR(9),""),CHAR(9),Disassembler!I262,IF(LEN(Disassembler!L262)=0,"",CONCATENATE(IF(LEN(Disassembler!I262)&lt;8,CHAR(9),""),CHAR(9),IF(LEN(Disassembler!L262)=0,"",IF(LEFT(Disassembler!L262,1)="/","","/")),Disassembler!L262))))))</f>
        <v/>
      </c>
      <c r="C262" s="1"/>
    </row>
    <row r="263" spans="1:3" x14ac:dyDescent="0.2">
      <c r="A263" s="1"/>
      <c r="B263" s="344" t="str">
        <f>IF(LEN(Disassembler!F263)+LEN(Disassembler!G263)+LEN(Disassembler!L263)=0,"",CONCATENATE(Disassembler!Q263,IF(LEN(Disassembler!Q263)=0,"",","),IF(LEN(Disassembler!Q263)&lt;7,CHAR(9),""),CHAR(9),Disassembler!G263,IF(Disassembler!H263="I"," I",""),IF(LEN(Disassembler!I263)+LEN(Disassembler!L263)=0,"",CONCATENATE(IF(LEN(Disassembler!G263)&lt;8,CHAR(9),""),CHAR(9),Disassembler!I263,IF(LEN(Disassembler!L263)=0,"",CONCATENATE(IF(LEN(Disassembler!I263)&lt;8,CHAR(9),""),CHAR(9),IF(LEN(Disassembler!L263)=0,"",IF(LEFT(Disassembler!L263,1)="/","","/")),Disassembler!L263))))))</f>
        <v/>
      </c>
      <c r="C263" s="1"/>
    </row>
    <row r="264" spans="1:3" x14ac:dyDescent="0.2">
      <c r="A264" s="1"/>
      <c r="B264" s="344" t="str">
        <f>IF(LEN(Disassembler!F264)+LEN(Disassembler!G264)+LEN(Disassembler!L264)=0,"",CONCATENATE(Disassembler!Q264,IF(LEN(Disassembler!Q264)=0,"",","),IF(LEN(Disassembler!Q264)&lt;7,CHAR(9),""),CHAR(9),Disassembler!G264,IF(Disassembler!H264="I"," I",""),IF(LEN(Disassembler!I264)+LEN(Disassembler!L264)=0,"",CONCATENATE(IF(LEN(Disassembler!G264)&lt;8,CHAR(9),""),CHAR(9),Disassembler!I264,IF(LEN(Disassembler!L264)=0,"",CONCATENATE(IF(LEN(Disassembler!I264)&lt;8,CHAR(9),""),CHAR(9),IF(LEN(Disassembler!L264)=0,"",IF(LEFT(Disassembler!L264,1)="/","","/")),Disassembler!L264))))))</f>
        <v/>
      </c>
      <c r="C264" s="1"/>
    </row>
    <row r="265" spans="1:3" x14ac:dyDescent="0.2">
      <c r="A265" s="1"/>
      <c r="B265" s="344" t="str">
        <f>IF(LEN(Disassembler!F265)+LEN(Disassembler!G265)+LEN(Disassembler!L265)=0,"",CONCATENATE(Disassembler!Q265,IF(LEN(Disassembler!Q265)=0,"",","),IF(LEN(Disassembler!Q265)&lt;7,CHAR(9),""),CHAR(9),Disassembler!G265,IF(Disassembler!H265="I"," I",""),IF(LEN(Disassembler!I265)+LEN(Disassembler!L265)=0,"",CONCATENATE(IF(LEN(Disassembler!G265)&lt;8,CHAR(9),""),CHAR(9),Disassembler!I265,IF(LEN(Disassembler!L265)=0,"",CONCATENATE(IF(LEN(Disassembler!I265)&lt;8,CHAR(9),""),CHAR(9),IF(LEN(Disassembler!L265)=0,"",IF(LEFT(Disassembler!L265,1)="/","","/")),Disassembler!L265))))))</f>
        <v/>
      </c>
      <c r="C265" s="1"/>
    </row>
    <row r="266" spans="1:3" x14ac:dyDescent="0.2">
      <c r="A266" s="1"/>
      <c r="B266" s="344" t="str">
        <f>IF(LEN(Disassembler!F266)+LEN(Disassembler!G266)+LEN(Disassembler!L266)=0,"",CONCATENATE(Disassembler!Q266,IF(LEN(Disassembler!Q266)=0,"",","),IF(LEN(Disassembler!Q266)&lt;7,CHAR(9),""),CHAR(9),Disassembler!G266,IF(Disassembler!H266="I"," I",""),IF(LEN(Disassembler!I266)+LEN(Disassembler!L266)=0,"",CONCATENATE(IF(LEN(Disassembler!G266)&lt;8,CHAR(9),""),CHAR(9),Disassembler!I266,IF(LEN(Disassembler!L266)=0,"",CONCATENATE(IF(LEN(Disassembler!I266)&lt;8,CHAR(9),""),CHAR(9),IF(LEN(Disassembler!L266)=0,"",IF(LEFT(Disassembler!L266,1)="/","","/")),Disassembler!L266))))))</f>
        <v/>
      </c>
      <c r="C266" s="1"/>
    </row>
    <row r="267" spans="1:3" x14ac:dyDescent="0.2">
      <c r="A267" s="1"/>
      <c r="B267" s="344" t="str">
        <f>IF(LEN(Disassembler!F267)+LEN(Disassembler!G267)+LEN(Disassembler!L267)=0,"",CONCATENATE(Disassembler!Q267,IF(LEN(Disassembler!Q267)=0,"",","),IF(LEN(Disassembler!Q267)&lt;7,CHAR(9),""),CHAR(9),Disassembler!G267,IF(Disassembler!H267="I"," I",""),IF(LEN(Disassembler!I267)+LEN(Disassembler!L267)=0,"",CONCATENATE(IF(LEN(Disassembler!G267)&lt;8,CHAR(9),""),CHAR(9),Disassembler!I267,IF(LEN(Disassembler!L267)=0,"",CONCATENATE(IF(LEN(Disassembler!I267)&lt;8,CHAR(9),""),CHAR(9),IF(LEN(Disassembler!L267)=0,"",IF(LEFT(Disassembler!L267,1)="/","","/")),Disassembler!L267))))))</f>
        <v/>
      </c>
      <c r="C267" s="1"/>
    </row>
    <row r="268" spans="1:3" x14ac:dyDescent="0.2">
      <c r="A268" s="1"/>
      <c r="B268" s="344" t="str">
        <f>IF(LEN(Disassembler!F268)+LEN(Disassembler!G268)+LEN(Disassembler!L268)=0,"",CONCATENATE(Disassembler!Q268,IF(LEN(Disassembler!Q268)=0,"",","),IF(LEN(Disassembler!Q268)&lt;7,CHAR(9),""),CHAR(9),Disassembler!G268,IF(Disassembler!H268="I"," I",""),IF(LEN(Disassembler!I268)+LEN(Disassembler!L268)=0,"",CONCATENATE(IF(LEN(Disassembler!G268)&lt;8,CHAR(9),""),CHAR(9),Disassembler!I268,IF(LEN(Disassembler!L268)=0,"",CONCATENATE(IF(LEN(Disassembler!I268)&lt;8,CHAR(9),""),CHAR(9),IF(LEN(Disassembler!L268)=0,"",IF(LEFT(Disassembler!L268,1)="/","","/")),Disassembler!L268))))))</f>
        <v/>
      </c>
      <c r="C268" s="1"/>
    </row>
    <row r="269" spans="1:3" x14ac:dyDescent="0.2">
      <c r="A269" s="1"/>
      <c r="B269" s="344" t="str">
        <f>IF(LEN(Disassembler!F269)+LEN(Disassembler!G269)+LEN(Disassembler!L269)=0,"",CONCATENATE(Disassembler!Q269,IF(LEN(Disassembler!Q269)=0,"",","),IF(LEN(Disassembler!Q269)&lt;7,CHAR(9),""),CHAR(9),Disassembler!G269,IF(Disassembler!H269="I"," I",""),IF(LEN(Disassembler!I269)+LEN(Disassembler!L269)=0,"",CONCATENATE(IF(LEN(Disassembler!G269)&lt;8,CHAR(9),""),CHAR(9),Disassembler!I269,IF(LEN(Disassembler!L269)=0,"",CONCATENATE(IF(LEN(Disassembler!I269)&lt;8,CHAR(9),""),CHAR(9),IF(LEN(Disassembler!L269)=0,"",IF(LEFT(Disassembler!L269,1)="/","","/")),Disassembler!L269))))))</f>
        <v/>
      </c>
      <c r="C269" s="1"/>
    </row>
    <row r="270" spans="1:3" x14ac:dyDescent="0.2">
      <c r="A270" s="1"/>
      <c r="B270" s="344" t="str">
        <f>IF(LEN(Disassembler!F270)+LEN(Disassembler!G270)+LEN(Disassembler!L270)=0,"",CONCATENATE(Disassembler!Q270,IF(LEN(Disassembler!Q270)=0,"",","),IF(LEN(Disassembler!Q270)&lt;7,CHAR(9),""),CHAR(9),Disassembler!G270,IF(Disassembler!H270="I"," I",""),IF(LEN(Disassembler!I270)+LEN(Disassembler!L270)=0,"",CONCATENATE(IF(LEN(Disassembler!G270)&lt;8,CHAR(9),""),CHAR(9),Disassembler!I270,IF(LEN(Disassembler!L270)=0,"",CONCATENATE(IF(LEN(Disassembler!I270)&lt;8,CHAR(9),""),CHAR(9),IF(LEN(Disassembler!L270)=0,"",IF(LEFT(Disassembler!L270,1)="/","","/")),Disassembler!L270))))))</f>
        <v/>
      </c>
      <c r="C270" s="1"/>
    </row>
    <row r="271" spans="1:3" x14ac:dyDescent="0.2">
      <c r="A271" s="1"/>
      <c r="B271" s="344" t="str">
        <f>IF(LEN(Disassembler!F271)+LEN(Disassembler!G271)+LEN(Disassembler!L271)=0,"",CONCATENATE(Disassembler!Q271,IF(LEN(Disassembler!Q271)=0,"",","),IF(LEN(Disassembler!Q271)&lt;7,CHAR(9),""),CHAR(9),Disassembler!G271,IF(Disassembler!H271="I"," I",""),IF(LEN(Disassembler!I271)+LEN(Disassembler!L271)=0,"",CONCATENATE(IF(LEN(Disassembler!G271)&lt;8,CHAR(9),""),CHAR(9),Disassembler!I271,IF(LEN(Disassembler!L271)=0,"",CONCATENATE(IF(LEN(Disassembler!I271)&lt;8,CHAR(9),""),CHAR(9),IF(LEN(Disassembler!L271)=0,"",IF(LEFT(Disassembler!L271,1)="/","","/")),Disassembler!L271))))))</f>
        <v/>
      </c>
      <c r="C271" s="1"/>
    </row>
    <row r="272" spans="1:3" x14ac:dyDescent="0.2">
      <c r="A272" s="1"/>
      <c r="B272" s="344" t="str">
        <f>IF(LEN(Disassembler!F272)+LEN(Disassembler!G272)+LEN(Disassembler!L272)=0,"",CONCATENATE(Disassembler!Q272,IF(LEN(Disassembler!Q272)=0,"",","),IF(LEN(Disassembler!Q272)&lt;7,CHAR(9),""),CHAR(9),Disassembler!G272,IF(Disassembler!H272="I"," I",""),IF(LEN(Disassembler!I272)+LEN(Disassembler!L272)=0,"",CONCATENATE(IF(LEN(Disassembler!G272)&lt;8,CHAR(9),""),CHAR(9),Disassembler!I272,IF(LEN(Disassembler!L272)=0,"",CONCATENATE(IF(LEN(Disassembler!I272)&lt;8,CHAR(9),""),CHAR(9),IF(LEN(Disassembler!L272)=0,"",IF(LEFT(Disassembler!L272,1)="/","","/")),Disassembler!L272))))))</f>
        <v/>
      </c>
      <c r="C272" s="1"/>
    </row>
    <row r="273" spans="1:3" x14ac:dyDescent="0.2">
      <c r="A273" s="1"/>
      <c r="B273" s="344" t="str">
        <f>IF(LEN(Disassembler!F273)+LEN(Disassembler!G273)+LEN(Disassembler!L273)=0,"",CONCATENATE(Disassembler!Q273,IF(LEN(Disassembler!Q273)=0,"",","),IF(LEN(Disassembler!Q273)&lt;7,CHAR(9),""),CHAR(9),Disassembler!G273,IF(Disassembler!H273="I"," I",""),IF(LEN(Disassembler!I273)+LEN(Disassembler!L273)=0,"",CONCATENATE(IF(LEN(Disassembler!G273)&lt;8,CHAR(9),""),CHAR(9),Disassembler!I273,IF(LEN(Disassembler!L273)=0,"",CONCATENATE(IF(LEN(Disassembler!I273)&lt;8,CHAR(9),""),CHAR(9),IF(LEN(Disassembler!L273)=0,"",IF(LEFT(Disassembler!L273,1)="/","","/")),Disassembler!L273))))))</f>
        <v/>
      </c>
      <c r="C273" s="1"/>
    </row>
    <row r="274" spans="1:3" x14ac:dyDescent="0.2">
      <c r="A274" s="1"/>
      <c r="B274" s="344" t="str">
        <f>IF(LEN(Disassembler!F274)+LEN(Disassembler!G274)+LEN(Disassembler!L274)=0,"",CONCATENATE(Disassembler!Q274,IF(LEN(Disassembler!Q274)=0,"",","),IF(LEN(Disassembler!Q274)&lt;7,CHAR(9),""),CHAR(9),Disassembler!G274,IF(Disassembler!H274="I"," I",""),IF(LEN(Disassembler!I274)+LEN(Disassembler!L274)=0,"",CONCATENATE(IF(LEN(Disassembler!G274)&lt;8,CHAR(9),""),CHAR(9),Disassembler!I274,IF(LEN(Disassembler!L274)=0,"",CONCATENATE(IF(LEN(Disassembler!I274)&lt;8,CHAR(9),""),CHAR(9),IF(LEN(Disassembler!L274)=0,"",IF(LEFT(Disassembler!L274,1)="/","","/")),Disassembler!L274))))))</f>
        <v/>
      </c>
      <c r="C274" s="1"/>
    </row>
    <row r="275" spans="1:3" x14ac:dyDescent="0.2">
      <c r="A275" s="1"/>
      <c r="B275" s="344" t="str">
        <f>IF(LEN(Disassembler!F275)+LEN(Disassembler!G275)+LEN(Disassembler!L275)=0,"",CONCATENATE(Disassembler!Q275,IF(LEN(Disassembler!Q275)=0,"",","),IF(LEN(Disassembler!Q275)&lt;7,CHAR(9),""),CHAR(9),Disassembler!G275,IF(Disassembler!H275="I"," I",""),IF(LEN(Disassembler!I275)+LEN(Disassembler!L275)=0,"",CONCATENATE(IF(LEN(Disassembler!G275)&lt;8,CHAR(9),""),CHAR(9),Disassembler!I275,IF(LEN(Disassembler!L275)=0,"",CONCATENATE(IF(LEN(Disassembler!I275)&lt;8,CHAR(9),""),CHAR(9),IF(LEN(Disassembler!L275)=0,"",IF(LEFT(Disassembler!L275,1)="/","","/")),Disassembler!L275))))))</f>
        <v/>
      </c>
      <c r="C275" s="1"/>
    </row>
    <row r="276" spans="1:3" x14ac:dyDescent="0.2">
      <c r="A276" s="1"/>
      <c r="B276" s="344" t="str">
        <f>IF(LEN(Disassembler!F276)+LEN(Disassembler!G276)+LEN(Disassembler!L276)=0,"",CONCATENATE(Disassembler!Q276,IF(LEN(Disassembler!Q276)=0,"",","),IF(LEN(Disassembler!Q276)&lt;7,CHAR(9),""),CHAR(9),Disassembler!G276,IF(Disassembler!H276="I"," I",""),IF(LEN(Disassembler!I276)+LEN(Disassembler!L276)=0,"",CONCATENATE(IF(LEN(Disassembler!G276)&lt;8,CHAR(9),""),CHAR(9),Disassembler!I276,IF(LEN(Disassembler!L276)=0,"",CONCATENATE(IF(LEN(Disassembler!I276)&lt;8,CHAR(9),""),CHAR(9),IF(LEN(Disassembler!L276)=0,"",IF(LEFT(Disassembler!L276,1)="/","","/")),Disassembler!L276))))))</f>
        <v/>
      </c>
      <c r="C276" s="1"/>
    </row>
    <row r="277" spans="1:3" x14ac:dyDescent="0.2">
      <c r="A277" s="1"/>
      <c r="B277" s="344" t="str">
        <f>IF(LEN(Disassembler!F277)+LEN(Disassembler!G277)+LEN(Disassembler!L277)=0,"",CONCATENATE(Disassembler!Q277,IF(LEN(Disassembler!Q277)=0,"",","),IF(LEN(Disassembler!Q277)&lt;7,CHAR(9),""),CHAR(9),Disassembler!G277,IF(Disassembler!H277="I"," I",""),IF(LEN(Disassembler!I277)+LEN(Disassembler!L277)=0,"",CONCATENATE(IF(LEN(Disassembler!G277)&lt;8,CHAR(9),""),CHAR(9),Disassembler!I277,IF(LEN(Disassembler!L277)=0,"",CONCATENATE(IF(LEN(Disassembler!I277)&lt;8,CHAR(9),""),CHAR(9),IF(LEN(Disassembler!L277)=0,"",IF(LEFT(Disassembler!L277,1)="/","","/")),Disassembler!L277))))))</f>
        <v/>
      </c>
      <c r="C277" s="1"/>
    </row>
    <row r="278" spans="1:3" x14ac:dyDescent="0.2">
      <c r="A278" s="1"/>
      <c r="B278" s="344" t="str">
        <f>IF(LEN(Disassembler!F278)+LEN(Disassembler!G278)+LEN(Disassembler!L278)=0,"",CONCATENATE(Disassembler!Q278,IF(LEN(Disassembler!Q278)=0,"",","),IF(LEN(Disassembler!Q278)&lt;7,CHAR(9),""),CHAR(9),Disassembler!G278,IF(Disassembler!H278="I"," I",""),IF(LEN(Disassembler!I278)+LEN(Disassembler!L278)=0,"",CONCATENATE(IF(LEN(Disassembler!G278)&lt;8,CHAR(9),""),CHAR(9),Disassembler!I278,IF(LEN(Disassembler!L278)=0,"",CONCATENATE(IF(LEN(Disassembler!I278)&lt;8,CHAR(9),""),CHAR(9),IF(LEN(Disassembler!L278)=0,"",IF(LEFT(Disassembler!L278,1)="/","","/")),Disassembler!L278))))))</f>
        <v/>
      </c>
      <c r="C278" s="1"/>
    </row>
    <row r="279" spans="1:3" x14ac:dyDescent="0.2">
      <c r="A279" s="1"/>
      <c r="B279" s="344" t="str">
        <f>IF(LEN(Disassembler!F279)+LEN(Disassembler!G279)+LEN(Disassembler!L279)=0,"",CONCATENATE(Disassembler!Q279,IF(LEN(Disassembler!Q279)=0,"",","),IF(LEN(Disassembler!Q279)&lt;7,CHAR(9),""),CHAR(9),Disassembler!G279,IF(Disassembler!H279="I"," I",""),IF(LEN(Disassembler!I279)+LEN(Disassembler!L279)=0,"",CONCATENATE(IF(LEN(Disassembler!G279)&lt;8,CHAR(9),""),CHAR(9),Disassembler!I279,IF(LEN(Disassembler!L279)=0,"",CONCATENATE(IF(LEN(Disassembler!I279)&lt;8,CHAR(9),""),CHAR(9),IF(LEN(Disassembler!L279)=0,"",IF(LEFT(Disassembler!L279,1)="/","","/")),Disassembler!L279))))))</f>
        <v/>
      </c>
      <c r="C279" s="1"/>
    </row>
    <row r="280" spans="1:3" x14ac:dyDescent="0.2">
      <c r="A280" s="1"/>
      <c r="B280" s="344" t="str">
        <f>IF(LEN(Disassembler!F280)+LEN(Disassembler!G280)+LEN(Disassembler!L280)=0,"",CONCATENATE(Disassembler!Q280,IF(LEN(Disassembler!Q280)=0,"",","),IF(LEN(Disassembler!Q280)&lt;7,CHAR(9),""),CHAR(9),Disassembler!G280,IF(Disassembler!H280="I"," I",""),IF(LEN(Disassembler!I280)+LEN(Disassembler!L280)=0,"",CONCATENATE(IF(LEN(Disassembler!G280)&lt;8,CHAR(9),""),CHAR(9),Disassembler!I280,IF(LEN(Disassembler!L280)=0,"",CONCATENATE(IF(LEN(Disassembler!I280)&lt;8,CHAR(9),""),CHAR(9),IF(LEN(Disassembler!L280)=0,"",IF(LEFT(Disassembler!L280,1)="/","","/")),Disassembler!L280))))))</f>
        <v/>
      </c>
      <c r="C280" s="1"/>
    </row>
    <row r="281" spans="1:3" x14ac:dyDescent="0.2">
      <c r="A281" s="1"/>
      <c r="B281" s="344" t="str">
        <f>IF(LEN(Disassembler!F281)+LEN(Disassembler!G281)+LEN(Disassembler!L281)=0,"",CONCATENATE(Disassembler!Q281,IF(LEN(Disassembler!Q281)=0,"",","),IF(LEN(Disassembler!Q281)&lt;7,CHAR(9),""),CHAR(9),Disassembler!G281,IF(Disassembler!H281="I"," I",""),IF(LEN(Disassembler!I281)+LEN(Disassembler!L281)=0,"",CONCATENATE(IF(LEN(Disassembler!G281)&lt;8,CHAR(9),""),CHAR(9),Disassembler!I281,IF(LEN(Disassembler!L281)=0,"",CONCATENATE(IF(LEN(Disassembler!I281)&lt;8,CHAR(9),""),CHAR(9),IF(LEN(Disassembler!L281)=0,"",IF(LEFT(Disassembler!L281,1)="/","","/")),Disassembler!L281))))))</f>
        <v/>
      </c>
      <c r="C281" s="1"/>
    </row>
    <row r="282" spans="1:3" x14ac:dyDescent="0.2">
      <c r="A282" s="1"/>
      <c r="B282" s="344" t="str">
        <f>IF(LEN(Disassembler!F282)+LEN(Disassembler!G282)+LEN(Disassembler!L282)=0,"",CONCATENATE(Disassembler!Q282,IF(LEN(Disassembler!Q282)=0,"",","),IF(LEN(Disassembler!Q282)&lt;7,CHAR(9),""),CHAR(9),Disassembler!G282,IF(Disassembler!H282="I"," I",""),IF(LEN(Disassembler!I282)+LEN(Disassembler!L282)=0,"",CONCATENATE(IF(LEN(Disassembler!G282)&lt;8,CHAR(9),""),CHAR(9),Disassembler!I282,IF(LEN(Disassembler!L282)=0,"",CONCATENATE(IF(LEN(Disassembler!I282)&lt;8,CHAR(9),""),CHAR(9),IF(LEN(Disassembler!L282)=0,"",IF(LEFT(Disassembler!L282,1)="/","","/")),Disassembler!L282))))))</f>
        <v/>
      </c>
      <c r="C282" s="1"/>
    </row>
    <row r="283" spans="1:3" x14ac:dyDescent="0.2">
      <c r="A283" s="1"/>
      <c r="B283" s="344" t="str">
        <f>IF(LEN(Disassembler!F283)+LEN(Disassembler!G283)+LEN(Disassembler!L283)=0,"",CONCATENATE(Disassembler!Q283,IF(LEN(Disassembler!Q283)=0,"",","),IF(LEN(Disassembler!Q283)&lt;7,CHAR(9),""),CHAR(9),Disassembler!G283,IF(Disassembler!H283="I"," I",""),IF(LEN(Disassembler!I283)+LEN(Disassembler!L283)=0,"",CONCATENATE(IF(LEN(Disassembler!G283)&lt;8,CHAR(9),""),CHAR(9),Disassembler!I283,IF(LEN(Disassembler!L283)=0,"",CONCATENATE(IF(LEN(Disassembler!I283)&lt;8,CHAR(9),""),CHAR(9),IF(LEN(Disassembler!L283)=0,"",IF(LEFT(Disassembler!L283,1)="/","","/")),Disassembler!L283))))))</f>
        <v/>
      </c>
      <c r="C283" s="1"/>
    </row>
    <row r="284" spans="1:3" x14ac:dyDescent="0.2">
      <c r="A284" s="1"/>
      <c r="B284" s="344" t="str">
        <f>IF(LEN(Disassembler!F284)+LEN(Disassembler!G284)+LEN(Disassembler!L284)=0,"",CONCATENATE(Disassembler!Q284,IF(LEN(Disassembler!Q284)=0,"",","),IF(LEN(Disassembler!Q284)&lt;7,CHAR(9),""),CHAR(9),Disassembler!G284,IF(Disassembler!H284="I"," I",""),IF(LEN(Disassembler!I284)+LEN(Disassembler!L284)=0,"",CONCATENATE(IF(LEN(Disassembler!G284)&lt;8,CHAR(9),""),CHAR(9),Disassembler!I284,IF(LEN(Disassembler!L284)=0,"",CONCATENATE(IF(LEN(Disassembler!I284)&lt;8,CHAR(9),""),CHAR(9),IF(LEN(Disassembler!L284)=0,"",IF(LEFT(Disassembler!L284,1)="/","","/")),Disassembler!L284))))))</f>
        <v/>
      </c>
      <c r="C284" s="1"/>
    </row>
    <row r="285" spans="1:3" x14ac:dyDescent="0.2">
      <c r="A285" s="1"/>
      <c r="B285" s="344" t="str">
        <f>IF(LEN(Disassembler!F285)+LEN(Disassembler!G285)+LEN(Disassembler!L285)=0,"",CONCATENATE(Disassembler!Q285,IF(LEN(Disassembler!Q285)=0,"",","),IF(LEN(Disassembler!Q285)&lt;7,CHAR(9),""),CHAR(9),Disassembler!G285,IF(Disassembler!H285="I"," I",""),IF(LEN(Disassembler!I285)+LEN(Disassembler!L285)=0,"",CONCATENATE(IF(LEN(Disassembler!G285)&lt;8,CHAR(9),""),CHAR(9),Disassembler!I285,IF(LEN(Disassembler!L285)=0,"",CONCATENATE(IF(LEN(Disassembler!I285)&lt;8,CHAR(9),""),CHAR(9),IF(LEN(Disassembler!L285)=0,"",IF(LEFT(Disassembler!L285,1)="/","","/")),Disassembler!L285))))))</f>
        <v/>
      </c>
      <c r="C285" s="1"/>
    </row>
    <row r="286" spans="1:3" x14ac:dyDescent="0.2">
      <c r="A286" s="1"/>
      <c r="B286" s="344" t="str">
        <f>IF(LEN(Disassembler!F286)+LEN(Disassembler!G286)+LEN(Disassembler!L286)=0,"",CONCATENATE(Disassembler!Q286,IF(LEN(Disassembler!Q286)=0,"",","),IF(LEN(Disassembler!Q286)&lt;7,CHAR(9),""),CHAR(9),Disassembler!G286,IF(Disassembler!H286="I"," I",""),IF(LEN(Disassembler!I286)+LEN(Disassembler!L286)=0,"",CONCATENATE(IF(LEN(Disassembler!G286)&lt;8,CHAR(9),""),CHAR(9),Disassembler!I286,IF(LEN(Disassembler!L286)=0,"",CONCATENATE(IF(LEN(Disassembler!I286)&lt;8,CHAR(9),""),CHAR(9),IF(LEN(Disassembler!L286)=0,"",IF(LEFT(Disassembler!L286,1)="/","","/")),Disassembler!L286))))))</f>
        <v/>
      </c>
      <c r="C286" s="1"/>
    </row>
    <row r="287" spans="1:3" x14ac:dyDescent="0.2">
      <c r="A287" s="1"/>
      <c r="B287" s="344" t="str">
        <f>IF(LEN(Disassembler!F287)+LEN(Disassembler!G287)+LEN(Disassembler!L287)=0,"",CONCATENATE(Disassembler!Q287,IF(LEN(Disassembler!Q287)=0,"",","),IF(LEN(Disassembler!Q287)&lt;7,CHAR(9),""),CHAR(9),Disassembler!G287,IF(Disassembler!H287="I"," I",""),IF(LEN(Disassembler!I287)+LEN(Disassembler!L287)=0,"",CONCATENATE(IF(LEN(Disassembler!G287)&lt;8,CHAR(9),""),CHAR(9),Disassembler!I287,IF(LEN(Disassembler!L287)=0,"",CONCATENATE(IF(LEN(Disassembler!I287)&lt;8,CHAR(9),""),CHAR(9),IF(LEN(Disassembler!L287)=0,"",IF(LEFT(Disassembler!L287,1)="/","","/")),Disassembler!L287))))))</f>
        <v/>
      </c>
      <c r="C287" s="1"/>
    </row>
    <row r="288" spans="1:3" x14ac:dyDescent="0.2">
      <c r="A288" s="1"/>
      <c r="B288" s="344" t="str">
        <f>IF(LEN(Disassembler!F288)+LEN(Disassembler!G288)+LEN(Disassembler!L288)=0,"",CONCATENATE(Disassembler!Q288,IF(LEN(Disassembler!Q288)=0,"",","),IF(LEN(Disassembler!Q288)&lt;7,CHAR(9),""),CHAR(9),Disassembler!G288,IF(Disassembler!H288="I"," I",""),IF(LEN(Disassembler!I288)+LEN(Disassembler!L288)=0,"",CONCATENATE(IF(LEN(Disassembler!G288)&lt;8,CHAR(9),""),CHAR(9),Disassembler!I288,IF(LEN(Disassembler!L288)=0,"",CONCATENATE(IF(LEN(Disassembler!I288)&lt;8,CHAR(9),""),CHAR(9),IF(LEN(Disassembler!L288)=0,"",IF(LEFT(Disassembler!L288,1)="/","","/")),Disassembler!L288))))))</f>
        <v/>
      </c>
      <c r="C288" s="1"/>
    </row>
    <row r="289" spans="1:3" x14ac:dyDescent="0.2">
      <c r="A289" s="1"/>
      <c r="B289" s="344" t="str">
        <f>IF(LEN(Disassembler!F289)+LEN(Disassembler!G289)+LEN(Disassembler!L289)=0,"",CONCATENATE(Disassembler!Q289,IF(LEN(Disassembler!Q289)=0,"",","),IF(LEN(Disassembler!Q289)&lt;7,CHAR(9),""),CHAR(9),Disassembler!G289,IF(Disassembler!H289="I"," I",""),IF(LEN(Disassembler!I289)+LEN(Disassembler!L289)=0,"",CONCATENATE(IF(LEN(Disassembler!G289)&lt;8,CHAR(9),""),CHAR(9),Disassembler!I289,IF(LEN(Disassembler!L289)=0,"",CONCATENATE(IF(LEN(Disassembler!I289)&lt;8,CHAR(9),""),CHAR(9),IF(LEN(Disassembler!L289)=0,"",IF(LEFT(Disassembler!L289,1)="/","","/")),Disassembler!L289))))))</f>
        <v/>
      </c>
      <c r="C289" s="1"/>
    </row>
    <row r="290" spans="1:3" x14ac:dyDescent="0.2">
      <c r="A290" s="1"/>
      <c r="B290" s="344" t="str">
        <f>IF(LEN(Disassembler!F290)+LEN(Disassembler!G290)+LEN(Disassembler!L290)=0,"",CONCATENATE(Disassembler!Q290,IF(LEN(Disassembler!Q290)=0,"",","),IF(LEN(Disassembler!Q290)&lt;7,CHAR(9),""),CHAR(9),Disassembler!G290,IF(Disassembler!H290="I"," I",""),IF(LEN(Disassembler!I290)+LEN(Disassembler!L290)=0,"",CONCATENATE(IF(LEN(Disassembler!G290)&lt;8,CHAR(9),""),CHAR(9),Disassembler!I290,IF(LEN(Disassembler!L290)=0,"",CONCATENATE(IF(LEN(Disassembler!I290)&lt;8,CHAR(9),""),CHAR(9),IF(LEN(Disassembler!L290)=0,"",IF(LEFT(Disassembler!L290,1)="/","","/")),Disassembler!L290))))))</f>
        <v/>
      </c>
      <c r="C290" s="1"/>
    </row>
    <row r="291" spans="1:3" x14ac:dyDescent="0.2">
      <c r="A291" s="1"/>
      <c r="B291" s="344" t="str">
        <f>IF(LEN(Disassembler!F291)+LEN(Disassembler!G291)+LEN(Disassembler!L291)=0,"",CONCATENATE(Disassembler!Q291,IF(LEN(Disassembler!Q291)=0,"",","),IF(LEN(Disassembler!Q291)&lt;7,CHAR(9),""),CHAR(9),Disassembler!G291,IF(Disassembler!H291="I"," I",""),IF(LEN(Disassembler!I291)+LEN(Disassembler!L291)=0,"",CONCATENATE(IF(LEN(Disassembler!G291)&lt;8,CHAR(9),""),CHAR(9),Disassembler!I291,IF(LEN(Disassembler!L291)=0,"",CONCATENATE(IF(LEN(Disassembler!I291)&lt;8,CHAR(9),""),CHAR(9),IF(LEN(Disassembler!L291)=0,"",IF(LEFT(Disassembler!L291,1)="/","","/")),Disassembler!L291))))))</f>
        <v/>
      </c>
      <c r="C291" s="1"/>
    </row>
    <row r="292" spans="1:3" x14ac:dyDescent="0.2">
      <c r="A292" s="1"/>
      <c r="B292" s="344" t="str">
        <f>IF(LEN(Disassembler!F292)+LEN(Disassembler!G292)+LEN(Disassembler!L292)=0,"",CONCATENATE(Disassembler!Q292,IF(LEN(Disassembler!Q292)=0,"",","),IF(LEN(Disassembler!Q292)&lt;7,CHAR(9),""),CHAR(9),Disassembler!G292,IF(Disassembler!H292="I"," I",""),IF(LEN(Disassembler!I292)+LEN(Disassembler!L292)=0,"",CONCATENATE(IF(LEN(Disassembler!G292)&lt;8,CHAR(9),""),CHAR(9),Disassembler!I292,IF(LEN(Disassembler!L292)=0,"",CONCATENATE(IF(LEN(Disassembler!I292)&lt;8,CHAR(9),""),CHAR(9),IF(LEN(Disassembler!L292)=0,"",IF(LEFT(Disassembler!L292,1)="/","","/")),Disassembler!L292))))))</f>
        <v/>
      </c>
      <c r="C292" s="1"/>
    </row>
    <row r="293" spans="1:3" x14ac:dyDescent="0.2">
      <c r="A293" s="1"/>
      <c r="B293" s="344" t="str">
        <f>IF(LEN(Disassembler!F293)+LEN(Disassembler!G293)+LEN(Disassembler!L293)=0,"",CONCATENATE(Disassembler!Q293,IF(LEN(Disassembler!Q293)=0,"",","),IF(LEN(Disassembler!Q293)&lt;7,CHAR(9),""),CHAR(9),Disassembler!G293,IF(Disassembler!H293="I"," I",""),IF(LEN(Disassembler!I293)+LEN(Disassembler!L293)=0,"",CONCATENATE(IF(LEN(Disassembler!G293)&lt;8,CHAR(9),""),CHAR(9),Disassembler!I293,IF(LEN(Disassembler!L293)=0,"",CONCATENATE(IF(LEN(Disassembler!I293)&lt;8,CHAR(9),""),CHAR(9),IF(LEN(Disassembler!L293)=0,"",IF(LEFT(Disassembler!L293,1)="/","","/")),Disassembler!L293))))))</f>
        <v/>
      </c>
      <c r="C293" s="1"/>
    </row>
    <row r="294" spans="1:3" x14ac:dyDescent="0.2">
      <c r="A294" s="1"/>
      <c r="B294" s="344" t="str">
        <f>IF(LEN(Disassembler!F294)+LEN(Disassembler!G294)+LEN(Disassembler!L294)=0,"",CONCATENATE(Disassembler!Q294,IF(LEN(Disassembler!Q294)=0,"",","),IF(LEN(Disassembler!Q294)&lt;7,CHAR(9),""),CHAR(9),Disassembler!G294,IF(Disassembler!H294="I"," I",""),IF(LEN(Disassembler!I294)+LEN(Disassembler!L294)=0,"",CONCATENATE(IF(LEN(Disassembler!G294)&lt;8,CHAR(9),""),CHAR(9),Disassembler!I294,IF(LEN(Disassembler!L294)=0,"",CONCATENATE(IF(LEN(Disassembler!I294)&lt;8,CHAR(9),""),CHAR(9),IF(LEN(Disassembler!L294)=0,"",IF(LEFT(Disassembler!L294,1)="/","","/")),Disassembler!L294))))))</f>
        <v/>
      </c>
      <c r="C294" s="1"/>
    </row>
    <row r="295" spans="1:3" x14ac:dyDescent="0.2">
      <c r="A295" s="1"/>
      <c r="B295" s="344" t="str">
        <f>IF(LEN(Disassembler!F295)+LEN(Disassembler!G295)+LEN(Disassembler!L295)=0,"",CONCATENATE(Disassembler!Q295,IF(LEN(Disassembler!Q295)=0,"",","),IF(LEN(Disassembler!Q295)&lt;7,CHAR(9),""),CHAR(9),Disassembler!G295,IF(Disassembler!H295="I"," I",""),IF(LEN(Disassembler!I295)+LEN(Disassembler!L295)=0,"",CONCATENATE(IF(LEN(Disassembler!G295)&lt;8,CHAR(9),""),CHAR(9),Disassembler!I295,IF(LEN(Disassembler!L295)=0,"",CONCATENATE(IF(LEN(Disassembler!I295)&lt;8,CHAR(9),""),CHAR(9),IF(LEN(Disassembler!L295)=0,"",IF(LEFT(Disassembler!L295,1)="/","","/")),Disassembler!L295))))))</f>
        <v/>
      </c>
      <c r="C295" s="1"/>
    </row>
    <row r="296" spans="1:3" x14ac:dyDescent="0.2">
      <c r="A296" s="1"/>
      <c r="B296" s="344" t="str">
        <f>IF(LEN(Disassembler!F296)+LEN(Disassembler!G296)+LEN(Disassembler!L296)=0,"",CONCATENATE(Disassembler!Q296,IF(LEN(Disassembler!Q296)=0,"",","),IF(LEN(Disassembler!Q296)&lt;7,CHAR(9),""),CHAR(9),Disassembler!G296,IF(Disassembler!H296="I"," I",""),IF(LEN(Disassembler!I296)+LEN(Disassembler!L296)=0,"",CONCATENATE(IF(LEN(Disassembler!G296)&lt;8,CHAR(9),""),CHAR(9),Disassembler!I296,IF(LEN(Disassembler!L296)=0,"",CONCATENATE(IF(LEN(Disassembler!I296)&lt;8,CHAR(9),""),CHAR(9),IF(LEN(Disassembler!L296)=0,"",IF(LEFT(Disassembler!L296,1)="/","","/")),Disassembler!L296))))))</f>
        <v/>
      </c>
      <c r="C296" s="1"/>
    </row>
    <row r="297" spans="1:3" x14ac:dyDescent="0.2">
      <c r="A297" s="1"/>
      <c r="B297" s="344" t="str">
        <f>IF(LEN(Disassembler!F297)+LEN(Disassembler!G297)+LEN(Disassembler!L297)=0,"",CONCATENATE(Disassembler!Q297,IF(LEN(Disassembler!Q297)=0,"",","),IF(LEN(Disassembler!Q297)&lt;7,CHAR(9),""),CHAR(9),Disassembler!G297,IF(Disassembler!H297="I"," I",""),IF(LEN(Disassembler!I297)+LEN(Disassembler!L297)=0,"",CONCATENATE(IF(LEN(Disassembler!G297)&lt;8,CHAR(9),""),CHAR(9),Disassembler!I297,IF(LEN(Disassembler!L297)=0,"",CONCATENATE(IF(LEN(Disassembler!I297)&lt;8,CHAR(9),""),CHAR(9),IF(LEN(Disassembler!L297)=0,"",IF(LEFT(Disassembler!L297,1)="/","","/")),Disassembler!L297))))))</f>
        <v/>
      </c>
      <c r="C297" s="1"/>
    </row>
    <row r="298" spans="1:3" x14ac:dyDescent="0.2">
      <c r="A298" s="1"/>
      <c r="B298" s="344" t="str">
        <f>IF(LEN(Disassembler!F298)+LEN(Disassembler!G298)+LEN(Disassembler!L298)=0,"",CONCATENATE(Disassembler!Q298,IF(LEN(Disassembler!Q298)=0,"",","),IF(LEN(Disassembler!Q298)&lt;7,CHAR(9),""),CHAR(9),Disassembler!G298,IF(Disassembler!H298="I"," I",""),IF(LEN(Disassembler!I298)+LEN(Disassembler!L298)=0,"",CONCATENATE(IF(LEN(Disassembler!G298)&lt;8,CHAR(9),""),CHAR(9),Disassembler!I298,IF(LEN(Disassembler!L298)=0,"",CONCATENATE(IF(LEN(Disassembler!I298)&lt;8,CHAR(9),""),CHAR(9),IF(LEN(Disassembler!L298)=0,"",IF(LEFT(Disassembler!L298,1)="/","","/")),Disassembler!L298))))))</f>
        <v/>
      </c>
      <c r="C298" s="1"/>
    </row>
    <row r="299" spans="1:3" x14ac:dyDescent="0.2">
      <c r="A299" s="1"/>
      <c r="B299" s="344" t="str">
        <f>IF(LEN(Disassembler!F299)+LEN(Disassembler!G299)+LEN(Disassembler!L299)=0,"",CONCATENATE(Disassembler!Q299,IF(LEN(Disassembler!Q299)=0,"",","),IF(LEN(Disassembler!Q299)&lt;7,CHAR(9),""),CHAR(9),Disassembler!G299,IF(Disassembler!H299="I"," I",""),IF(LEN(Disassembler!I299)+LEN(Disassembler!L299)=0,"",CONCATENATE(IF(LEN(Disassembler!G299)&lt;8,CHAR(9),""),CHAR(9),Disassembler!I299,IF(LEN(Disassembler!L299)=0,"",CONCATENATE(IF(LEN(Disassembler!I299)&lt;8,CHAR(9),""),CHAR(9),IF(LEN(Disassembler!L299)=0,"",IF(LEFT(Disassembler!L299,1)="/","","/")),Disassembler!L299))))))</f>
        <v/>
      </c>
      <c r="C299" s="1"/>
    </row>
    <row r="300" spans="1:3" x14ac:dyDescent="0.2">
      <c r="A300" s="1"/>
      <c r="B300" s="344" t="str">
        <f>IF(LEN(Disassembler!F300)+LEN(Disassembler!G300)+LEN(Disassembler!L300)=0,"",CONCATENATE(Disassembler!Q300,IF(LEN(Disassembler!Q300)=0,"",","),IF(LEN(Disassembler!Q300)&lt;7,CHAR(9),""),CHAR(9),Disassembler!G300,IF(Disassembler!H300="I"," I",""),IF(LEN(Disassembler!I300)+LEN(Disassembler!L300)=0,"",CONCATENATE(IF(LEN(Disassembler!G300)&lt;8,CHAR(9),""),CHAR(9),Disassembler!I300,IF(LEN(Disassembler!L300)=0,"",CONCATENATE(IF(LEN(Disassembler!I300)&lt;8,CHAR(9),""),CHAR(9),IF(LEN(Disassembler!L300)=0,"",IF(LEFT(Disassembler!L300,1)="/","","/")),Disassembler!L300))))))</f>
        <v/>
      </c>
      <c r="C300" s="1"/>
    </row>
    <row r="301" spans="1:3" x14ac:dyDescent="0.2">
      <c r="A301" s="1"/>
      <c r="B301" s="344" t="str">
        <f>IF(LEN(Disassembler!F301)+LEN(Disassembler!G301)+LEN(Disassembler!L301)=0,"",CONCATENATE(Disassembler!Q301,IF(LEN(Disassembler!Q301)=0,"",","),IF(LEN(Disassembler!Q301)&lt;7,CHAR(9),""),CHAR(9),Disassembler!G301,IF(Disassembler!H301="I"," I",""),IF(LEN(Disassembler!I301)+LEN(Disassembler!L301)=0,"",CONCATENATE(IF(LEN(Disassembler!G301)&lt;8,CHAR(9),""),CHAR(9),Disassembler!I301,IF(LEN(Disassembler!L301)=0,"",CONCATENATE(IF(LEN(Disassembler!I301)&lt;8,CHAR(9),""),CHAR(9),IF(LEN(Disassembler!L301)=0,"",IF(LEFT(Disassembler!L301,1)="/","","/")),Disassembler!L301))))))</f>
        <v/>
      </c>
      <c r="C301" s="1"/>
    </row>
    <row r="302" spans="1:3" x14ac:dyDescent="0.2">
      <c r="A302" s="1"/>
      <c r="B302" s="344" t="str">
        <f>IF(LEN(Disassembler!F302)+LEN(Disassembler!G302)+LEN(Disassembler!L302)=0,"",CONCATENATE(Disassembler!Q302,IF(LEN(Disassembler!Q302)=0,"",","),IF(LEN(Disassembler!Q302)&lt;7,CHAR(9),""),CHAR(9),Disassembler!G302,IF(Disassembler!H302="I"," I",""),IF(LEN(Disassembler!I302)+LEN(Disassembler!L302)=0,"",CONCATENATE(IF(LEN(Disassembler!G302)&lt;8,CHAR(9),""),CHAR(9),Disassembler!I302,IF(LEN(Disassembler!L302)=0,"",CONCATENATE(IF(LEN(Disassembler!I302)&lt;8,CHAR(9),""),CHAR(9),IF(LEN(Disassembler!L302)=0,"",IF(LEFT(Disassembler!L302,1)="/","","/")),Disassembler!L302))))))</f>
        <v/>
      </c>
      <c r="C302" s="1"/>
    </row>
    <row r="303" spans="1:3" x14ac:dyDescent="0.2">
      <c r="A303" s="1"/>
      <c r="B303" s="344" t="str">
        <f>IF(LEN(Disassembler!F303)+LEN(Disassembler!G303)+LEN(Disassembler!L303)=0,"",CONCATENATE(Disassembler!Q303,IF(LEN(Disassembler!Q303)=0,"",","),IF(LEN(Disassembler!Q303)&lt;7,CHAR(9),""),CHAR(9),Disassembler!G303,IF(Disassembler!H303="I"," I",""),IF(LEN(Disassembler!I303)+LEN(Disassembler!L303)=0,"",CONCATENATE(IF(LEN(Disassembler!G303)&lt;8,CHAR(9),""),CHAR(9),Disassembler!I303,IF(LEN(Disassembler!L303)=0,"",CONCATENATE(IF(LEN(Disassembler!I303)&lt;8,CHAR(9),""),CHAR(9),IF(LEN(Disassembler!L303)=0,"",IF(LEFT(Disassembler!L303,1)="/","","/")),Disassembler!L303))))))</f>
        <v/>
      </c>
      <c r="C303" s="1"/>
    </row>
    <row r="304" spans="1:3" x14ac:dyDescent="0.2">
      <c r="A304" s="1"/>
      <c r="B304" s="344" t="str">
        <f>IF(LEN(Disassembler!F304)+LEN(Disassembler!G304)+LEN(Disassembler!L304)=0,"",CONCATENATE(Disassembler!Q304,IF(LEN(Disassembler!Q304)=0,"",","),IF(LEN(Disassembler!Q304)&lt;7,CHAR(9),""),CHAR(9),Disassembler!G304,IF(Disassembler!H304="I"," I",""),IF(LEN(Disassembler!I304)+LEN(Disassembler!L304)=0,"",CONCATENATE(IF(LEN(Disassembler!G304)&lt;8,CHAR(9),""),CHAR(9),Disassembler!I304,IF(LEN(Disassembler!L304)=0,"",CONCATENATE(IF(LEN(Disassembler!I304)&lt;8,CHAR(9),""),CHAR(9),IF(LEN(Disassembler!L304)=0,"",IF(LEFT(Disassembler!L304,1)="/","","/")),Disassembler!L304))))))</f>
        <v/>
      </c>
      <c r="C304" s="1"/>
    </row>
    <row r="305" spans="1:3" x14ac:dyDescent="0.2">
      <c r="A305" s="1"/>
      <c r="B305" s="344" t="str">
        <f>IF(LEN(Disassembler!F305)+LEN(Disassembler!G305)+LEN(Disassembler!L305)=0,"",CONCATENATE(Disassembler!Q305,IF(LEN(Disassembler!Q305)=0,"",","),IF(LEN(Disassembler!Q305)&lt;7,CHAR(9),""),CHAR(9),Disassembler!G305,IF(Disassembler!H305="I"," I",""),IF(LEN(Disassembler!I305)+LEN(Disassembler!L305)=0,"",CONCATENATE(IF(LEN(Disassembler!G305)&lt;8,CHAR(9),""),CHAR(9),Disassembler!I305,IF(LEN(Disassembler!L305)=0,"",CONCATENATE(IF(LEN(Disassembler!I305)&lt;8,CHAR(9),""),CHAR(9),IF(LEN(Disassembler!L305)=0,"",IF(LEFT(Disassembler!L305,1)="/","","/")),Disassembler!L305))))))</f>
        <v/>
      </c>
      <c r="C305" s="1"/>
    </row>
    <row r="306" spans="1:3" x14ac:dyDescent="0.2">
      <c r="A306" s="1"/>
      <c r="B306" s="344" t="str">
        <f>IF(LEN(Disassembler!F306)+LEN(Disassembler!G306)+LEN(Disassembler!L306)=0,"",CONCATENATE(Disassembler!Q306,IF(LEN(Disassembler!Q306)=0,"",","),IF(LEN(Disassembler!Q306)&lt;7,CHAR(9),""),CHAR(9),Disassembler!G306,IF(Disassembler!H306="I"," I",""),IF(LEN(Disassembler!I306)+LEN(Disassembler!L306)=0,"",CONCATENATE(IF(LEN(Disassembler!G306)&lt;8,CHAR(9),""),CHAR(9),Disassembler!I306,IF(LEN(Disassembler!L306)=0,"",CONCATENATE(IF(LEN(Disassembler!I306)&lt;8,CHAR(9),""),CHAR(9),IF(LEN(Disassembler!L306)=0,"",IF(LEFT(Disassembler!L306,1)="/","","/")),Disassembler!L306))))))</f>
        <v/>
      </c>
      <c r="C306" s="1"/>
    </row>
    <row r="307" spans="1:3" x14ac:dyDescent="0.2">
      <c r="A307" s="1"/>
      <c r="B307" s="344" t="str">
        <f>IF(LEN(Disassembler!F307)+LEN(Disassembler!G307)+LEN(Disassembler!L307)=0,"",CONCATENATE(Disassembler!Q307,IF(LEN(Disassembler!Q307)=0,"",","),IF(LEN(Disassembler!Q307)&lt;7,CHAR(9),""),CHAR(9),Disassembler!G307,IF(Disassembler!H307="I"," I",""),IF(LEN(Disassembler!I307)+LEN(Disassembler!L307)=0,"",CONCATENATE(IF(LEN(Disassembler!G307)&lt;8,CHAR(9),""),CHAR(9),Disassembler!I307,IF(LEN(Disassembler!L307)=0,"",CONCATENATE(IF(LEN(Disassembler!I307)&lt;8,CHAR(9),""),CHAR(9),IF(LEN(Disassembler!L307)=0,"",IF(LEFT(Disassembler!L307,1)="/","","/")),Disassembler!L307))))))</f>
        <v/>
      </c>
      <c r="C307" s="1"/>
    </row>
    <row r="308" spans="1:3" x14ac:dyDescent="0.2">
      <c r="A308" s="1"/>
      <c r="B308" s="344" t="str">
        <f>IF(LEN(Disassembler!F308)+LEN(Disassembler!G308)+LEN(Disassembler!L308)=0,"",CONCATENATE(Disassembler!Q308,IF(LEN(Disassembler!Q308)=0,"",","),IF(LEN(Disassembler!Q308)&lt;7,CHAR(9),""),CHAR(9),Disassembler!G308,IF(Disassembler!H308="I"," I",""),IF(LEN(Disassembler!I308)+LEN(Disassembler!L308)=0,"",CONCATENATE(IF(LEN(Disassembler!G308)&lt;8,CHAR(9),""),CHAR(9),Disassembler!I308,IF(LEN(Disassembler!L308)=0,"",CONCATENATE(IF(LEN(Disassembler!I308)&lt;8,CHAR(9),""),CHAR(9),IF(LEN(Disassembler!L308)=0,"",IF(LEFT(Disassembler!L308,1)="/","","/")),Disassembler!L308))))))</f>
        <v/>
      </c>
      <c r="C308" s="1"/>
    </row>
    <row r="309" spans="1:3" x14ac:dyDescent="0.2">
      <c r="A309" s="1"/>
      <c r="B309" s="344" t="str">
        <f>IF(LEN(Disassembler!F309)+LEN(Disassembler!G309)+LEN(Disassembler!L309)=0,"",CONCATENATE(Disassembler!Q309,IF(LEN(Disassembler!Q309)=0,"",","),IF(LEN(Disassembler!Q309)&lt;7,CHAR(9),""),CHAR(9),Disassembler!G309,IF(Disassembler!H309="I"," I",""),IF(LEN(Disassembler!I309)+LEN(Disassembler!L309)=0,"",CONCATENATE(IF(LEN(Disassembler!G309)&lt;8,CHAR(9),""),CHAR(9),Disassembler!I309,IF(LEN(Disassembler!L309)=0,"",CONCATENATE(IF(LEN(Disassembler!I309)&lt;8,CHAR(9),""),CHAR(9),IF(LEN(Disassembler!L309)=0,"",IF(LEFT(Disassembler!L309,1)="/","","/")),Disassembler!L309))))))</f>
        <v/>
      </c>
      <c r="C309" s="1"/>
    </row>
    <row r="310" spans="1:3" x14ac:dyDescent="0.2">
      <c r="A310" s="1"/>
      <c r="B310" s="344" t="str">
        <f>IF(LEN(Disassembler!F310)+LEN(Disassembler!G310)+LEN(Disassembler!L310)=0,"",CONCATENATE(Disassembler!Q310,IF(LEN(Disassembler!Q310)=0,"",","),IF(LEN(Disassembler!Q310)&lt;7,CHAR(9),""),CHAR(9),Disassembler!G310,IF(Disassembler!H310="I"," I",""),IF(LEN(Disassembler!I310)+LEN(Disassembler!L310)=0,"",CONCATENATE(IF(LEN(Disassembler!G310)&lt;8,CHAR(9),""),CHAR(9),Disassembler!I310,IF(LEN(Disassembler!L310)=0,"",CONCATENATE(IF(LEN(Disassembler!I310)&lt;8,CHAR(9),""),CHAR(9),IF(LEN(Disassembler!L310)=0,"",IF(LEFT(Disassembler!L310,1)="/","","/")),Disassembler!L310))))))</f>
        <v/>
      </c>
      <c r="C310" s="1"/>
    </row>
    <row r="311" spans="1:3" x14ac:dyDescent="0.2">
      <c r="A311" s="1"/>
      <c r="B311" s="344" t="str">
        <f>IF(LEN(Disassembler!F311)+LEN(Disassembler!G311)+LEN(Disassembler!L311)=0,"",CONCATENATE(Disassembler!Q311,IF(LEN(Disassembler!Q311)=0,"",","),IF(LEN(Disassembler!Q311)&lt;7,CHAR(9),""),CHAR(9),Disassembler!G311,IF(Disassembler!H311="I"," I",""),IF(LEN(Disassembler!I311)+LEN(Disassembler!L311)=0,"",CONCATENATE(IF(LEN(Disassembler!G311)&lt;8,CHAR(9),""),CHAR(9),Disassembler!I311,IF(LEN(Disassembler!L311)=0,"",CONCATENATE(IF(LEN(Disassembler!I311)&lt;8,CHAR(9),""),CHAR(9),IF(LEN(Disassembler!L311)=0,"",IF(LEFT(Disassembler!L311,1)="/","","/")),Disassembler!L311))))))</f>
        <v/>
      </c>
      <c r="C311" s="1"/>
    </row>
    <row r="312" spans="1:3" x14ac:dyDescent="0.2">
      <c r="A312" s="1"/>
      <c r="B312" s="344" t="str">
        <f>IF(LEN(Disassembler!F312)+LEN(Disassembler!G312)+LEN(Disassembler!L312)=0,"",CONCATENATE(Disassembler!Q312,IF(LEN(Disassembler!Q312)=0,"",","),IF(LEN(Disassembler!Q312)&lt;7,CHAR(9),""),CHAR(9),Disassembler!G312,IF(Disassembler!H312="I"," I",""),IF(LEN(Disassembler!I312)+LEN(Disassembler!L312)=0,"",CONCATENATE(IF(LEN(Disassembler!G312)&lt;8,CHAR(9),""),CHAR(9),Disassembler!I312,IF(LEN(Disassembler!L312)=0,"",CONCATENATE(IF(LEN(Disassembler!I312)&lt;8,CHAR(9),""),CHAR(9),IF(LEN(Disassembler!L312)=0,"",IF(LEFT(Disassembler!L312,1)="/","","/")),Disassembler!L312))))))</f>
        <v/>
      </c>
      <c r="C312" s="1"/>
    </row>
    <row r="313" spans="1:3" x14ac:dyDescent="0.2">
      <c r="A313" s="1"/>
      <c r="B313" s="344" t="str">
        <f>IF(LEN(Disassembler!F313)+LEN(Disassembler!G313)+LEN(Disassembler!L313)=0,"",CONCATENATE(Disassembler!Q313,IF(LEN(Disassembler!Q313)=0,"",","),IF(LEN(Disassembler!Q313)&lt;7,CHAR(9),""),CHAR(9),Disassembler!G313,IF(Disassembler!H313="I"," I",""),IF(LEN(Disassembler!I313)+LEN(Disassembler!L313)=0,"",CONCATENATE(IF(LEN(Disassembler!G313)&lt;8,CHAR(9),""),CHAR(9),Disassembler!I313,IF(LEN(Disassembler!L313)=0,"",CONCATENATE(IF(LEN(Disassembler!I313)&lt;8,CHAR(9),""),CHAR(9),IF(LEN(Disassembler!L313)=0,"",IF(LEFT(Disassembler!L313,1)="/","","/")),Disassembler!L313))))))</f>
        <v/>
      </c>
      <c r="C313" s="1"/>
    </row>
    <row r="314" spans="1:3" x14ac:dyDescent="0.2">
      <c r="A314" s="1"/>
      <c r="B314" s="344" t="str">
        <f>IF(LEN(Disassembler!F314)+LEN(Disassembler!G314)+LEN(Disassembler!L314)=0,"",CONCATENATE(Disassembler!Q314,IF(LEN(Disassembler!Q314)=0,"",","),IF(LEN(Disassembler!Q314)&lt;7,CHAR(9),""),CHAR(9),Disassembler!G314,IF(Disassembler!H314="I"," I",""),IF(LEN(Disassembler!I314)+LEN(Disassembler!L314)=0,"",CONCATENATE(IF(LEN(Disassembler!G314)&lt;8,CHAR(9),""),CHAR(9),Disassembler!I314,IF(LEN(Disassembler!L314)=0,"",CONCATENATE(IF(LEN(Disassembler!I314)&lt;8,CHAR(9),""),CHAR(9),IF(LEN(Disassembler!L314)=0,"",IF(LEFT(Disassembler!L314,1)="/","","/")),Disassembler!L314))))))</f>
        <v/>
      </c>
      <c r="C314" s="1"/>
    </row>
    <row r="315" spans="1:3" x14ac:dyDescent="0.2">
      <c r="A315" s="1"/>
      <c r="B315" s="344" t="str">
        <f>IF(LEN(Disassembler!F315)+LEN(Disassembler!G315)+LEN(Disassembler!L315)=0,"",CONCATENATE(Disassembler!Q315,IF(LEN(Disassembler!Q315)=0,"",","),IF(LEN(Disassembler!Q315)&lt;7,CHAR(9),""),CHAR(9),Disassembler!G315,IF(Disassembler!H315="I"," I",""),IF(LEN(Disassembler!I315)+LEN(Disassembler!L315)=0,"",CONCATENATE(IF(LEN(Disassembler!G315)&lt;8,CHAR(9),""),CHAR(9),Disassembler!I315,IF(LEN(Disassembler!L315)=0,"",CONCATENATE(IF(LEN(Disassembler!I315)&lt;8,CHAR(9),""),CHAR(9),IF(LEN(Disassembler!L315)=0,"",IF(LEFT(Disassembler!L315,1)="/","","/")),Disassembler!L315))))))</f>
        <v/>
      </c>
      <c r="C315" s="1"/>
    </row>
    <row r="316" spans="1:3" x14ac:dyDescent="0.2">
      <c r="A316" s="1"/>
      <c r="B316" s="344" t="str">
        <f>IF(LEN(Disassembler!F316)+LEN(Disassembler!G316)+LEN(Disassembler!L316)=0,"",CONCATENATE(Disassembler!Q316,IF(LEN(Disassembler!Q316)=0,"",","),IF(LEN(Disassembler!Q316)&lt;7,CHAR(9),""),CHAR(9),Disassembler!G316,IF(Disassembler!H316="I"," I",""),IF(LEN(Disassembler!I316)+LEN(Disassembler!L316)=0,"",CONCATENATE(IF(LEN(Disassembler!G316)&lt;8,CHAR(9),""),CHAR(9),Disassembler!I316,IF(LEN(Disassembler!L316)=0,"",CONCATENATE(IF(LEN(Disassembler!I316)&lt;8,CHAR(9),""),CHAR(9),IF(LEN(Disassembler!L316)=0,"",IF(LEFT(Disassembler!L316,1)="/","","/")),Disassembler!L316))))))</f>
        <v/>
      </c>
      <c r="C316" s="1"/>
    </row>
    <row r="317" spans="1:3" x14ac:dyDescent="0.2">
      <c r="A317" s="1"/>
      <c r="B317" s="344" t="str">
        <f>IF(LEN(Disassembler!F317)+LEN(Disassembler!G317)+LEN(Disassembler!L317)=0,"",CONCATENATE(Disassembler!Q317,IF(LEN(Disassembler!Q317)=0,"",","),IF(LEN(Disassembler!Q317)&lt;7,CHAR(9),""),CHAR(9),Disassembler!G317,IF(Disassembler!H317="I"," I",""),IF(LEN(Disassembler!I317)+LEN(Disassembler!L317)=0,"",CONCATENATE(IF(LEN(Disassembler!G317)&lt;8,CHAR(9),""),CHAR(9),Disassembler!I317,IF(LEN(Disassembler!L317)=0,"",CONCATENATE(IF(LEN(Disassembler!I317)&lt;8,CHAR(9),""),CHAR(9),IF(LEN(Disassembler!L317)=0,"",IF(LEFT(Disassembler!L317,1)="/","","/")),Disassembler!L317))))))</f>
        <v/>
      </c>
      <c r="C317" s="1"/>
    </row>
    <row r="318" spans="1:3" x14ac:dyDescent="0.2">
      <c r="A318" s="1"/>
      <c r="B318" s="344" t="str">
        <f>IF(LEN(Disassembler!F318)+LEN(Disassembler!G318)+LEN(Disassembler!L318)=0,"",CONCATENATE(Disassembler!Q318,IF(LEN(Disassembler!Q318)=0,"",","),IF(LEN(Disassembler!Q318)&lt;7,CHAR(9),""),CHAR(9),Disassembler!G318,IF(Disassembler!H318="I"," I",""),IF(LEN(Disassembler!I318)+LEN(Disassembler!L318)=0,"",CONCATENATE(IF(LEN(Disassembler!G318)&lt;8,CHAR(9),""),CHAR(9),Disassembler!I318,IF(LEN(Disassembler!L318)=0,"",CONCATENATE(IF(LEN(Disassembler!I318)&lt;8,CHAR(9),""),CHAR(9),IF(LEN(Disassembler!L318)=0,"",IF(LEFT(Disassembler!L318,1)="/","","/")),Disassembler!L318))))))</f>
        <v/>
      </c>
      <c r="C318" s="1"/>
    </row>
    <row r="319" spans="1:3" x14ac:dyDescent="0.2">
      <c r="A319" s="1"/>
      <c r="B319" s="344" t="str">
        <f>IF(LEN(Disassembler!F319)+LEN(Disassembler!G319)+LEN(Disassembler!L319)=0,"",CONCATENATE(Disassembler!Q319,IF(LEN(Disassembler!Q319)=0,"",","),IF(LEN(Disassembler!Q319)&lt;7,CHAR(9),""),CHAR(9),Disassembler!G319,IF(Disassembler!H319="I"," I",""),IF(LEN(Disassembler!I319)+LEN(Disassembler!L319)=0,"",CONCATENATE(IF(LEN(Disassembler!G319)&lt;8,CHAR(9),""),CHAR(9),Disassembler!I319,IF(LEN(Disassembler!L319)=0,"",CONCATENATE(IF(LEN(Disassembler!I319)&lt;8,CHAR(9),""),CHAR(9),IF(LEN(Disassembler!L319)=0,"",IF(LEFT(Disassembler!L319,1)="/","","/")),Disassembler!L319))))))</f>
        <v/>
      </c>
      <c r="C319" s="1"/>
    </row>
    <row r="320" spans="1:3" x14ac:dyDescent="0.2">
      <c r="A320" s="1"/>
      <c r="B320" s="344" t="str">
        <f>IF(LEN(Disassembler!F320)+LEN(Disassembler!G320)+LEN(Disassembler!L320)=0,"",CONCATENATE(Disassembler!Q320,IF(LEN(Disassembler!Q320)=0,"",","),IF(LEN(Disassembler!Q320)&lt;7,CHAR(9),""),CHAR(9),Disassembler!G320,IF(Disassembler!H320="I"," I",""),IF(LEN(Disassembler!I320)+LEN(Disassembler!L320)=0,"",CONCATENATE(IF(LEN(Disassembler!G320)&lt;8,CHAR(9),""),CHAR(9),Disassembler!I320,IF(LEN(Disassembler!L320)=0,"",CONCATENATE(IF(LEN(Disassembler!I320)&lt;8,CHAR(9),""),CHAR(9),IF(LEN(Disassembler!L320)=0,"",IF(LEFT(Disassembler!L320,1)="/","","/")),Disassembler!L320))))))</f>
        <v/>
      </c>
      <c r="C320" s="1"/>
    </row>
    <row r="321" spans="1:3" x14ac:dyDescent="0.2">
      <c r="A321" s="1"/>
      <c r="B321" s="344" t="str">
        <f>IF(LEN(Disassembler!F321)+LEN(Disassembler!G321)+LEN(Disassembler!L321)=0,"",CONCATENATE(Disassembler!Q321,IF(LEN(Disassembler!Q321)=0,"",","),IF(LEN(Disassembler!Q321)&lt;7,CHAR(9),""),CHAR(9),Disassembler!G321,IF(Disassembler!H321="I"," I",""),IF(LEN(Disassembler!I321)+LEN(Disassembler!L321)=0,"",CONCATENATE(IF(LEN(Disassembler!G321)&lt;8,CHAR(9),""),CHAR(9),Disassembler!I321,IF(LEN(Disassembler!L321)=0,"",CONCATENATE(IF(LEN(Disassembler!I321)&lt;8,CHAR(9),""),CHAR(9),IF(LEN(Disassembler!L321)=0,"",IF(LEFT(Disassembler!L321,1)="/","","/")),Disassembler!L321))))))</f>
        <v/>
      </c>
      <c r="C321" s="1"/>
    </row>
    <row r="322" spans="1:3" x14ac:dyDescent="0.2">
      <c r="A322" s="1"/>
      <c r="B322" s="344" t="str">
        <f>IF(LEN(Disassembler!F322)+LEN(Disassembler!G322)+LEN(Disassembler!L322)=0,"",CONCATENATE(Disassembler!Q322,IF(LEN(Disassembler!Q322)=0,"",","),IF(LEN(Disassembler!Q322)&lt;7,CHAR(9),""),CHAR(9),Disassembler!G322,IF(Disassembler!H322="I"," I",""),IF(LEN(Disassembler!I322)+LEN(Disassembler!L322)=0,"",CONCATENATE(IF(LEN(Disassembler!G322)&lt;8,CHAR(9),""),CHAR(9),Disassembler!I322,IF(LEN(Disassembler!L322)=0,"",CONCATENATE(IF(LEN(Disassembler!I322)&lt;8,CHAR(9),""),CHAR(9),IF(LEN(Disassembler!L322)=0,"",IF(LEFT(Disassembler!L322,1)="/","","/")),Disassembler!L322))))))</f>
        <v/>
      </c>
      <c r="C322" s="1"/>
    </row>
    <row r="323" spans="1:3" x14ac:dyDescent="0.2">
      <c r="A323" s="1"/>
      <c r="B323" s="344" t="str">
        <f>IF(LEN(Disassembler!F323)+LEN(Disassembler!G323)+LEN(Disassembler!L323)=0,"",CONCATENATE(Disassembler!Q323,IF(LEN(Disassembler!Q323)=0,"",","),IF(LEN(Disassembler!Q323)&lt;7,CHAR(9),""),CHAR(9),Disassembler!G323,IF(Disassembler!H323="I"," I",""),IF(LEN(Disassembler!I323)+LEN(Disassembler!L323)=0,"",CONCATENATE(IF(LEN(Disassembler!G323)&lt;8,CHAR(9),""),CHAR(9),Disassembler!I323,IF(LEN(Disassembler!L323)=0,"",CONCATENATE(IF(LEN(Disassembler!I323)&lt;8,CHAR(9),""),CHAR(9),IF(LEN(Disassembler!L323)=0,"",IF(LEFT(Disassembler!L323,1)="/","","/")),Disassembler!L323))))))</f>
        <v/>
      </c>
      <c r="C323" s="1"/>
    </row>
    <row r="324" spans="1:3" x14ac:dyDescent="0.2">
      <c r="A324" s="1"/>
      <c r="B324" s="344" t="str">
        <f>IF(LEN(Disassembler!F324)+LEN(Disassembler!G324)+LEN(Disassembler!L324)=0,"",CONCATENATE(Disassembler!Q324,IF(LEN(Disassembler!Q324)=0,"",","),IF(LEN(Disassembler!Q324)&lt;7,CHAR(9),""),CHAR(9),Disassembler!G324,IF(Disassembler!H324="I"," I",""),IF(LEN(Disassembler!I324)+LEN(Disassembler!L324)=0,"",CONCATENATE(IF(LEN(Disassembler!G324)&lt;8,CHAR(9),""),CHAR(9),Disassembler!I324,IF(LEN(Disassembler!L324)=0,"",CONCATENATE(IF(LEN(Disassembler!I324)&lt;8,CHAR(9),""),CHAR(9),IF(LEN(Disassembler!L324)=0,"",IF(LEFT(Disassembler!L324,1)="/","","/")),Disassembler!L324))))))</f>
        <v/>
      </c>
      <c r="C324" s="1"/>
    </row>
    <row r="325" spans="1:3" x14ac:dyDescent="0.2">
      <c r="A325" s="1"/>
      <c r="B325" s="344" t="str">
        <f>IF(LEN(Disassembler!F325)+LEN(Disassembler!G325)+LEN(Disassembler!L325)=0,"",CONCATENATE(Disassembler!Q325,IF(LEN(Disassembler!Q325)=0,"",","),IF(LEN(Disassembler!Q325)&lt;7,CHAR(9),""),CHAR(9),Disassembler!G325,IF(Disassembler!H325="I"," I",""),IF(LEN(Disassembler!I325)+LEN(Disassembler!L325)=0,"",CONCATENATE(IF(LEN(Disassembler!G325)&lt;8,CHAR(9),""),CHAR(9),Disassembler!I325,IF(LEN(Disassembler!L325)=0,"",CONCATENATE(IF(LEN(Disassembler!I325)&lt;8,CHAR(9),""),CHAR(9),IF(LEN(Disassembler!L325)=0,"",IF(LEFT(Disassembler!L325,1)="/","","/")),Disassembler!L325))))))</f>
        <v/>
      </c>
      <c r="C325" s="1"/>
    </row>
    <row r="326" spans="1:3" x14ac:dyDescent="0.2">
      <c r="A326" s="1"/>
      <c r="B326" s="344" t="str">
        <f>IF(LEN(Disassembler!F326)+LEN(Disassembler!G326)+LEN(Disassembler!L326)=0,"",CONCATENATE(Disassembler!Q326,IF(LEN(Disassembler!Q326)=0,"",","),IF(LEN(Disassembler!Q326)&lt;7,CHAR(9),""),CHAR(9),Disassembler!G326,IF(Disassembler!H326="I"," I",""),IF(LEN(Disassembler!I326)+LEN(Disassembler!L326)=0,"",CONCATENATE(IF(LEN(Disassembler!G326)&lt;8,CHAR(9),""),CHAR(9),Disassembler!I326,IF(LEN(Disassembler!L326)=0,"",CONCATENATE(IF(LEN(Disassembler!I326)&lt;8,CHAR(9),""),CHAR(9),IF(LEN(Disassembler!L326)=0,"",IF(LEFT(Disassembler!L326,1)="/","","/")),Disassembler!L326))))))</f>
        <v/>
      </c>
      <c r="C326" s="1"/>
    </row>
    <row r="327" spans="1:3" x14ac:dyDescent="0.2">
      <c r="A327" s="1"/>
      <c r="B327" s="344" t="str">
        <f>IF(LEN(Disassembler!F327)+LEN(Disassembler!G327)+LEN(Disassembler!L327)=0,"",CONCATENATE(Disassembler!Q327,IF(LEN(Disassembler!Q327)=0,"",","),IF(LEN(Disassembler!Q327)&lt;7,CHAR(9),""),CHAR(9),Disassembler!G327,IF(Disassembler!H327="I"," I",""),IF(LEN(Disassembler!I327)+LEN(Disassembler!L327)=0,"",CONCATENATE(IF(LEN(Disassembler!G327)&lt;8,CHAR(9),""),CHAR(9),Disassembler!I327,IF(LEN(Disassembler!L327)=0,"",CONCATENATE(IF(LEN(Disassembler!I327)&lt;8,CHAR(9),""),CHAR(9),IF(LEN(Disassembler!L327)=0,"",IF(LEFT(Disassembler!L327,1)="/","","/")),Disassembler!L327))))))</f>
        <v/>
      </c>
      <c r="C327" s="1"/>
    </row>
    <row r="328" spans="1:3" x14ac:dyDescent="0.2">
      <c r="A328" s="1"/>
      <c r="B328" s="344" t="str">
        <f>IF(LEN(Disassembler!F328)+LEN(Disassembler!G328)+LEN(Disassembler!L328)=0,"",CONCATENATE(Disassembler!Q328,IF(LEN(Disassembler!Q328)=0,"",","),IF(LEN(Disassembler!Q328)&lt;7,CHAR(9),""),CHAR(9),Disassembler!G328,IF(Disassembler!H328="I"," I",""),IF(LEN(Disassembler!I328)+LEN(Disassembler!L328)=0,"",CONCATENATE(IF(LEN(Disassembler!G328)&lt;8,CHAR(9),""),CHAR(9),Disassembler!I328,IF(LEN(Disassembler!L328)=0,"",CONCATENATE(IF(LEN(Disassembler!I328)&lt;8,CHAR(9),""),CHAR(9),IF(LEN(Disassembler!L328)=0,"",IF(LEFT(Disassembler!L328,1)="/","","/")),Disassembler!L328))))))</f>
        <v/>
      </c>
      <c r="C328" s="1"/>
    </row>
    <row r="329" spans="1:3" x14ac:dyDescent="0.2">
      <c r="A329" s="1"/>
      <c r="B329" s="344" t="str">
        <f>IF(LEN(Disassembler!F329)+LEN(Disassembler!G329)+LEN(Disassembler!L329)=0,"",CONCATENATE(Disassembler!Q329,IF(LEN(Disassembler!Q329)=0,"",","),IF(LEN(Disassembler!Q329)&lt;7,CHAR(9),""),CHAR(9),Disassembler!G329,IF(Disassembler!H329="I"," I",""),IF(LEN(Disassembler!I329)+LEN(Disassembler!L329)=0,"",CONCATENATE(IF(LEN(Disassembler!G329)&lt;8,CHAR(9),""),CHAR(9),Disassembler!I329,IF(LEN(Disassembler!L329)=0,"",CONCATENATE(IF(LEN(Disassembler!I329)&lt;8,CHAR(9),""),CHAR(9),IF(LEN(Disassembler!L329)=0,"",IF(LEFT(Disassembler!L329,1)="/","","/")),Disassembler!L329))))))</f>
        <v/>
      </c>
      <c r="C329" s="1"/>
    </row>
    <row r="330" spans="1:3" x14ac:dyDescent="0.2">
      <c r="A330" s="1"/>
      <c r="B330" s="344" t="str">
        <f>IF(LEN(Disassembler!F330)+LEN(Disassembler!G330)+LEN(Disassembler!L330)=0,"",CONCATENATE(Disassembler!Q330,IF(LEN(Disassembler!Q330)=0,"",","),IF(LEN(Disassembler!Q330)&lt;7,CHAR(9),""),CHAR(9),Disassembler!G330,IF(Disassembler!H330="I"," I",""),IF(LEN(Disassembler!I330)+LEN(Disassembler!L330)=0,"",CONCATENATE(IF(LEN(Disassembler!G330)&lt;8,CHAR(9),""),CHAR(9),Disassembler!I330,IF(LEN(Disassembler!L330)=0,"",CONCATENATE(IF(LEN(Disassembler!I330)&lt;8,CHAR(9),""),CHAR(9),IF(LEN(Disassembler!L330)=0,"",IF(LEFT(Disassembler!L330,1)="/","","/")),Disassembler!L330))))))</f>
        <v/>
      </c>
      <c r="C330" s="1"/>
    </row>
    <row r="331" spans="1:3" x14ac:dyDescent="0.2">
      <c r="A331" s="1"/>
      <c r="B331" s="344" t="str">
        <f>IF(LEN(Disassembler!F331)+LEN(Disassembler!G331)+LEN(Disassembler!L331)=0,"",CONCATENATE(Disassembler!Q331,IF(LEN(Disassembler!Q331)=0,"",","),IF(LEN(Disassembler!Q331)&lt;7,CHAR(9),""),CHAR(9),Disassembler!G331,IF(Disassembler!H331="I"," I",""),IF(LEN(Disassembler!I331)+LEN(Disassembler!L331)=0,"",CONCATENATE(IF(LEN(Disassembler!G331)&lt;8,CHAR(9),""),CHAR(9),Disassembler!I331,IF(LEN(Disassembler!L331)=0,"",CONCATENATE(IF(LEN(Disassembler!I331)&lt;8,CHAR(9),""),CHAR(9),IF(LEN(Disassembler!L331)=0,"",IF(LEFT(Disassembler!L331,1)="/","","/")),Disassembler!L331))))))</f>
        <v/>
      </c>
      <c r="C331" s="1"/>
    </row>
    <row r="332" spans="1:3" x14ac:dyDescent="0.2">
      <c r="A332" s="1"/>
      <c r="B332" s="344" t="str">
        <f>IF(LEN(Disassembler!F332)+LEN(Disassembler!G332)+LEN(Disassembler!L332)=0,"",CONCATENATE(Disassembler!Q332,IF(LEN(Disassembler!Q332)=0,"",","),IF(LEN(Disassembler!Q332)&lt;7,CHAR(9),""),CHAR(9),Disassembler!G332,IF(Disassembler!H332="I"," I",""),IF(LEN(Disassembler!I332)+LEN(Disassembler!L332)=0,"",CONCATENATE(IF(LEN(Disassembler!G332)&lt;8,CHAR(9),""),CHAR(9),Disassembler!I332,IF(LEN(Disassembler!L332)=0,"",CONCATENATE(IF(LEN(Disassembler!I332)&lt;8,CHAR(9),""),CHAR(9),IF(LEN(Disassembler!L332)=0,"",IF(LEFT(Disassembler!L332,1)="/","","/")),Disassembler!L332))))))</f>
        <v/>
      </c>
      <c r="C332" s="1"/>
    </row>
    <row r="333" spans="1:3" x14ac:dyDescent="0.2">
      <c r="A333" s="1"/>
      <c r="B333" s="344" t="str">
        <f>IF(LEN(Disassembler!F333)+LEN(Disassembler!G333)+LEN(Disassembler!L333)=0,"",CONCATENATE(Disassembler!Q333,IF(LEN(Disassembler!Q333)=0,"",","),IF(LEN(Disassembler!Q333)&lt;7,CHAR(9),""),CHAR(9),Disassembler!G333,IF(Disassembler!H333="I"," I",""),IF(LEN(Disassembler!I333)+LEN(Disassembler!L333)=0,"",CONCATENATE(IF(LEN(Disassembler!G333)&lt;8,CHAR(9),""),CHAR(9),Disassembler!I333,IF(LEN(Disassembler!L333)=0,"",CONCATENATE(IF(LEN(Disassembler!I333)&lt;8,CHAR(9),""),CHAR(9),IF(LEN(Disassembler!L333)=0,"",IF(LEFT(Disassembler!L333,1)="/","","/")),Disassembler!L333))))))</f>
        <v/>
      </c>
      <c r="C333" s="1"/>
    </row>
    <row r="334" spans="1:3" x14ac:dyDescent="0.2">
      <c r="A334" s="1"/>
      <c r="B334" s="344" t="str">
        <f>IF(LEN(Disassembler!F334)+LEN(Disassembler!G334)+LEN(Disassembler!L334)=0,"",CONCATENATE(Disassembler!Q334,IF(LEN(Disassembler!Q334)=0,"",","),IF(LEN(Disassembler!Q334)&lt;7,CHAR(9),""),CHAR(9),Disassembler!G334,IF(Disassembler!H334="I"," I",""),IF(LEN(Disassembler!I334)+LEN(Disassembler!L334)=0,"",CONCATENATE(IF(LEN(Disassembler!G334)&lt;8,CHAR(9),""),CHAR(9),Disassembler!I334,IF(LEN(Disassembler!L334)=0,"",CONCATENATE(IF(LEN(Disassembler!I334)&lt;8,CHAR(9),""),CHAR(9),IF(LEN(Disassembler!L334)=0,"",IF(LEFT(Disassembler!L334,1)="/","","/")),Disassembler!L334))))))</f>
        <v/>
      </c>
      <c r="C334" s="1"/>
    </row>
    <row r="335" spans="1:3" x14ac:dyDescent="0.2">
      <c r="A335" s="1"/>
      <c r="B335" s="344" t="str">
        <f>IF(LEN(Disassembler!F335)+LEN(Disassembler!G335)+LEN(Disassembler!L335)=0,"",CONCATENATE(Disassembler!Q335,IF(LEN(Disassembler!Q335)=0,"",","),IF(LEN(Disassembler!Q335)&lt;7,CHAR(9),""),CHAR(9),Disassembler!G335,IF(Disassembler!H335="I"," I",""),IF(LEN(Disassembler!I335)+LEN(Disassembler!L335)=0,"",CONCATENATE(IF(LEN(Disassembler!G335)&lt;8,CHAR(9),""),CHAR(9),Disassembler!I335,IF(LEN(Disassembler!L335)=0,"",CONCATENATE(IF(LEN(Disassembler!I335)&lt;8,CHAR(9),""),CHAR(9),IF(LEN(Disassembler!L335)=0,"",IF(LEFT(Disassembler!L335,1)="/","","/")),Disassembler!L335))))))</f>
        <v/>
      </c>
      <c r="C335" s="1"/>
    </row>
    <row r="336" spans="1:3" x14ac:dyDescent="0.2">
      <c r="A336" s="1"/>
      <c r="B336" s="344" t="str">
        <f>IF(LEN(Disassembler!F336)+LEN(Disassembler!G336)+LEN(Disassembler!L336)=0,"",CONCATENATE(Disassembler!Q336,IF(LEN(Disassembler!Q336)=0,"",","),IF(LEN(Disassembler!Q336)&lt;7,CHAR(9),""),CHAR(9),Disassembler!G336,IF(Disassembler!H336="I"," I",""),IF(LEN(Disassembler!I336)+LEN(Disassembler!L336)=0,"",CONCATENATE(IF(LEN(Disassembler!G336)&lt;8,CHAR(9),""),CHAR(9),Disassembler!I336,IF(LEN(Disassembler!L336)=0,"",CONCATENATE(IF(LEN(Disassembler!I336)&lt;8,CHAR(9),""),CHAR(9),IF(LEN(Disassembler!L336)=0,"",IF(LEFT(Disassembler!L336,1)="/","","/")),Disassembler!L336))))))</f>
        <v/>
      </c>
      <c r="C336" s="1"/>
    </row>
    <row r="337" spans="1:3" x14ac:dyDescent="0.2">
      <c r="A337" s="1"/>
      <c r="B337" s="344" t="str">
        <f>IF(LEN(Disassembler!F337)+LEN(Disassembler!G337)+LEN(Disassembler!L337)=0,"",CONCATENATE(Disassembler!Q337,IF(LEN(Disassembler!Q337)=0,"",","),IF(LEN(Disassembler!Q337)&lt;7,CHAR(9),""),CHAR(9),Disassembler!G337,IF(Disassembler!H337="I"," I",""),IF(LEN(Disassembler!I337)+LEN(Disassembler!L337)=0,"",CONCATENATE(IF(LEN(Disassembler!G337)&lt;8,CHAR(9),""),CHAR(9),Disassembler!I337,IF(LEN(Disassembler!L337)=0,"",CONCATENATE(IF(LEN(Disassembler!I337)&lt;8,CHAR(9),""),CHAR(9),IF(LEN(Disassembler!L337)=0,"",IF(LEFT(Disassembler!L337,1)="/","","/")),Disassembler!L337))))))</f>
        <v/>
      </c>
      <c r="C337" s="1"/>
    </row>
    <row r="338" spans="1:3" x14ac:dyDescent="0.2">
      <c r="A338" s="1"/>
      <c r="B338" s="344" t="str">
        <f>IF(LEN(Disassembler!F338)+LEN(Disassembler!G338)+LEN(Disassembler!L338)=0,"",CONCATENATE(Disassembler!Q338,IF(LEN(Disassembler!Q338)=0,"",","),IF(LEN(Disassembler!Q338)&lt;7,CHAR(9),""),CHAR(9),Disassembler!G338,IF(Disassembler!H338="I"," I",""),IF(LEN(Disassembler!I338)+LEN(Disassembler!L338)=0,"",CONCATENATE(IF(LEN(Disassembler!G338)&lt;8,CHAR(9),""),CHAR(9),Disassembler!I338,IF(LEN(Disassembler!L338)=0,"",CONCATENATE(IF(LEN(Disassembler!I338)&lt;8,CHAR(9),""),CHAR(9),IF(LEN(Disassembler!L338)=0,"",IF(LEFT(Disassembler!L338,1)="/","","/")),Disassembler!L338))))))</f>
        <v/>
      </c>
      <c r="C338" s="1"/>
    </row>
    <row r="339" spans="1:3" x14ac:dyDescent="0.2">
      <c r="A339" s="1"/>
      <c r="B339" s="344" t="str">
        <f>IF(LEN(Disassembler!F339)+LEN(Disassembler!G339)+LEN(Disassembler!L339)=0,"",CONCATENATE(Disassembler!Q339,IF(LEN(Disassembler!Q339)=0,"",","),IF(LEN(Disassembler!Q339)&lt;7,CHAR(9),""),CHAR(9),Disassembler!G339,IF(Disassembler!H339="I"," I",""),IF(LEN(Disassembler!I339)+LEN(Disassembler!L339)=0,"",CONCATENATE(IF(LEN(Disassembler!G339)&lt;8,CHAR(9),""),CHAR(9),Disassembler!I339,IF(LEN(Disassembler!L339)=0,"",CONCATENATE(IF(LEN(Disassembler!I339)&lt;8,CHAR(9),""),CHAR(9),IF(LEN(Disassembler!L339)=0,"",IF(LEFT(Disassembler!L339,1)="/","","/")),Disassembler!L339))))))</f>
        <v/>
      </c>
      <c r="C339" s="1"/>
    </row>
    <row r="340" spans="1:3" x14ac:dyDescent="0.2">
      <c r="A340" s="1"/>
      <c r="B340" s="344" t="str">
        <f>IF(LEN(Disassembler!F340)+LEN(Disassembler!G340)+LEN(Disassembler!L340)=0,"",CONCATENATE(Disassembler!Q340,IF(LEN(Disassembler!Q340)=0,"",","),IF(LEN(Disassembler!Q340)&lt;7,CHAR(9),""),CHAR(9),Disassembler!G340,IF(Disassembler!H340="I"," I",""),IF(LEN(Disassembler!I340)+LEN(Disassembler!L340)=0,"",CONCATENATE(IF(LEN(Disassembler!G340)&lt;8,CHAR(9),""),CHAR(9),Disassembler!I340,IF(LEN(Disassembler!L340)=0,"",CONCATENATE(IF(LEN(Disassembler!I340)&lt;8,CHAR(9),""),CHAR(9),IF(LEN(Disassembler!L340)=0,"",IF(LEFT(Disassembler!L340,1)="/","","/")),Disassembler!L340))))))</f>
        <v/>
      </c>
      <c r="C340" s="1"/>
    </row>
    <row r="341" spans="1:3" x14ac:dyDescent="0.2">
      <c r="A341" s="1"/>
      <c r="B341" s="344" t="str">
        <f>IF(LEN(Disassembler!F341)+LEN(Disassembler!G341)+LEN(Disassembler!L341)=0,"",CONCATENATE(Disassembler!Q341,IF(LEN(Disassembler!Q341)=0,"",","),IF(LEN(Disassembler!Q341)&lt;7,CHAR(9),""),CHAR(9),Disassembler!G341,IF(Disassembler!H341="I"," I",""),IF(LEN(Disassembler!I341)+LEN(Disassembler!L341)=0,"",CONCATENATE(IF(LEN(Disassembler!G341)&lt;8,CHAR(9),""),CHAR(9),Disassembler!I341,IF(LEN(Disassembler!L341)=0,"",CONCATENATE(IF(LEN(Disassembler!I341)&lt;8,CHAR(9),""),CHAR(9),IF(LEN(Disassembler!L341)=0,"",IF(LEFT(Disassembler!L341,1)="/","","/")),Disassembler!L341))))))</f>
        <v/>
      </c>
      <c r="C341" s="1"/>
    </row>
    <row r="342" spans="1:3" x14ac:dyDescent="0.2">
      <c r="A342" s="1"/>
      <c r="B342" s="344" t="str">
        <f>IF(LEN(Disassembler!F342)+LEN(Disassembler!G342)+LEN(Disassembler!L342)=0,"",CONCATENATE(Disassembler!Q342,IF(LEN(Disassembler!Q342)=0,"",","),IF(LEN(Disassembler!Q342)&lt;7,CHAR(9),""),CHAR(9),Disassembler!G342,IF(Disassembler!H342="I"," I",""),IF(LEN(Disassembler!I342)+LEN(Disassembler!L342)=0,"",CONCATENATE(IF(LEN(Disassembler!G342)&lt;8,CHAR(9),""),CHAR(9),Disassembler!I342,IF(LEN(Disassembler!L342)=0,"",CONCATENATE(IF(LEN(Disassembler!I342)&lt;8,CHAR(9),""),CHAR(9),IF(LEN(Disassembler!L342)=0,"",IF(LEFT(Disassembler!L342,1)="/","","/")),Disassembler!L342))))))</f>
        <v/>
      </c>
      <c r="C342" s="1"/>
    </row>
    <row r="343" spans="1:3" x14ac:dyDescent="0.2">
      <c r="A343" s="1"/>
      <c r="B343" s="344" t="str">
        <f>IF(LEN(Disassembler!F343)+LEN(Disassembler!G343)+LEN(Disassembler!L343)=0,"",CONCATENATE(Disassembler!Q343,IF(LEN(Disassembler!Q343)=0,"",","),IF(LEN(Disassembler!Q343)&lt;7,CHAR(9),""),CHAR(9),Disassembler!G343,IF(Disassembler!H343="I"," I",""),IF(LEN(Disassembler!I343)+LEN(Disassembler!L343)=0,"",CONCATENATE(IF(LEN(Disassembler!G343)&lt;8,CHAR(9),""),CHAR(9),Disassembler!I343,IF(LEN(Disassembler!L343)=0,"",CONCATENATE(IF(LEN(Disassembler!I343)&lt;8,CHAR(9),""),CHAR(9),IF(LEN(Disassembler!L343)=0,"",IF(LEFT(Disassembler!L343,1)="/","","/")),Disassembler!L343))))))</f>
        <v/>
      </c>
      <c r="C343" s="1"/>
    </row>
    <row r="344" spans="1:3" x14ac:dyDescent="0.2">
      <c r="A344" s="1"/>
      <c r="B344" s="344" t="str">
        <f>IF(LEN(Disassembler!F344)+LEN(Disassembler!G344)+LEN(Disassembler!L344)=0,"",CONCATENATE(Disassembler!Q344,IF(LEN(Disassembler!Q344)=0,"",","),IF(LEN(Disassembler!Q344)&lt;7,CHAR(9),""),CHAR(9),Disassembler!G344,IF(Disassembler!H344="I"," I",""),IF(LEN(Disassembler!I344)+LEN(Disassembler!L344)=0,"",CONCATENATE(IF(LEN(Disassembler!G344)&lt;8,CHAR(9),""),CHAR(9),Disassembler!I344,IF(LEN(Disassembler!L344)=0,"",CONCATENATE(IF(LEN(Disassembler!I344)&lt;8,CHAR(9),""),CHAR(9),IF(LEN(Disassembler!L344)=0,"",IF(LEFT(Disassembler!L344,1)="/","","/")),Disassembler!L344))))))</f>
        <v/>
      </c>
      <c r="C344" s="1"/>
    </row>
    <row r="345" spans="1:3" x14ac:dyDescent="0.2">
      <c r="A345" s="1"/>
      <c r="B345" s="344" t="str">
        <f>IF(LEN(Disassembler!F345)+LEN(Disassembler!G345)+LEN(Disassembler!L345)=0,"",CONCATENATE(Disassembler!Q345,IF(LEN(Disassembler!Q345)=0,"",","),IF(LEN(Disassembler!Q345)&lt;7,CHAR(9),""),CHAR(9),Disassembler!G345,IF(Disassembler!H345="I"," I",""),IF(LEN(Disassembler!I345)+LEN(Disassembler!L345)=0,"",CONCATENATE(IF(LEN(Disassembler!G345)&lt;8,CHAR(9),""),CHAR(9),Disassembler!I345,IF(LEN(Disassembler!L345)=0,"",CONCATENATE(IF(LEN(Disassembler!I345)&lt;8,CHAR(9),""),CHAR(9),IF(LEN(Disassembler!L345)=0,"",IF(LEFT(Disassembler!L345,1)="/","","/")),Disassembler!L345))))))</f>
        <v/>
      </c>
      <c r="C345" s="1"/>
    </row>
    <row r="346" spans="1:3" x14ac:dyDescent="0.2">
      <c r="A346" s="1"/>
      <c r="B346" s="344" t="str">
        <f>IF(LEN(Disassembler!F346)+LEN(Disassembler!G346)+LEN(Disassembler!L346)=0,"",CONCATENATE(Disassembler!Q346,IF(LEN(Disassembler!Q346)=0,"",","),IF(LEN(Disassembler!Q346)&lt;7,CHAR(9),""),CHAR(9),Disassembler!G346,IF(Disassembler!H346="I"," I",""),IF(LEN(Disassembler!I346)+LEN(Disassembler!L346)=0,"",CONCATENATE(IF(LEN(Disassembler!G346)&lt;8,CHAR(9),""),CHAR(9),Disassembler!I346,IF(LEN(Disassembler!L346)=0,"",CONCATENATE(IF(LEN(Disassembler!I346)&lt;8,CHAR(9),""),CHAR(9),IF(LEN(Disassembler!L346)=0,"",IF(LEFT(Disassembler!L346,1)="/","","/")),Disassembler!L346))))))</f>
        <v/>
      </c>
      <c r="C346" s="1"/>
    </row>
    <row r="347" spans="1:3" x14ac:dyDescent="0.2">
      <c r="A347" s="1"/>
      <c r="B347" s="344" t="str">
        <f>IF(LEN(Disassembler!F347)+LEN(Disassembler!G347)+LEN(Disassembler!L347)=0,"",CONCATENATE(Disassembler!Q347,IF(LEN(Disassembler!Q347)=0,"",","),IF(LEN(Disassembler!Q347)&lt;7,CHAR(9),""),CHAR(9),Disassembler!G347,IF(Disassembler!H347="I"," I",""),IF(LEN(Disassembler!I347)+LEN(Disassembler!L347)=0,"",CONCATENATE(IF(LEN(Disassembler!G347)&lt;8,CHAR(9),""),CHAR(9),Disassembler!I347,IF(LEN(Disassembler!L347)=0,"",CONCATENATE(IF(LEN(Disassembler!I347)&lt;8,CHAR(9),""),CHAR(9),IF(LEN(Disassembler!L347)=0,"",IF(LEFT(Disassembler!L347,1)="/","","/")),Disassembler!L347))))))</f>
        <v/>
      </c>
      <c r="C347" s="1"/>
    </row>
    <row r="348" spans="1:3" x14ac:dyDescent="0.2">
      <c r="A348" s="1"/>
      <c r="B348" s="344" t="str">
        <f>IF(LEN(Disassembler!F348)+LEN(Disassembler!G348)+LEN(Disassembler!L348)=0,"",CONCATENATE(Disassembler!Q348,IF(LEN(Disassembler!Q348)=0,"",","),IF(LEN(Disassembler!Q348)&lt;7,CHAR(9),""),CHAR(9),Disassembler!G348,IF(Disassembler!H348="I"," I",""),IF(LEN(Disassembler!I348)+LEN(Disassembler!L348)=0,"",CONCATENATE(IF(LEN(Disassembler!G348)&lt;8,CHAR(9),""),CHAR(9),Disassembler!I348,IF(LEN(Disassembler!L348)=0,"",CONCATENATE(IF(LEN(Disassembler!I348)&lt;8,CHAR(9),""),CHAR(9),IF(LEN(Disassembler!L348)=0,"",IF(LEFT(Disassembler!L348,1)="/","","/")),Disassembler!L348))))))</f>
        <v/>
      </c>
      <c r="C348" s="1"/>
    </row>
    <row r="349" spans="1:3" x14ac:dyDescent="0.2">
      <c r="A349" s="1"/>
      <c r="B349" s="344" t="str">
        <f>IF(LEN(Disassembler!F349)+LEN(Disassembler!G349)+LEN(Disassembler!L349)=0,"",CONCATENATE(Disassembler!Q349,IF(LEN(Disassembler!Q349)=0,"",","),IF(LEN(Disassembler!Q349)&lt;7,CHAR(9),""),CHAR(9),Disassembler!G349,IF(Disassembler!H349="I"," I",""),IF(LEN(Disassembler!I349)+LEN(Disassembler!L349)=0,"",CONCATENATE(IF(LEN(Disassembler!G349)&lt;8,CHAR(9),""),CHAR(9),Disassembler!I349,IF(LEN(Disassembler!L349)=0,"",CONCATENATE(IF(LEN(Disassembler!I349)&lt;8,CHAR(9),""),CHAR(9),IF(LEN(Disassembler!L349)=0,"",IF(LEFT(Disassembler!L349,1)="/","","/")),Disassembler!L349))))))</f>
        <v/>
      </c>
      <c r="C349" s="1"/>
    </row>
    <row r="350" spans="1:3" x14ac:dyDescent="0.2">
      <c r="A350" s="1"/>
      <c r="B350" s="344" t="str">
        <f>IF(LEN(Disassembler!F350)+LEN(Disassembler!G350)+LEN(Disassembler!L350)=0,"",CONCATENATE(Disassembler!Q350,IF(LEN(Disassembler!Q350)=0,"",","),IF(LEN(Disassembler!Q350)&lt;7,CHAR(9),""),CHAR(9),Disassembler!G350,IF(Disassembler!H350="I"," I",""),IF(LEN(Disassembler!I350)+LEN(Disassembler!L350)=0,"",CONCATENATE(IF(LEN(Disassembler!G350)&lt;8,CHAR(9),""),CHAR(9),Disassembler!I350,IF(LEN(Disassembler!L350)=0,"",CONCATENATE(IF(LEN(Disassembler!I350)&lt;8,CHAR(9),""),CHAR(9),IF(LEN(Disassembler!L350)=0,"",IF(LEFT(Disassembler!L350,1)="/","","/")),Disassembler!L350))))))</f>
        <v/>
      </c>
      <c r="C350" s="1"/>
    </row>
    <row r="351" spans="1:3" x14ac:dyDescent="0.2">
      <c r="A351" s="1"/>
      <c r="B351" s="344" t="str">
        <f>IF(LEN(Disassembler!F351)+LEN(Disassembler!G351)+LEN(Disassembler!L351)=0,"",CONCATENATE(Disassembler!Q351,IF(LEN(Disassembler!Q351)=0,"",","),IF(LEN(Disassembler!Q351)&lt;7,CHAR(9),""),CHAR(9),Disassembler!G351,IF(Disassembler!H351="I"," I",""),IF(LEN(Disassembler!I351)+LEN(Disassembler!L351)=0,"",CONCATENATE(IF(LEN(Disassembler!G351)&lt;8,CHAR(9),""),CHAR(9),Disassembler!I351,IF(LEN(Disassembler!L351)=0,"",CONCATENATE(IF(LEN(Disassembler!I351)&lt;8,CHAR(9),""),CHAR(9),IF(LEN(Disassembler!L351)=0,"",IF(LEFT(Disassembler!L351,1)="/","","/")),Disassembler!L351))))))</f>
        <v/>
      </c>
      <c r="C351" s="1"/>
    </row>
    <row r="352" spans="1:3" x14ac:dyDescent="0.2">
      <c r="A352" s="1"/>
      <c r="B352" s="344" t="str">
        <f>IF(LEN(Disassembler!F352)+LEN(Disassembler!G352)+LEN(Disassembler!L352)=0,"",CONCATENATE(Disassembler!Q352,IF(LEN(Disassembler!Q352)=0,"",","),IF(LEN(Disassembler!Q352)&lt;7,CHAR(9),""),CHAR(9),Disassembler!G352,IF(Disassembler!H352="I"," I",""),IF(LEN(Disassembler!I352)+LEN(Disassembler!L352)=0,"",CONCATENATE(IF(LEN(Disassembler!G352)&lt;8,CHAR(9),""),CHAR(9),Disassembler!I352,IF(LEN(Disassembler!L352)=0,"",CONCATENATE(IF(LEN(Disassembler!I352)&lt;8,CHAR(9),""),CHAR(9),IF(LEN(Disassembler!L352)=0,"",IF(LEFT(Disassembler!L352,1)="/","","/")),Disassembler!L352))))))</f>
        <v/>
      </c>
      <c r="C352" s="1"/>
    </row>
    <row r="353" spans="1:3" x14ac:dyDescent="0.2">
      <c r="A353" s="1"/>
      <c r="B353" s="344" t="str">
        <f>IF(LEN(Disassembler!F353)+LEN(Disassembler!G353)+LEN(Disassembler!L353)=0,"",CONCATENATE(Disassembler!Q353,IF(LEN(Disassembler!Q353)=0,"",","),IF(LEN(Disassembler!Q353)&lt;7,CHAR(9),""),CHAR(9),Disassembler!G353,IF(Disassembler!H353="I"," I",""),IF(LEN(Disassembler!I353)+LEN(Disassembler!L353)=0,"",CONCATENATE(IF(LEN(Disassembler!G353)&lt;8,CHAR(9),""),CHAR(9),Disassembler!I353,IF(LEN(Disassembler!L353)=0,"",CONCATENATE(IF(LEN(Disassembler!I353)&lt;8,CHAR(9),""),CHAR(9),IF(LEN(Disassembler!L353)=0,"",IF(LEFT(Disassembler!L353,1)="/","","/")),Disassembler!L353))))))</f>
        <v/>
      </c>
      <c r="C353" s="1"/>
    </row>
    <row r="354" spans="1:3" x14ac:dyDescent="0.2">
      <c r="A354" s="1"/>
      <c r="B354" s="344" t="str">
        <f>IF(LEN(Disassembler!F354)+LEN(Disassembler!G354)+LEN(Disassembler!L354)=0,"",CONCATENATE(Disassembler!Q354,IF(LEN(Disassembler!Q354)=0,"",","),IF(LEN(Disassembler!Q354)&lt;7,CHAR(9),""),CHAR(9),Disassembler!G354,IF(Disassembler!H354="I"," I",""),IF(LEN(Disassembler!I354)+LEN(Disassembler!L354)=0,"",CONCATENATE(IF(LEN(Disassembler!G354)&lt;8,CHAR(9),""),CHAR(9),Disassembler!I354,IF(LEN(Disassembler!L354)=0,"",CONCATENATE(IF(LEN(Disassembler!I354)&lt;8,CHAR(9),""),CHAR(9),IF(LEN(Disassembler!L354)=0,"",IF(LEFT(Disassembler!L354,1)="/","","/")),Disassembler!L354))))))</f>
        <v/>
      </c>
      <c r="C354" s="1"/>
    </row>
    <row r="355" spans="1:3" x14ac:dyDescent="0.2">
      <c r="A355" s="1"/>
      <c r="B355" s="344" t="str">
        <f>IF(LEN(Disassembler!F355)+LEN(Disassembler!G355)+LEN(Disassembler!L355)=0,"",CONCATENATE(Disassembler!Q355,IF(LEN(Disassembler!Q355)=0,"",","),IF(LEN(Disassembler!Q355)&lt;7,CHAR(9),""),CHAR(9),Disassembler!G355,IF(Disassembler!H355="I"," I",""),IF(LEN(Disassembler!I355)+LEN(Disassembler!L355)=0,"",CONCATENATE(IF(LEN(Disassembler!G355)&lt;8,CHAR(9),""),CHAR(9),Disassembler!I355,IF(LEN(Disassembler!L355)=0,"",CONCATENATE(IF(LEN(Disassembler!I355)&lt;8,CHAR(9),""),CHAR(9),IF(LEN(Disassembler!L355)=0,"",IF(LEFT(Disassembler!L355,1)="/","","/")),Disassembler!L355))))))</f>
        <v/>
      </c>
      <c r="C355" s="1"/>
    </row>
    <row r="356" spans="1:3" x14ac:dyDescent="0.2">
      <c r="A356" s="1"/>
      <c r="B356" s="344" t="str">
        <f>IF(LEN(Disassembler!F356)+LEN(Disassembler!G356)+LEN(Disassembler!L356)=0,"",CONCATENATE(Disassembler!Q356,IF(LEN(Disassembler!Q356)=0,"",","),IF(LEN(Disassembler!Q356)&lt;7,CHAR(9),""),CHAR(9),Disassembler!G356,IF(Disassembler!H356="I"," I",""),IF(LEN(Disassembler!I356)+LEN(Disassembler!L356)=0,"",CONCATENATE(IF(LEN(Disassembler!G356)&lt;8,CHAR(9),""),CHAR(9),Disassembler!I356,IF(LEN(Disassembler!L356)=0,"",CONCATENATE(IF(LEN(Disassembler!I356)&lt;8,CHAR(9),""),CHAR(9),IF(LEN(Disassembler!L356)=0,"",IF(LEFT(Disassembler!L356,1)="/","","/")),Disassembler!L356))))))</f>
        <v/>
      </c>
      <c r="C356" s="1"/>
    </row>
    <row r="357" spans="1:3" x14ac:dyDescent="0.2">
      <c r="A357" s="1"/>
      <c r="B357" s="344" t="str">
        <f>IF(LEN(Disassembler!F357)+LEN(Disassembler!G357)+LEN(Disassembler!L357)=0,"",CONCATENATE(Disassembler!Q357,IF(LEN(Disassembler!Q357)=0,"",","),IF(LEN(Disassembler!Q357)&lt;7,CHAR(9),""),CHAR(9),Disassembler!G357,IF(Disassembler!H357="I"," I",""),IF(LEN(Disassembler!I357)+LEN(Disassembler!L357)=0,"",CONCATENATE(IF(LEN(Disassembler!G357)&lt;8,CHAR(9),""),CHAR(9),Disassembler!I357,IF(LEN(Disassembler!L357)=0,"",CONCATENATE(IF(LEN(Disassembler!I357)&lt;8,CHAR(9),""),CHAR(9),IF(LEN(Disassembler!L357)=0,"",IF(LEFT(Disassembler!L357,1)="/","","/")),Disassembler!L357))))))</f>
        <v/>
      </c>
      <c r="C357" s="1"/>
    </row>
    <row r="358" spans="1:3" x14ac:dyDescent="0.2">
      <c r="A358" s="1"/>
      <c r="B358" s="344" t="str">
        <f>IF(LEN(Disassembler!F358)+LEN(Disassembler!G358)+LEN(Disassembler!L358)=0,"",CONCATENATE(Disassembler!Q358,IF(LEN(Disassembler!Q358)=0,"",","),IF(LEN(Disassembler!Q358)&lt;7,CHAR(9),""),CHAR(9),Disassembler!G358,IF(Disassembler!H358="I"," I",""),IF(LEN(Disassembler!I358)+LEN(Disassembler!L358)=0,"",CONCATENATE(IF(LEN(Disassembler!G358)&lt;8,CHAR(9),""),CHAR(9),Disassembler!I358,IF(LEN(Disassembler!L358)=0,"",CONCATENATE(IF(LEN(Disassembler!I358)&lt;8,CHAR(9),""),CHAR(9),IF(LEN(Disassembler!L358)=0,"",IF(LEFT(Disassembler!L358,1)="/","","/")),Disassembler!L358))))))</f>
        <v/>
      </c>
      <c r="C358" s="1"/>
    </row>
    <row r="359" spans="1:3" x14ac:dyDescent="0.2">
      <c r="A359" s="1"/>
      <c r="B359" s="344" t="str">
        <f>IF(LEN(Disassembler!F359)+LEN(Disassembler!G359)+LEN(Disassembler!L359)=0,"",CONCATENATE(Disassembler!Q359,IF(LEN(Disassembler!Q359)=0,"",","),IF(LEN(Disassembler!Q359)&lt;7,CHAR(9),""),CHAR(9),Disassembler!G359,IF(Disassembler!H359="I"," I",""),IF(LEN(Disassembler!I359)+LEN(Disassembler!L359)=0,"",CONCATENATE(IF(LEN(Disassembler!G359)&lt;8,CHAR(9),""),CHAR(9),Disassembler!I359,IF(LEN(Disassembler!L359)=0,"",CONCATENATE(IF(LEN(Disassembler!I359)&lt;8,CHAR(9),""),CHAR(9),IF(LEN(Disassembler!L359)=0,"",IF(LEFT(Disassembler!L359,1)="/","","/")),Disassembler!L359))))))</f>
        <v/>
      </c>
      <c r="C359" s="1"/>
    </row>
    <row r="360" spans="1:3" x14ac:dyDescent="0.2">
      <c r="A360" s="1"/>
      <c r="B360" s="344" t="str">
        <f>IF(LEN(Disassembler!F360)+LEN(Disassembler!G360)+LEN(Disassembler!L360)=0,"",CONCATENATE(Disassembler!Q360,IF(LEN(Disassembler!Q360)=0,"",","),IF(LEN(Disassembler!Q360)&lt;7,CHAR(9),""),CHAR(9),Disassembler!G360,IF(Disassembler!H360="I"," I",""),IF(LEN(Disassembler!I360)+LEN(Disassembler!L360)=0,"",CONCATENATE(IF(LEN(Disassembler!G360)&lt;8,CHAR(9),""),CHAR(9),Disassembler!I360,IF(LEN(Disassembler!L360)=0,"",CONCATENATE(IF(LEN(Disassembler!I360)&lt;8,CHAR(9),""),CHAR(9),IF(LEN(Disassembler!L360)=0,"",IF(LEFT(Disassembler!L360,1)="/","","/")),Disassembler!L360))))))</f>
        <v/>
      </c>
      <c r="C360" s="1"/>
    </row>
    <row r="361" spans="1:3" x14ac:dyDescent="0.2">
      <c r="A361" s="1"/>
      <c r="B361" s="344" t="str">
        <f>IF(LEN(Disassembler!F361)+LEN(Disassembler!G361)+LEN(Disassembler!L361)=0,"",CONCATENATE(Disassembler!Q361,IF(LEN(Disassembler!Q361)=0,"",","),IF(LEN(Disassembler!Q361)&lt;7,CHAR(9),""),CHAR(9),Disassembler!G361,IF(Disassembler!H361="I"," I",""),IF(LEN(Disassembler!I361)+LEN(Disassembler!L361)=0,"",CONCATENATE(IF(LEN(Disassembler!G361)&lt;8,CHAR(9),""),CHAR(9),Disassembler!I361,IF(LEN(Disassembler!L361)=0,"",CONCATENATE(IF(LEN(Disassembler!I361)&lt;8,CHAR(9),""),CHAR(9),IF(LEN(Disassembler!L361)=0,"",IF(LEFT(Disassembler!L361,1)="/","","/")),Disassembler!L361))))))</f>
        <v/>
      </c>
      <c r="C361" s="1"/>
    </row>
    <row r="362" spans="1:3" x14ac:dyDescent="0.2">
      <c r="A362" s="1"/>
      <c r="B362" s="344" t="str">
        <f>IF(LEN(Disassembler!F362)+LEN(Disassembler!G362)+LEN(Disassembler!L362)=0,"",CONCATENATE(Disassembler!Q362,IF(LEN(Disassembler!Q362)=0,"",","),IF(LEN(Disassembler!Q362)&lt;7,CHAR(9),""),CHAR(9),Disassembler!G362,IF(Disassembler!H362="I"," I",""),IF(LEN(Disassembler!I362)+LEN(Disassembler!L362)=0,"",CONCATENATE(IF(LEN(Disassembler!G362)&lt;8,CHAR(9),""),CHAR(9),Disassembler!I362,IF(LEN(Disassembler!L362)=0,"",CONCATENATE(IF(LEN(Disassembler!I362)&lt;8,CHAR(9),""),CHAR(9),IF(LEN(Disassembler!L362)=0,"",IF(LEFT(Disassembler!L362,1)="/","","/")),Disassembler!L362))))))</f>
        <v/>
      </c>
      <c r="C362" s="1"/>
    </row>
    <row r="363" spans="1:3" x14ac:dyDescent="0.2">
      <c r="A363" s="1"/>
      <c r="B363" s="344" t="str">
        <f>IF(LEN(Disassembler!F363)+LEN(Disassembler!G363)+LEN(Disassembler!L363)=0,"",CONCATENATE(Disassembler!Q363,IF(LEN(Disassembler!Q363)=0,"",","),IF(LEN(Disassembler!Q363)&lt;7,CHAR(9),""),CHAR(9),Disassembler!G363,IF(Disassembler!H363="I"," I",""),IF(LEN(Disassembler!I363)+LEN(Disassembler!L363)=0,"",CONCATENATE(IF(LEN(Disassembler!G363)&lt;8,CHAR(9),""),CHAR(9),Disassembler!I363,IF(LEN(Disassembler!L363)=0,"",CONCATENATE(IF(LEN(Disassembler!I363)&lt;8,CHAR(9),""),CHAR(9),IF(LEN(Disassembler!L363)=0,"",IF(LEFT(Disassembler!L363,1)="/","","/")),Disassembler!L363))))))</f>
        <v/>
      </c>
      <c r="C363" s="1"/>
    </row>
    <row r="364" spans="1:3" x14ac:dyDescent="0.2">
      <c r="A364" s="1"/>
      <c r="B364" s="344" t="str">
        <f>IF(LEN(Disassembler!F364)+LEN(Disassembler!G364)+LEN(Disassembler!L364)=0,"",CONCATENATE(Disassembler!Q364,IF(LEN(Disassembler!Q364)=0,"",","),IF(LEN(Disassembler!Q364)&lt;7,CHAR(9),""),CHAR(9),Disassembler!G364,IF(Disassembler!H364="I"," I",""),IF(LEN(Disassembler!I364)+LEN(Disassembler!L364)=0,"",CONCATENATE(IF(LEN(Disassembler!G364)&lt;8,CHAR(9),""),CHAR(9),Disassembler!I364,IF(LEN(Disassembler!L364)=0,"",CONCATENATE(IF(LEN(Disassembler!I364)&lt;8,CHAR(9),""),CHAR(9),IF(LEN(Disassembler!L364)=0,"",IF(LEFT(Disassembler!L364,1)="/","","/")),Disassembler!L364))))))</f>
        <v/>
      </c>
      <c r="C364" s="1"/>
    </row>
    <row r="365" spans="1:3" x14ac:dyDescent="0.2">
      <c r="A365" s="1"/>
      <c r="B365" s="344" t="str">
        <f>IF(LEN(Disassembler!F365)+LEN(Disassembler!G365)+LEN(Disassembler!L365)=0,"",CONCATENATE(Disassembler!Q365,IF(LEN(Disassembler!Q365)=0,"",","),IF(LEN(Disassembler!Q365)&lt;7,CHAR(9),""),CHAR(9),Disassembler!G365,IF(Disassembler!H365="I"," I",""),IF(LEN(Disassembler!I365)+LEN(Disassembler!L365)=0,"",CONCATENATE(IF(LEN(Disassembler!G365)&lt;8,CHAR(9),""),CHAR(9),Disassembler!I365,IF(LEN(Disassembler!L365)=0,"",CONCATENATE(IF(LEN(Disassembler!I365)&lt;8,CHAR(9),""),CHAR(9),IF(LEN(Disassembler!L365)=0,"",IF(LEFT(Disassembler!L365,1)="/","","/")),Disassembler!L365))))))</f>
        <v/>
      </c>
      <c r="C365" s="1"/>
    </row>
    <row r="366" spans="1:3" x14ac:dyDescent="0.2">
      <c r="A366" s="1"/>
      <c r="B366" s="344" t="str">
        <f>IF(LEN(Disassembler!F366)+LEN(Disassembler!G366)+LEN(Disassembler!L366)=0,"",CONCATENATE(Disassembler!Q366,IF(LEN(Disassembler!Q366)=0,"",","),IF(LEN(Disassembler!Q366)&lt;7,CHAR(9),""),CHAR(9),Disassembler!G366,IF(Disassembler!H366="I"," I",""),IF(LEN(Disassembler!I366)+LEN(Disassembler!L366)=0,"",CONCATENATE(IF(LEN(Disassembler!G366)&lt;8,CHAR(9),""),CHAR(9),Disassembler!I366,IF(LEN(Disassembler!L366)=0,"",CONCATENATE(IF(LEN(Disassembler!I366)&lt;8,CHAR(9),""),CHAR(9),IF(LEN(Disassembler!L366)=0,"",IF(LEFT(Disassembler!L366,1)="/","","/")),Disassembler!L366))))))</f>
        <v/>
      </c>
      <c r="C366" s="1"/>
    </row>
    <row r="367" spans="1:3" x14ac:dyDescent="0.2">
      <c r="A367" s="1"/>
      <c r="B367" s="344" t="str">
        <f>IF(LEN(Disassembler!F367)+LEN(Disassembler!G367)+LEN(Disassembler!L367)=0,"",CONCATENATE(Disassembler!Q367,IF(LEN(Disassembler!Q367)=0,"",","),IF(LEN(Disassembler!Q367)&lt;7,CHAR(9),""),CHAR(9),Disassembler!G367,IF(Disassembler!H367="I"," I",""),IF(LEN(Disassembler!I367)+LEN(Disassembler!L367)=0,"",CONCATENATE(IF(LEN(Disassembler!G367)&lt;8,CHAR(9),""),CHAR(9),Disassembler!I367,IF(LEN(Disassembler!L367)=0,"",CONCATENATE(IF(LEN(Disassembler!I367)&lt;8,CHAR(9),""),CHAR(9),IF(LEN(Disassembler!L367)=0,"",IF(LEFT(Disassembler!L367,1)="/","","/")),Disassembler!L367))))))</f>
        <v/>
      </c>
      <c r="C367" s="1"/>
    </row>
    <row r="368" spans="1:3" x14ac:dyDescent="0.2">
      <c r="A368" s="1"/>
      <c r="B368" s="344" t="str">
        <f>IF(LEN(Disassembler!F368)+LEN(Disassembler!G368)+LEN(Disassembler!L368)=0,"",CONCATENATE(Disassembler!Q368,IF(LEN(Disassembler!Q368)=0,"",","),IF(LEN(Disassembler!Q368)&lt;7,CHAR(9),""),CHAR(9),Disassembler!G368,IF(Disassembler!H368="I"," I",""),IF(LEN(Disassembler!I368)+LEN(Disassembler!L368)=0,"",CONCATENATE(IF(LEN(Disassembler!G368)&lt;8,CHAR(9),""),CHAR(9),Disassembler!I368,IF(LEN(Disassembler!L368)=0,"",CONCATENATE(IF(LEN(Disassembler!I368)&lt;8,CHAR(9),""),CHAR(9),IF(LEN(Disassembler!L368)=0,"",IF(LEFT(Disassembler!L368,1)="/","","/")),Disassembler!L368))))))</f>
        <v/>
      </c>
      <c r="C368" s="1"/>
    </row>
    <row r="369" spans="1:3" x14ac:dyDescent="0.2">
      <c r="A369" s="1"/>
      <c r="B369" s="344" t="str">
        <f>IF(LEN(Disassembler!F369)+LEN(Disassembler!G369)+LEN(Disassembler!L369)=0,"",CONCATENATE(Disassembler!Q369,IF(LEN(Disassembler!Q369)=0,"",","),IF(LEN(Disassembler!Q369)&lt;7,CHAR(9),""),CHAR(9),Disassembler!G369,IF(Disassembler!H369="I"," I",""),IF(LEN(Disassembler!I369)+LEN(Disassembler!L369)=0,"",CONCATENATE(IF(LEN(Disassembler!G369)&lt;8,CHAR(9),""),CHAR(9),Disassembler!I369,IF(LEN(Disassembler!L369)=0,"",CONCATENATE(IF(LEN(Disassembler!I369)&lt;8,CHAR(9),""),CHAR(9),IF(LEN(Disassembler!L369)=0,"",IF(LEFT(Disassembler!L369,1)="/","","/")),Disassembler!L369))))))</f>
        <v/>
      </c>
      <c r="C369" s="1"/>
    </row>
    <row r="370" spans="1:3" x14ac:dyDescent="0.2">
      <c r="A370" s="1"/>
      <c r="B370" s="344" t="str">
        <f>IF(LEN(Disassembler!F370)+LEN(Disassembler!G370)+LEN(Disassembler!L370)=0,"",CONCATENATE(Disassembler!Q370,IF(LEN(Disassembler!Q370)=0,"",","),IF(LEN(Disassembler!Q370)&lt;7,CHAR(9),""),CHAR(9),Disassembler!G370,IF(Disassembler!H370="I"," I",""),IF(LEN(Disassembler!I370)+LEN(Disassembler!L370)=0,"",CONCATENATE(IF(LEN(Disassembler!G370)&lt;8,CHAR(9),""),CHAR(9),Disassembler!I370,IF(LEN(Disassembler!L370)=0,"",CONCATENATE(IF(LEN(Disassembler!I370)&lt;8,CHAR(9),""),CHAR(9),IF(LEN(Disassembler!L370)=0,"",IF(LEFT(Disassembler!L370,1)="/","","/")),Disassembler!L370))))))</f>
        <v/>
      </c>
      <c r="C370" s="1"/>
    </row>
    <row r="371" spans="1:3" x14ac:dyDescent="0.2">
      <c r="A371" s="1"/>
      <c r="B371" s="344" t="str">
        <f>IF(LEN(Disassembler!F371)+LEN(Disassembler!G371)+LEN(Disassembler!L371)=0,"",CONCATENATE(Disassembler!Q371,IF(LEN(Disassembler!Q371)=0,"",","),IF(LEN(Disassembler!Q371)&lt;7,CHAR(9),""),CHAR(9),Disassembler!G371,IF(Disassembler!H371="I"," I",""),IF(LEN(Disassembler!I371)+LEN(Disassembler!L371)=0,"",CONCATENATE(IF(LEN(Disassembler!G371)&lt;8,CHAR(9),""),CHAR(9),Disassembler!I371,IF(LEN(Disassembler!L371)=0,"",CONCATENATE(IF(LEN(Disassembler!I371)&lt;8,CHAR(9),""),CHAR(9),IF(LEN(Disassembler!L371)=0,"",IF(LEFT(Disassembler!L371,1)="/","","/")),Disassembler!L371))))))</f>
        <v/>
      </c>
      <c r="C371" s="1"/>
    </row>
    <row r="372" spans="1:3" x14ac:dyDescent="0.2">
      <c r="A372" s="1"/>
      <c r="B372" s="344" t="str">
        <f>IF(LEN(Disassembler!F372)+LEN(Disassembler!G372)+LEN(Disassembler!L372)=0,"",CONCATENATE(Disassembler!Q372,IF(LEN(Disassembler!Q372)=0,"",","),IF(LEN(Disassembler!Q372)&lt;7,CHAR(9),""),CHAR(9),Disassembler!G372,IF(Disassembler!H372="I"," I",""),IF(LEN(Disassembler!I372)+LEN(Disassembler!L372)=0,"",CONCATENATE(IF(LEN(Disassembler!G372)&lt;8,CHAR(9),""),CHAR(9),Disassembler!I372,IF(LEN(Disassembler!L372)=0,"",CONCATENATE(IF(LEN(Disassembler!I372)&lt;8,CHAR(9),""),CHAR(9),IF(LEN(Disassembler!L372)=0,"",IF(LEFT(Disassembler!L372,1)="/","","/")),Disassembler!L372))))))</f>
        <v/>
      </c>
      <c r="C372" s="1"/>
    </row>
    <row r="373" spans="1:3" x14ac:dyDescent="0.2">
      <c r="A373" s="1"/>
      <c r="B373" s="344" t="str">
        <f>IF(LEN(Disassembler!F373)+LEN(Disassembler!G373)+LEN(Disassembler!L373)=0,"",CONCATENATE(Disassembler!Q373,IF(LEN(Disassembler!Q373)=0,"",","),IF(LEN(Disassembler!Q373)&lt;7,CHAR(9),""),CHAR(9),Disassembler!G373,IF(Disassembler!H373="I"," I",""),IF(LEN(Disassembler!I373)+LEN(Disassembler!L373)=0,"",CONCATENATE(IF(LEN(Disassembler!G373)&lt;8,CHAR(9),""),CHAR(9),Disassembler!I373,IF(LEN(Disassembler!L373)=0,"",CONCATENATE(IF(LEN(Disassembler!I373)&lt;8,CHAR(9),""),CHAR(9),IF(LEN(Disassembler!L373)=0,"",IF(LEFT(Disassembler!L373,1)="/","","/")),Disassembler!L373))))))</f>
        <v/>
      </c>
      <c r="C373" s="1"/>
    </row>
    <row r="374" spans="1:3" x14ac:dyDescent="0.2">
      <c r="A374" s="1"/>
      <c r="B374" s="344" t="str">
        <f>IF(LEN(Disassembler!F374)+LEN(Disassembler!G374)+LEN(Disassembler!L374)=0,"",CONCATENATE(Disassembler!Q374,IF(LEN(Disassembler!Q374)=0,"",","),IF(LEN(Disassembler!Q374)&lt;7,CHAR(9),""),CHAR(9),Disassembler!G374,IF(Disassembler!H374="I"," I",""),IF(LEN(Disassembler!I374)+LEN(Disassembler!L374)=0,"",CONCATENATE(IF(LEN(Disassembler!G374)&lt;8,CHAR(9),""),CHAR(9),Disassembler!I374,IF(LEN(Disassembler!L374)=0,"",CONCATENATE(IF(LEN(Disassembler!I374)&lt;8,CHAR(9),""),CHAR(9),IF(LEN(Disassembler!L374)=0,"",IF(LEFT(Disassembler!L374,1)="/","","/")),Disassembler!L374))))))</f>
        <v/>
      </c>
      <c r="C374" s="1"/>
    </row>
    <row r="375" spans="1:3" x14ac:dyDescent="0.2">
      <c r="A375" s="1"/>
      <c r="B375" s="344" t="str">
        <f>IF(LEN(Disassembler!F375)+LEN(Disassembler!G375)+LEN(Disassembler!L375)=0,"",CONCATENATE(Disassembler!Q375,IF(LEN(Disassembler!Q375)=0,"",","),IF(LEN(Disassembler!Q375)&lt;7,CHAR(9),""),CHAR(9),Disassembler!G375,IF(Disassembler!H375="I"," I",""),IF(LEN(Disassembler!I375)+LEN(Disassembler!L375)=0,"",CONCATENATE(IF(LEN(Disassembler!G375)&lt;8,CHAR(9),""),CHAR(9),Disassembler!I375,IF(LEN(Disassembler!L375)=0,"",CONCATENATE(IF(LEN(Disassembler!I375)&lt;8,CHAR(9),""),CHAR(9),IF(LEN(Disassembler!L375)=0,"",IF(LEFT(Disassembler!L375,1)="/","","/")),Disassembler!L375))))))</f>
        <v/>
      </c>
      <c r="C375" s="1"/>
    </row>
    <row r="376" spans="1:3" x14ac:dyDescent="0.2">
      <c r="A376" s="1"/>
      <c r="B376" s="344" t="str">
        <f>IF(LEN(Disassembler!F376)+LEN(Disassembler!G376)+LEN(Disassembler!L376)=0,"",CONCATENATE(Disassembler!Q376,IF(LEN(Disassembler!Q376)=0,"",","),IF(LEN(Disassembler!Q376)&lt;7,CHAR(9),""),CHAR(9),Disassembler!G376,IF(Disassembler!H376="I"," I",""),IF(LEN(Disassembler!I376)+LEN(Disassembler!L376)=0,"",CONCATENATE(IF(LEN(Disassembler!G376)&lt;8,CHAR(9),""),CHAR(9),Disassembler!I376,IF(LEN(Disassembler!L376)=0,"",CONCATENATE(IF(LEN(Disassembler!I376)&lt;8,CHAR(9),""),CHAR(9),IF(LEN(Disassembler!L376)=0,"",IF(LEFT(Disassembler!L376,1)="/","","/")),Disassembler!L376))))))</f>
        <v/>
      </c>
      <c r="C376" s="1"/>
    </row>
    <row r="377" spans="1:3" x14ac:dyDescent="0.2">
      <c r="A377" s="1"/>
      <c r="B377" s="344" t="str">
        <f>IF(LEN(Disassembler!F377)+LEN(Disassembler!G377)+LEN(Disassembler!L377)=0,"",CONCATENATE(Disassembler!Q377,IF(LEN(Disassembler!Q377)=0,"",","),IF(LEN(Disassembler!Q377)&lt;7,CHAR(9),""),CHAR(9),Disassembler!G377,IF(Disassembler!H377="I"," I",""),IF(LEN(Disassembler!I377)+LEN(Disassembler!L377)=0,"",CONCATENATE(IF(LEN(Disassembler!G377)&lt;8,CHAR(9),""),CHAR(9),Disassembler!I377,IF(LEN(Disassembler!L377)=0,"",CONCATENATE(IF(LEN(Disassembler!I377)&lt;8,CHAR(9),""),CHAR(9),IF(LEN(Disassembler!L377)=0,"",IF(LEFT(Disassembler!L377,1)="/","","/")),Disassembler!L377))))))</f>
        <v/>
      </c>
      <c r="C377" s="1"/>
    </row>
    <row r="378" spans="1:3" x14ac:dyDescent="0.2">
      <c r="A378" s="1"/>
      <c r="B378" s="344" t="str">
        <f>IF(LEN(Disassembler!F378)+LEN(Disassembler!G378)+LEN(Disassembler!L378)=0,"",CONCATENATE(Disassembler!Q378,IF(LEN(Disassembler!Q378)=0,"",","),IF(LEN(Disassembler!Q378)&lt;7,CHAR(9),""),CHAR(9),Disassembler!G378,IF(Disassembler!H378="I"," I",""),IF(LEN(Disassembler!I378)+LEN(Disassembler!L378)=0,"",CONCATENATE(IF(LEN(Disassembler!G378)&lt;8,CHAR(9),""),CHAR(9),Disassembler!I378,IF(LEN(Disassembler!L378)=0,"",CONCATENATE(IF(LEN(Disassembler!I378)&lt;8,CHAR(9),""),CHAR(9),IF(LEN(Disassembler!L378)=0,"",IF(LEFT(Disassembler!L378,1)="/","","/")),Disassembler!L378))))))</f>
        <v/>
      </c>
      <c r="C378" s="1"/>
    </row>
    <row r="379" spans="1:3" x14ac:dyDescent="0.2">
      <c r="A379" s="1"/>
      <c r="B379" s="344" t="str">
        <f>IF(LEN(Disassembler!F379)+LEN(Disassembler!G379)+LEN(Disassembler!L379)=0,"",CONCATENATE(Disassembler!Q379,IF(LEN(Disassembler!Q379)=0,"",","),IF(LEN(Disassembler!Q379)&lt;7,CHAR(9),""),CHAR(9),Disassembler!G379,IF(Disassembler!H379="I"," I",""),IF(LEN(Disassembler!I379)+LEN(Disassembler!L379)=0,"",CONCATENATE(IF(LEN(Disassembler!G379)&lt;8,CHAR(9),""),CHAR(9),Disassembler!I379,IF(LEN(Disassembler!L379)=0,"",CONCATENATE(IF(LEN(Disassembler!I379)&lt;8,CHAR(9),""),CHAR(9),IF(LEN(Disassembler!L379)=0,"",IF(LEFT(Disassembler!L379,1)="/","","/")),Disassembler!L379))))))</f>
        <v/>
      </c>
      <c r="C379" s="1"/>
    </row>
    <row r="380" spans="1:3" x14ac:dyDescent="0.2">
      <c r="A380" s="1"/>
      <c r="B380" s="344" t="str">
        <f>IF(LEN(Disassembler!F380)+LEN(Disassembler!G380)+LEN(Disassembler!L380)=0,"",CONCATENATE(Disassembler!Q380,IF(LEN(Disassembler!Q380)=0,"",","),IF(LEN(Disassembler!Q380)&lt;7,CHAR(9),""),CHAR(9),Disassembler!G380,IF(Disassembler!H380="I"," I",""),IF(LEN(Disassembler!I380)+LEN(Disassembler!L380)=0,"",CONCATENATE(IF(LEN(Disassembler!G380)&lt;8,CHAR(9),""),CHAR(9),Disassembler!I380,IF(LEN(Disassembler!L380)=0,"",CONCATENATE(IF(LEN(Disassembler!I380)&lt;8,CHAR(9),""),CHAR(9),IF(LEN(Disassembler!L380)=0,"",IF(LEFT(Disassembler!L380,1)="/","","/")),Disassembler!L380))))))</f>
        <v/>
      </c>
      <c r="C380" s="1"/>
    </row>
    <row r="381" spans="1:3" x14ac:dyDescent="0.2">
      <c r="A381" s="1"/>
      <c r="B381" s="344" t="str">
        <f>IF(LEN(Disassembler!F381)+LEN(Disassembler!G381)+LEN(Disassembler!L381)=0,"",CONCATENATE(Disassembler!Q381,IF(LEN(Disassembler!Q381)=0,"",","),IF(LEN(Disassembler!Q381)&lt;7,CHAR(9),""),CHAR(9),Disassembler!G381,IF(Disassembler!H381="I"," I",""),IF(LEN(Disassembler!I381)+LEN(Disassembler!L381)=0,"",CONCATENATE(IF(LEN(Disassembler!G381)&lt;8,CHAR(9),""),CHAR(9),Disassembler!I381,IF(LEN(Disassembler!L381)=0,"",CONCATENATE(IF(LEN(Disassembler!I381)&lt;8,CHAR(9),""),CHAR(9),IF(LEN(Disassembler!L381)=0,"",IF(LEFT(Disassembler!L381,1)="/","","/")),Disassembler!L381))))))</f>
        <v/>
      </c>
      <c r="C381" s="1"/>
    </row>
    <row r="382" spans="1:3" x14ac:dyDescent="0.2">
      <c r="A382" s="1"/>
      <c r="B382" s="344" t="str">
        <f>IF(LEN(Disassembler!F382)+LEN(Disassembler!G382)+LEN(Disassembler!L382)=0,"",CONCATENATE(Disassembler!Q382,IF(LEN(Disassembler!Q382)=0,"",","),IF(LEN(Disassembler!Q382)&lt;7,CHAR(9),""),CHAR(9),Disassembler!G382,IF(Disassembler!H382="I"," I",""),IF(LEN(Disassembler!I382)+LEN(Disassembler!L382)=0,"",CONCATENATE(IF(LEN(Disassembler!G382)&lt;8,CHAR(9),""),CHAR(9),Disassembler!I382,IF(LEN(Disassembler!L382)=0,"",CONCATENATE(IF(LEN(Disassembler!I382)&lt;8,CHAR(9),""),CHAR(9),IF(LEN(Disassembler!L382)=0,"",IF(LEFT(Disassembler!L382,1)="/","","/")),Disassembler!L382))))))</f>
        <v/>
      </c>
      <c r="C382" s="1"/>
    </row>
    <row r="383" spans="1:3" x14ac:dyDescent="0.2">
      <c r="A383" s="1"/>
      <c r="B383" s="344" t="str">
        <f>IF(LEN(Disassembler!F383)+LEN(Disassembler!G383)+LEN(Disassembler!L383)=0,"",CONCATENATE(Disassembler!Q383,IF(LEN(Disassembler!Q383)=0,"",","),IF(LEN(Disassembler!Q383)&lt;7,CHAR(9),""),CHAR(9),Disassembler!G383,IF(Disassembler!H383="I"," I",""),IF(LEN(Disassembler!I383)+LEN(Disassembler!L383)=0,"",CONCATENATE(IF(LEN(Disassembler!G383)&lt;8,CHAR(9),""),CHAR(9),Disassembler!I383,IF(LEN(Disassembler!L383)=0,"",CONCATENATE(IF(LEN(Disassembler!I383)&lt;8,CHAR(9),""),CHAR(9),IF(LEN(Disassembler!L383)=0,"",IF(LEFT(Disassembler!L383,1)="/","","/")),Disassembler!L383))))))</f>
        <v/>
      </c>
      <c r="C383" s="1"/>
    </row>
    <row r="384" spans="1:3" x14ac:dyDescent="0.2">
      <c r="A384" s="1"/>
      <c r="B384" s="344" t="str">
        <f>IF(LEN(Disassembler!F384)+LEN(Disassembler!G384)+LEN(Disassembler!L384)=0,"",CONCATENATE(Disassembler!Q384,IF(LEN(Disassembler!Q384)=0,"",","),IF(LEN(Disassembler!Q384)&lt;7,CHAR(9),""),CHAR(9),Disassembler!G384,IF(Disassembler!H384="I"," I",""),IF(LEN(Disassembler!I384)+LEN(Disassembler!L384)=0,"",CONCATENATE(IF(LEN(Disassembler!G384)&lt;8,CHAR(9),""),CHAR(9),Disassembler!I384,IF(LEN(Disassembler!L384)=0,"",CONCATENATE(IF(LEN(Disassembler!I384)&lt;8,CHAR(9),""),CHAR(9),IF(LEN(Disassembler!L384)=0,"",IF(LEFT(Disassembler!L384,1)="/","","/")),Disassembler!L384))))))</f>
        <v/>
      </c>
      <c r="C384" s="1"/>
    </row>
    <row r="385" spans="1:3" x14ac:dyDescent="0.2">
      <c r="A385" s="1"/>
      <c r="B385" s="344" t="str">
        <f>IF(LEN(Disassembler!F385)+LEN(Disassembler!G385)+LEN(Disassembler!L385)=0,"",CONCATENATE(Disassembler!Q385,IF(LEN(Disassembler!Q385)=0,"",","),IF(LEN(Disassembler!Q385)&lt;7,CHAR(9),""),CHAR(9),Disassembler!G385,IF(Disassembler!H385="I"," I",""),IF(LEN(Disassembler!I385)+LEN(Disassembler!L385)=0,"",CONCATENATE(IF(LEN(Disassembler!G385)&lt;8,CHAR(9),""),CHAR(9),Disassembler!I385,IF(LEN(Disassembler!L385)=0,"",CONCATENATE(IF(LEN(Disassembler!I385)&lt;8,CHAR(9),""),CHAR(9),IF(LEN(Disassembler!L385)=0,"",IF(LEFT(Disassembler!L385,1)="/","","/")),Disassembler!L385))))))</f>
        <v/>
      </c>
      <c r="C385" s="1"/>
    </row>
    <row r="386" spans="1:3" x14ac:dyDescent="0.2">
      <c r="A386" s="1"/>
      <c r="B386" s="344" t="str">
        <f>IF(LEN(Disassembler!F386)+LEN(Disassembler!G386)+LEN(Disassembler!L386)=0,"",CONCATENATE(Disassembler!Q386,IF(LEN(Disassembler!Q386)=0,"",","),IF(LEN(Disassembler!Q386)&lt;7,CHAR(9),""),CHAR(9),Disassembler!G386,IF(Disassembler!H386="I"," I",""),IF(LEN(Disassembler!I386)+LEN(Disassembler!L386)=0,"",CONCATENATE(IF(LEN(Disassembler!G386)&lt;8,CHAR(9),""),CHAR(9),Disassembler!I386,IF(LEN(Disassembler!L386)=0,"",CONCATENATE(IF(LEN(Disassembler!I386)&lt;8,CHAR(9),""),CHAR(9),IF(LEN(Disassembler!L386)=0,"",IF(LEFT(Disassembler!L386,1)="/","","/")),Disassembler!L386))))))</f>
        <v/>
      </c>
      <c r="C386" s="1"/>
    </row>
    <row r="387" spans="1:3" x14ac:dyDescent="0.2">
      <c r="A387" s="1"/>
      <c r="B387" s="344" t="str">
        <f>IF(LEN(Disassembler!F387)+LEN(Disassembler!G387)+LEN(Disassembler!L387)=0,"",CONCATENATE(Disassembler!Q387,IF(LEN(Disassembler!Q387)=0,"",","),IF(LEN(Disassembler!Q387)&lt;7,CHAR(9),""),CHAR(9),Disassembler!G387,IF(Disassembler!H387="I"," I",""),IF(LEN(Disassembler!I387)+LEN(Disassembler!L387)=0,"",CONCATENATE(IF(LEN(Disassembler!G387)&lt;8,CHAR(9),""),CHAR(9),Disassembler!I387,IF(LEN(Disassembler!L387)=0,"",CONCATENATE(IF(LEN(Disassembler!I387)&lt;8,CHAR(9),""),CHAR(9),IF(LEN(Disassembler!L387)=0,"",IF(LEFT(Disassembler!L387,1)="/","","/")),Disassembler!L387))))))</f>
        <v/>
      </c>
      <c r="C387" s="1"/>
    </row>
    <row r="388" spans="1:3" x14ac:dyDescent="0.2">
      <c r="A388" s="1"/>
      <c r="B388" s="344" t="str">
        <f>IF(LEN(Disassembler!F388)+LEN(Disassembler!G388)+LEN(Disassembler!L388)=0,"",CONCATENATE(Disassembler!Q388,IF(LEN(Disassembler!Q388)=0,"",","),IF(LEN(Disassembler!Q388)&lt;7,CHAR(9),""),CHAR(9),Disassembler!G388,IF(Disassembler!H388="I"," I",""),IF(LEN(Disassembler!I388)+LEN(Disassembler!L388)=0,"",CONCATENATE(IF(LEN(Disassembler!G388)&lt;8,CHAR(9),""),CHAR(9),Disassembler!I388,IF(LEN(Disassembler!L388)=0,"",CONCATENATE(IF(LEN(Disassembler!I388)&lt;8,CHAR(9),""),CHAR(9),IF(LEN(Disassembler!L388)=0,"",IF(LEFT(Disassembler!L388,1)="/","","/")),Disassembler!L388))))))</f>
        <v/>
      </c>
      <c r="C388" s="1"/>
    </row>
    <row r="389" spans="1:3" x14ac:dyDescent="0.2">
      <c r="A389" s="1"/>
      <c r="B389" s="344" t="str">
        <f>IF(LEN(Disassembler!F389)+LEN(Disassembler!G389)+LEN(Disassembler!L389)=0,"",CONCATENATE(Disassembler!Q389,IF(LEN(Disassembler!Q389)=0,"",","),IF(LEN(Disassembler!Q389)&lt;7,CHAR(9),""),CHAR(9),Disassembler!G389,IF(Disassembler!H389="I"," I",""),IF(LEN(Disassembler!I389)+LEN(Disassembler!L389)=0,"",CONCATENATE(IF(LEN(Disassembler!G389)&lt;8,CHAR(9),""),CHAR(9),Disassembler!I389,IF(LEN(Disassembler!L389)=0,"",CONCATENATE(IF(LEN(Disassembler!I389)&lt;8,CHAR(9),""),CHAR(9),IF(LEN(Disassembler!L389)=0,"",IF(LEFT(Disassembler!L389,1)="/","","/")),Disassembler!L389))))))</f>
        <v/>
      </c>
      <c r="C389" s="1"/>
    </row>
    <row r="390" spans="1:3" x14ac:dyDescent="0.2">
      <c r="A390" s="1"/>
      <c r="B390" s="344" t="str">
        <f>IF(LEN(Disassembler!F390)+LEN(Disassembler!G390)+LEN(Disassembler!L390)=0,"",CONCATENATE(Disassembler!Q390,IF(LEN(Disassembler!Q390)=0,"",","),IF(LEN(Disassembler!Q390)&lt;7,CHAR(9),""),CHAR(9),Disassembler!G390,IF(Disassembler!H390="I"," I",""),IF(LEN(Disassembler!I390)+LEN(Disassembler!L390)=0,"",CONCATENATE(IF(LEN(Disassembler!G390)&lt;8,CHAR(9),""),CHAR(9),Disassembler!I390,IF(LEN(Disassembler!L390)=0,"",CONCATENATE(IF(LEN(Disassembler!I390)&lt;8,CHAR(9),""),CHAR(9),IF(LEN(Disassembler!L390)=0,"",IF(LEFT(Disassembler!L390,1)="/","","/")),Disassembler!L390))))))</f>
        <v/>
      </c>
      <c r="C390" s="1"/>
    </row>
    <row r="391" spans="1:3" x14ac:dyDescent="0.2">
      <c r="A391" s="1"/>
      <c r="B391" s="344" t="str">
        <f>IF(LEN(Disassembler!F391)+LEN(Disassembler!G391)+LEN(Disassembler!L391)=0,"",CONCATENATE(Disassembler!Q391,IF(LEN(Disassembler!Q391)=0,"",","),IF(LEN(Disassembler!Q391)&lt;7,CHAR(9),""),CHAR(9),Disassembler!G391,IF(Disassembler!H391="I"," I",""),IF(LEN(Disassembler!I391)+LEN(Disassembler!L391)=0,"",CONCATENATE(IF(LEN(Disassembler!G391)&lt;8,CHAR(9),""),CHAR(9),Disassembler!I391,IF(LEN(Disassembler!L391)=0,"",CONCATENATE(IF(LEN(Disassembler!I391)&lt;8,CHAR(9),""),CHAR(9),IF(LEN(Disassembler!L391)=0,"",IF(LEFT(Disassembler!L391,1)="/","","/")),Disassembler!L391))))))</f>
        <v/>
      </c>
      <c r="C391" s="1"/>
    </row>
    <row r="392" spans="1:3" x14ac:dyDescent="0.2">
      <c r="A392" s="1"/>
      <c r="B392" s="344" t="str">
        <f>IF(LEN(Disassembler!F392)+LEN(Disassembler!G392)+LEN(Disassembler!L392)=0,"",CONCATENATE(Disassembler!Q392,IF(LEN(Disassembler!Q392)=0,"",","),IF(LEN(Disassembler!Q392)&lt;7,CHAR(9),""),CHAR(9),Disassembler!G392,IF(Disassembler!H392="I"," I",""),IF(LEN(Disassembler!I392)+LEN(Disassembler!L392)=0,"",CONCATENATE(IF(LEN(Disassembler!G392)&lt;8,CHAR(9),""),CHAR(9),Disassembler!I392,IF(LEN(Disassembler!L392)=0,"",CONCATENATE(IF(LEN(Disassembler!I392)&lt;8,CHAR(9),""),CHAR(9),IF(LEN(Disassembler!L392)=0,"",IF(LEFT(Disassembler!L392,1)="/","","/")),Disassembler!L392))))))</f>
        <v/>
      </c>
      <c r="C392" s="1"/>
    </row>
    <row r="393" spans="1:3" x14ac:dyDescent="0.2">
      <c r="A393" s="1"/>
      <c r="B393" s="344" t="str">
        <f>IF(LEN(Disassembler!F393)+LEN(Disassembler!G393)+LEN(Disassembler!L393)=0,"",CONCATENATE(Disassembler!Q393,IF(LEN(Disassembler!Q393)=0,"",","),IF(LEN(Disassembler!Q393)&lt;7,CHAR(9),""),CHAR(9),Disassembler!G393,IF(Disassembler!H393="I"," I",""),IF(LEN(Disassembler!I393)+LEN(Disassembler!L393)=0,"",CONCATENATE(IF(LEN(Disassembler!G393)&lt;8,CHAR(9),""),CHAR(9),Disassembler!I393,IF(LEN(Disassembler!L393)=0,"",CONCATENATE(IF(LEN(Disassembler!I393)&lt;8,CHAR(9),""),CHAR(9),IF(LEN(Disassembler!L393)=0,"",IF(LEFT(Disassembler!L393,1)="/","","/")),Disassembler!L393))))))</f>
        <v/>
      </c>
      <c r="C393" s="1"/>
    </row>
    <row r="394" spans="1:3" x14ac:dyDescent="0.2">
      <c r="A394" s="1"/>
      <c r="B394" s="344" t="str">
        <f>IF(LEN(Disassembler!F394)+LEN(Disassembler!G394)+LEN(Disassembler!L394)=0,"",CONCATENATE(Disassembler!Q394,IF(LEN(Disassembler!Q394)=0,"",","),IF(LEN(Disassembler!Q394)&lt;7,CHAR(9),""),CHAR(9),Disassembler!G394,IF(Disassembler!H394="I"," I",""),IF(LEN(Disassembler!I394)+LEN(Disassembler!L394)=0,"",CONCATENATE(IF(LEN(Disassembler!G394)&lt;8,CHAR(9),""),CHAR(9),Disassembler!I394,IF(LEN(Disassembler!L394)=0,"",CONCATENATE(IF(LEN(Disassembler!I394)&lt;8,CHAR(9),""),CHAR(9),IF(LEN(Disassembler!L394)=0,"",IF(LEFT(Disassembler!L394,1)="/","","/")),Disassembler!L394))))))</f>
        <v/>
      </c>
      <c r="C394" s="1"/>
    </row>
    <row r="395" spans="1:3" x14ac:dyDescent="0.2">
      <c r="A395" s="1"/>
      <c r="B395" s="344" t="str">
        <f>IF(LEN(Disassembler!F395)+LEN(Disassembler!G395)+LEN(Disassembler!L395)=0,"",CONCATENATE(Disassembler!Q395,IF(LEN(Disassembler!Q395)=0,"",","),IF(LEN(Disassembler!Q395)&lt;7,CHAR(9),""),CHAR(9),Disassembler!G395,IF(Disassembler!H395="I"," I",""),IF(LEN(Disassembler!I395)+LEN(Disassembler!L395)=0,"",CONCATENATE(IF(LEN(Disassembler!G395)&lt;8,CHAR(9),""),CHAR(9),Disassembler!I395,IF(LEN(Disassembler!L395)=0,"",CONCATENATE(IF(LEN(Disassembler!I395)&lt;8,CHAR(9),""),CHAR(9),IF(LEN(Disassembler!L395)=0,"",IF(LEFT(Disassembler!L395,1)="/","","/")),Disassembler!L395))))))</f>
        <v/>
      </c>
      <c r="C395" s="1"/>
    </row>
    <row r="396" spans="1:3" x14ac:dyDescent="0.2">
      <c r="A396" s="1"/>
      <c r="B396" s="344" t="str">
        <f>IF(LEN(Disassembler!F396)+LEN(Disassembler!G396)+LEN(Disassembler!L396)=0,"",CONCATENATE(Disassembler!Q396,IF(LEN(Disassembler!Q396)=0,"",","),IF(LEN(Disassembler!Q396)&lt;7,CHAR(9),""),CHAR(9),Disassembler!G396,IF(Disassembler!H396="I"," I",""),IF(LEN(Disassembler!I396)+LEN(Disassembler!L396)=0,"",CONCATENATE(IF(LEN(Disassembler!G396)&lt;8,CHAR(9),""),CHAR(9),Disassembler!I396,IF(LEN(Disassembler!L396)=0,"",CONCATENATE(IF(LEN(Disassembler!I396)&lt;8,CHAR(9),""),CHAR(9),IF(LEN(Disassembler!L396)=0,"",IF(LEFT(Disassembler!L396,1)="/","","/")),Disassembler!L396))))))</f>
        <v/>
      </c>
      <c r="C396" s="1"/>
    </row>
    <row r="397" spans="1:3" x14ac:dyDescent="0.2">
      <c r="A397" s="1"/>
      <c r="B397" s="344" t="str">
        <f>IF(LEN(Disassembler!F397)+LEN(Disassembler!G397)+LEN(Disassembler!L397)=0,"",CONCATENATE(Disassembler!Q397,IF(LEN(Disassembler!Q397)=0,"",","),IF(LEN(Disassembler!Q397)&lt;7,CHAR(9),""),CHAR(9),Disassembler!G397,IF(Disassembler!H397="I"," I",""),IF(LEN(Disassembler!I397)+LEN(Disassembler!L397)=0,"",CONCATENATE(IF(LEN(Disassembler!G397)&lt;8,CHAR(9),""),CHAR(9),Disassembler!I397,IF(LEN(Disassembler!L397)=0,"",CONCATENATE(IF(LEN(Disassembler!I397)&lt;8,CHAR(9),""),CHAR(9),IF(LEN(Disassembler!L397)=0,"",IF(LEFT(Disassembler!L397,1)="/","","/")),Disassembler!L397))))))</f>
        <v/>
      </c>
      <c r="C397" s="1"/>
    </row>
    <row r="398" spans="1:3" x14ac:dyDescent="0.2">
      <c r="A398" s="1"/>
      <c r="B398" s="344" t="str">
        <f>IF(LEN(Disassembler!F398)+LEN(Disassembler!G398)+LEN(Disassembler!L398)=0,"",CONCATENATE(Disassembler!Q398,IF(LEN(Disassembler!Q398)=0,"",","),IF(LEN(Disassembler!Q398)&lt;7,CHAR(9),""),CHAR(9),Disassembler!G398,IF(Disassembler!H398="I"," I",""),IF(LEN(Disassembler!I398)+LEN(Disassembler!L398)=0,"",CONCATENATE(IF(LEN(Disassembler!G398)&lt;8,CHAR(9),""),CHAR(9),Disassembler!I398,IF(LEN(Disassembler!L398)=0,"",CONCATENATE(IF(LEN(Disassembler!I398)&lt;8,CHAR(9),""),CHAR(9),IF(LEN(Disassembler!L398)=0,"",IF(LEFT(Disassembler!L398,1)="/","","/")),Disassembler!L398))))))</f>
        <v/>
      </c>
      <c r="C398" s="1"/>
    </row>
    <row r="399" spans="1:3" x14ac:dyDescent="0.2">
      <c r="A399" s="1"/>
      <c r="B399" s="344" t="str">
        <f>IF(LEN(Disassembler!F399)+LEN(Disassembler!G399)+LEN(Disassembler!L399)=0,"",CONCATENATE(Disassembler!Q399,IF(LEN(Disassembler!Q399)=0,"",","),IF(LEN(Disassembler!Q399)&lt;7,CHAR(9),""),CHAR(9),Disassembler!G399,IF(Disassembler!H399="I"," I",""),IF(LEN(Disassembler!I399)+LEN(Disassembler!L399)=0,"",CONCATENATE(IF(LEN(Disassembler!G399)&lt;8,CHAR(9),""),CHAR(9),Disassembler!I399,IF(LEN(Disassembler!L399)=0,"",CONCATENATE(IF(LEN(Disassembler!I399)&lt;8,CHAR(9),""),CHAR(9),IF(LEN(Disassembler!L399)=0,"",IF(LEFT(Disassembler!L399,1)="/","","/")),Disassembler!L399))))))</f>
        <v/>
      </c>
      <c r="C399" s="1"/>
    </row>
    <row r="400" spans="1:3" x14ac:dyDescent="0.2">
      <c r="A400" s="1"/>
      <c r="B400" s="344" t="str">
        <f>IF(LEN(Disassembler!F400)+LEN(Disassembler!G400)+LEN(Disassembler!L400)=0,"",CONCATENATE(Disassembler!Q400,IF(LEN(Disassembler!Q400)=0,"",","),IF(LEN(Disassembler!Q400)&lt;7,CHAR(9),""),CHAR(9),Disassembler!G400,IF(Disassembler!H400="I"," I",""),IF(LEN(Disassembler!I400)+LEN(Disassembler!L400)=0,"",CONCATENATE(IF(LEN(Disassembler!G400)&lt;8,CHAR(9),""),CHAR(9),Disassembler!I400,IF(LEN(Disassembler!L400)=0,"",CONCATENATE(IF(LEN(Disassembler!I400)&lt;8,CHAR(9),""),CHAR(9),IF(LEN(Disassembler!L400)=0,"",IF(LEFT(Disassembler!L400,1)="/","","/")),Disassembler!L400))))))</f>
        <v/>
      </c>
      <c r="C400" s="1"/>
    </row>
    <row r="401" spans="1:3" x14ac:dyDescent="0.2">
      <c r="A401" s="1"/>
      <c r="B401" s="344" t="str">
        <f>IF(LEN(Disassembler!F401)+LEN(Disassembler!G401)+LEN(Disassembler!L401)=0,"",CONCATENATE(Disassembler!Q401,IF(LEN(Disassembler!Q401)=0,"",","),IF(LEN(Disassembler!Q401)&lt;7,CHAR(9),""),CHAR(9),Disassembler!G401,IF(Disassembler!H401="I"," I",""),IF(LEN(Disassembler!I401)+LEN(Disassembler!L401)=0,"",CONCATENATE(IF(LEN(Disassembler!G401)&lt;8,CHAR(9),""),CHAR(9),Disassembler!I401,IF(LEN(Disassembler!L401)=0,"",CONCATENATE(IF(LEN(Disassembler!I401)&lt;8,CHAR(9),""),CHAR(9),IF(LEN(Disassembler!L401)=0,"",IF(LEFT(Disassembler!L401,1)="/","","/")),Disassembler!L401))))))</f>
        <v/>
      </c>
      <c r="C401" s="1"/>
    </row>
    <row r="402" spans="1:3" x14ac:dyDescent="0.2">
      <c r="A402" s="1"/>
      <c r="B402" s="344" t="str">
        <f>IF(LEN(Disassembler!F402)+LEN(Disassembler!G402)+LEN(Disassembler!L402)=0,"",CONCATENATE(Disassembler!Q402,IF(LEN(Disassembler!Q402)=0,"",","),IF(LEN(Disassembler!Q402)&lt;7,CHAR(9),""),CHAR(9),Disassembler!G402,IF(Disassembler!H402="I"," I",""),IF(LEN(Disassembler!I402)+LEN(Disassembler!L402)=0,"",CONCATENATE(IF(LEN(Disassembler!G402)&lt;8,CHAR(9),""),CHAR(9),Disassembler!I402,IF(LEN(Disassembler!L402)=0,"",CONCATENATE(IF(LEN(Disassembler!I402)&lt;8,CHAR(9),""),CHAR(9),IF(LEN(Disassembler!L402)=0,"",IF(LEFT(Disassembler!L402,1)="/","","/")),Disassembler!L402))))))</f>
        <v/>
      </c>
      <c r="C402" s="1"/>
    </row>
    <row r="403" spans="1:3" x14ac:dyDescent="0.2">
      <c r="A403" s="1"/>
      <c r="B403" s="344" t="str">
        <f>IF(LEN(Disassembler!F403)+LEN(Disassembler!G403)+LEN(Disassembler!L403)=0,"",CONCATENATE(Disassembler!Q403,IF(LEN(Disassembler!Q403)=0,"",","),IF(LEN(Disassembler!Q403)&lt;7,CHAR(9),""),CHAR(9),Disassembler!G403,IF(Disassembler!H403="I"," I",""),IF(LEN(Disassembler!I403)+LEN(Disassembler!L403)=0,"",CONCATENATE(IF(LEN(Disassembler!G403)&lt;8,CHAR(9),""),CHAR(9),Disassembler!I403,IF(LEN(Disassembler!L403)=0,"",CONCATENATE(IF(LEN(Disassembler!I403)&lt;8,CHAR(9),""),CHAR(9),IF(LEN(Disassembler!L403)=0,"",IF(LEFT(Disassembler!L403,1)="/","","/")),Disassembler!L403))))))</f>
        <v/>
      </c>
      <c r="C403" s="1"/>
    </row>
    <row r="404" spans="1:3" x14ac:dyDescent="0.2">
      <c r="A404" s="1"/>
      <c r="B404" s="344" t="str">
        <f>IF(LEN(Disassembler!F404)+LEN(Disassembler!G404)+LEN(Disassembler!L404)=0,"",CONCATENATE(Disassembler!Q404,IF(LEN(Disassembler!Q404)=0,"",","),IF(LEN(Disassembler!Q404)&lt;7,CHAR(9),""),CHAR(9),Disassembler!G404,IF(Disassembler!H404="I"," I",""),IF(LEN(Disassembler!I404)+LEN(Disassembler!L404)=0,"",CONCATENATE(IF(LEN(Disassembler!G404)&lt;8,CHAR(9),""),CHAR(9),Disassembler!I404,IF(LEN(Disassembler!L404)=0,"",CONCATENATE(IF(LEN(Disassembler!I404)&lt;8,CHAR(9),""),CHAR(9),IF(LEN(Disassembler!L404)=0,"",IF(LEFT(Disassembler!L404,1)="/","","/")),Disassembler!L404))))))</f>
        <v/>
      </c>
      <c r="C404" s="1"/>
    </row>
    <row r="405" spans="1:3" x14ac:dyDescent="0.2">
      <c r="A405" s="1"/>
      <c r="B405" s="344" t="str">
        <f>IF(LEN(Disassembler!F405)+LEN(Disassembler!G405)+LEN(Disassembler!L405)=0,"",CONCATENATE(Disassembler!Q405,IF(LEN(Disassembler!Q405)=0,"",","),IF(LEN(Disassembler!Q405)&lt;7,CHAR(9),""),CHAR(9),Disassembler!G405,IF(Disassembler!H405="I"," I",""),IF(LEN(Disassembler!I405)+LEN(Disassembler!L405)=0,"",CONCATENATE(IF(LEN(Disassembler!G405)&lt;8,CHAR(9),""),CHAR(9),Disassembler!I405,IF(LEN(Disassembler!L405)=0,"",CONCATENATE(IF(LEN(Disassembler!I405)&lt;8,CHAR(9),""),CHAR(9),IF(LEN(Disassembler!L405)=0,"",IF(LEFT(Disassembler!L405,1)="/","","/")),Disassembler!L405))))))</f>
        <v/>
      </c>
      <c r="C405" s="1"/>
    </row>
    <row r="406" spans="1:3" x14ac:dyDescent="0.2">
      <c r="A406" s="1"/>
      <c r="B406" s="344" t="str">
        <f>IF(LEN(Disassembler!F406)+LEN(Disassembler!G406)+LEN(Disassembler!L406)=0,"",CONCATENATE(Disassembler!Q406,IF(LEN(Disassembler!Q406)=0,"",","),IF(LEN(Disassembler!Q406)&lt;7,CHAR(9),""),CHAR(9),Disassembler!G406,IF(Disassembler!H406="I"," I",""),IF(LEN(Disassembler!I406)+LEN(Disassembler!L406)=0,"",CONCATENATE(IF(LEN(Disassembler!G406)&lt;8,CHAR(9),""),CHAR(9),Disassembler!I406,IF(LEN(Disassembler!L406)=0,"",CONCATENATE(IF(LEN(Disassembler!I406)&lt;8,CHAR(9),""),CHAR(9),IF(LEN(Disassembler!L406)=0,"",IF(LEFT(Disassembler!L406,1)="/","","/")),Disassembler!L406))))))</f>
        <v/>
      </c>
      <c r="C406" s="1"/>
    </row>
    <row r="407" spans="1:3" x14ac:dyDescent="0.2">
      <c r="A407" s="1"/>
      <c r="B407" s="344" t="str">
        <f>IF(LEN(Disassembler!F407)+LEN(Disassembler!G407)+LEN(Disassembler!L407)=0,"",CONCATENATE(Disassembler!Q407,IF(LEN(Disassembler!Q407)=0,"",","),IF(LEN(Disassembler!Q407)&lt;7,CHAR(9),""),CHAR(9),Disassembler!G407,IF(Disassembler!H407="I"," I",""),IF(LEN(Disassembler!I407)+LEN(Disassembler!L407)=0,"",CONCATENATE(IF(LEN(Disassembler!G407)&lt;8,CHAR(9),""),CHAR(9),Disassembler!I407,IF(LEN(Disassembler!L407)=0,"",CONCATENATE(IF(LEN(Disassembler!I407)&lt;8,CHAR(9),""),CHAR(9),IF(LEN(Disassembler!L407)=0,"",IF(LEFT(Disassembler!L407,1)="/","","/")),Disassembler!L407))))))</f>
        <v/>
      </c>
      <c r="C407" s="1"/>
    </row>
    <row r="408" spans="1:3" x14ac:dyDescent="0.2">
      <c r="A408" s="1"/>
      <c r="B408" s="344" t="str">
        <f>IF(LEN(Disassembler!F408)+LEN(Disassembler!G408)+LEN(Disassembler!L408)=0,"",CONCATENATE(Disassembler!Q408,IF(LEN(Disassembler!Q408)=0,"",","),IF(LEN(Disassembler!Q408)&lt;7,CHAR(9),""),CHAR(9),Disassembler!G408,IF(Disassembler!H408="I"," I",""),IF(LEN(Disassembler!I408)+LEN(Disassembler!L408)=0,"",CONCATENATE(IF(LEN(Disassembler!G408)&lt;8,CHAR(9),""),CHAR(9),Disassembler!I408,IF(LEN(Disassembler!L408)=0,"",CONCATENATE(IF(LEN(Disassembler!I408)&lt;8,CHAR(9),""),CHAR(9),IF(LEN(Disassembler!L408)=0,"",IF(LEFT(Disassembler!L408,1)="/","","/")),Disassembler!L408))))))</f>
        <v/>
      </c>
      <c r="C408" s="1"/>
    </row>
    <row r="409" spans="1:3" x14ac:dyDescent="0.2">
      <c r="A409" s="1"/>
      <c r="B409" s="344" t="str">
        <f>IF(LEN(Disassembler!F409)+LEN(Disassembler!G409)+LEN(Disassembler!L409)=0,"",CONCATENATE(Disassembler!Q409,IF(LEN(Disassembler!Q409)=0,"",","),IF(LEN(Disassembler!Q409)&lt;7,CHAR(9),""),CHAR(9),Disassembler!G409,IF(Disassembler!H409="I"," I",""),IF(LEN(Disassembler!I409)+LEN(Disassembler!L409)=0,"",CONCATENATE(IF(LEN(Disassembler!G409)&lt;8,CHAR(9),""),CHAR(9),Disassembler!I409,IF(LEN(Disassembler!L409)=0,"",CONCATENATE(IF(LEN(Disassembler!I409)&lt;8,CHAR(9),""),CHAR(9),IF(LEN(Disassembler!L409)=0,"",IF(LEFT(Disassembler!L409,1)="/","","/")),Disassembler!L409))))))</f>
        <v/>
      </c>
      <c r="C409" s="1"/>
    </row>
    <row r="410" spans="1:3" x14ac:dyDescent="0.2">
      <c r="A410" s="1"/>
      <c r="B410" s="344" t="str">
        <f>IF(LEN(Disassembler!F410)+LEN(Disassembler!G410)+LEN(Disassembler!L410)=0,"",CONCATENATE(Disassembler!Q410,IF(LEN(Disassembler!Q410)=0,"",","),IF(LEN(Disassembler!Q410)&lt;7,CHAR(9),""),CHAR(9),Disassembler!G410,IF(Disassembler!H410="I"," I",""),IF(LEN(Disassembler!I410)+LEN(Disassembler!L410)=0,"",CONCATENATE(IF(LEN(Disassembler!G410)&lt;8,CHAR(9),""),CHAR(9),Disassembler!I410,IF(LEN(Disassembler!L410)=0,"",CONCATENATE(IF(LEN(Disassembler!I410)&lt;8,CHAR(9),""),CHAR(9),IF(LEN(Disassembler!L410)=0,"",IF(LEFT(Disassembler!L410,1)="/","","/")),Disassembler!L410))))))</f>
        <v/>
      </c>
      <c r="C410" s="1"/>
    </row>
    <row r="411" spans="1:3" x14ac:dyDescent="0.2">
      <c r="A411" s="1"/>
      <c r="B411" s="344" t="str">
        <f>IF(LEN(Disassembler!F411)+LEN(Disassembler!G411)+LEN(Disassembler!L411)=0,"",CONCATENATE(Disassembler!Q411,IF(LEN(Disassembler!Q411)=0,"",","),IF(LEN(Disassembler!Q411)&lt;7,CHAR(9),""),CHAR(9),Disassembler!G411,IF(Disassembler!H411="I"," I",""),IF(LEN(Disassembler!I411)+LEN(Disassembler!L411)=0,"",CONCATENATE(IF(LEN(Disassembler!G411)&lt;8,CHAR(9),""),CHAR(9),Disassembler!I411,IF(LEN(Disassembler!L411)=0,"",CONCATENATE(IF(LEN(Disassembler!I411)&lt;8,CHAR(9),""),CHAR(9),IF(LEN(Disassembler!L411)=0,"",IF(LEFT(Disassembler!L411,1)="/","","/")),Disassembler!L411))))))</f>
        <v/>
      </c>
      <c r="C411" s="1"/>
    </row>
    <row r="412" spans="1:3" x14ac:dyDescent="0.2">
      <c r="A412" s="1"/>
      <c r="B412" s="344" t="str">
        <f>IF(LEN(Disassembler!F412)+LEN(Disassembler!G412)+LEN(Disassembler!L412)=0,"",CONCATENATE(Disassembler!Q412,IF(LEN(Disassembler!Q412)=0,"",","),IF(LEN(Disassembler!Q412)&lt;7,CHAR(9),""),CHAR(9),Disassembler!G412,IF(Disassembler!H412="I"," I",""),IF(LEN(Disassembler!I412)+LEN(Disassembler!L412)=0,"",CONCATENATE(IF(LEN(Disassembler!G412)&lt;8,CHAR(9),""),CHAR(9),Disassembler!I412,IF(LEN(Disassembler!L412)=0,"",CONCATENATE(IF(LEN(Disassembler!I412)&lt;8,CHAR(9),""),CHAR(9),IF(LEN(Disassembler!L412)=0,"",IF(LEFT(Disassembler!L412,1)="/","","/")),Disassembler!L412))))))</f>
        <v/>
      </c>
      <c r="C412" s="1"/>
    </row>
    <row r="413" spans="1:3" x14ac:dyDescent="0.2">
      <c r="A413" s="1"/>
      <c r="B413" s="344" t="str">
        <f>IF(LEN(Disassembler!F413)+LEN(Disassembler!G413)+LEN(Disassembler!L413)=0,"",CONCATENATE(Disassembler!Q413,IF(LEN(Disassembler!Q413)=0,"",","),IF(LEN(Disassembler!Q413)&lt;7,CHAR(9),""),CHAR(9),Disassembler!G413,IF(Disassembler!H413="I"," I",""),IF(LEN(Disassembler!I413)+LEN(Disassembler!L413)=0,"",CONCATENATE(IF(LEN(Disassembler!G413)&lt;8,CHAR(9),""),CHAR(9),Disassembler!I413,IF(LEN(Disassembler!L413)=0,"",CONCATENATE(IF(LEN(Disassembler!I413)&lt;8,CHAR(9),""),CHAR(9),IF(LEN(Disassembler!L413)=0,"",IF(LEFT(Disassembler!L413,1)="/","","/")),Disassembler!L413))))))</f>
        <v/>
      </c>
      <c r="C413" s="1"/>
    </row>
    <row r="414" spans="1:3" x14ac:dyDescent="0.2">
      <c r="A414" s="1"/>
      <c r="B414" s="344" t="str">
        <f>IF(LEN(Disassembler!F414)+LEN(Disassembler!G414)+LEN(Disassembler!L414)=0,"",CONCATENATE(Disassembler!Q414,IF(LEN(Disassembler!Q414)=0,"",","),IF(LEN(Disassembler!Q414)&lt;7,CHAR(9),""),CHAR(9),Disassembler!G414,IF(Disassembler!H414="I"," I",""),IF(LEN(Disassembler!I414)+LEN(Disassembler!L414)=0,"",CONCATENATE(IF(LEN(Disassembler!G414)&lt;8,CHAR(9),""),CHAR(9),Disassembler!I414,IF(LEN(Disassembler!L414)=0,"",CONCATENATE(IF(LEN(Disassembler!I414)&lt;8,CHAR(9),""),CHAR(9),IF(LEN(Disassembler!L414)=0,"",IF(LEFT(Disassembler!L414,1)="/","","/")),Disassembler!L414))))))</f>
        <v/>
      </c>
      <c r="C414" s="1"/>
    </row>
    <row r="415" spans="1:3" x14ac:dyDescent="0.2">
      <c r="A415" s="1"/>
      <c r="B415" s="344" t="str">
        <f>IF(LEN(Disassembler!F415)+LEN(Disassembler!G415)+LEN(Disassembler!L415)=0,"",CONCATENATE(Disassembler!Q415,IF(LEN(Disassembler!Q415)=0,"",","),IF(LEN(Disassembler!Q415)&lt;7,CHAR(9),""),CHAR(9),Disassembler!G415,IF(Disassembler!H415="I"," I",""),IF(LEN(Disassembler!I415)+LEN(Disassembler!L415)=0,"",CONCATENATE(IF(LEN(Disassembler!G415)&lt;8,CHAR(9),""),CHAR(9),Disassembler!I415,IF(LEN(Disassembler!L415)=0,"",CONCATENATE(IF(LEN(Disassembler!I415)&lt;8,CHAR(9),""),CHAR(9),IF(LEN(Disassembler!L415)=0,"",IF(LEFT(Disassembler!L415,1)="/","","/")),Disassembler!L415))))))</f>
        <v/>
      </c>
      <c r="C415" s="1"/>
    </row>
    <row r="416" spans="1:3" x14ac:dyDescent="0.2">
      <c r="A416" s="1"/>
      <c r="B416" s="344" t="str">
        <f>IF(LEN(Disassembler!F416)+LEN(Disassembler!G416)+LEN(Disassembler!L416)=0,"",CONCATENATE(Disassembler!Q416,IF(LEN(Disassembler!Q416)=0,"",","),IF(LEN(Disassembler!Q416)&lt;7,CHAR(9),""),CHAR(9),Disassembler!G416,IF(Disassembler!H416="I"," I",""),IF(LEN(Disassembler!I416)+LEN(Disassembler!L416)=0,"",CONCATENATE(IF(LEN(Disassembler!G416)&lt;8,CHAR(9),""),CHAR(9),Disassembler!I416,IF(LEN(Disassembler!L416)=0,"",CONCATENATE(IF(LEN(Disassembler!I416)&lt;8,CHAR(9),""),CHAR(9),IF(LEN(Disassembler!L416)=0,"",IF(LEFT(Disassembler!L416,1)="/","","/")),Disassembler!L416))))))</f>
        <v/>
      </c>
      <c r="C416" s="1"/>
    </row>
    <row r="417" spans="1:3" x14ac:dyDescent="0.2">
      <c r="A417" s="1"/>
      <c r="B417" s="344" t="str">
        <f>IF(LEN(Disassembler!F417)+LEN(Disassembler!G417)+LEN(Disassembler!L417)=0,"",CONCATENATE(Disassembler!Q417,IF(LEN(Disassembler!Q417)=0,"",","),IF(LEN(Disassembler!Q417)&lt;7,CHAR(9),""),CHAR(9),Disassembler!G417,IF(Disassembler!H417="I"," I",""),IF(LEN(Disassembler!I417)+LEN(Disassembler!L417)=0,"",CONCATENATE(IF(LEN(Disassembler!G417)&lt;8,CHAR(9),""),CHAR(9),Disassembler!I417,IF(LEN(Disassembler!L417)=0,"",CONCATENATE(IF(LEN(Disassembler!I417)&lt;8,CHAR(9),""),CHAR(9),IF(LEN(Disassembler!L417)=0,"",IF(LEFT(Disassembler!L417,1)="/","","/")),Disassembler!L417))))))</f>
        <v/>
      </c>
      <c r="C417" s="1"/>
    </row>
    <row r="418" spans="1:3" x14ac:dyDescent="0.2">
      <c r="A418" s="1"/>
      <c r="B418" s="344" t="str">
        <f>IF(LEN(Disassembler!F418)+LEN(Disassembler!G418)+LEN(Disassembler!L418)=0,"",CONCATENATE(Disassembler!Q418,IF(LEN(Disassembler!Q418)=0,"",","),IF(LEN(Disassembler!Q418)&lt;7,CHAR(9),""),CHAR(9),Disassembler!G418,IF(Disassembler!H418="I"," I",""),IF(LEN(Disassembler!I418)+LEN(Disassembler!L418)=0,"",CONCATENATE(IF(LEN(Disassembler!G418)&lt;8,CHAR(9),""),CHAR(9),Disassembler!I418,IF(LEN(Disassembler!L418)=0,"",CONCATENATE(IF(LEN(Disassembler!I418)&lt;8,CHAR(9),""),CHAR(9),IF(LEN(Disassembler!L418)=0,"",IF(LEFT(Disassembler!L418,1)="/","","/")),Disassembler!L418))))))</f>
        <v/>
      </c>
      <c r="C418" s="1"/>
    </row>
    <row r="419" spans="1:3" x14ac:dyDescent="0.2">
      <c r="A419" s="1"/>
      <c r="B419" s="344" t="str">
        <f>IF(LEN(Disassembler!F419)+LEN(Disassembler!G419)+LEN(Disassembler!L419)=0,"",CONCATENATE(Disassembler!Q419,IF(LEN(Disassembler!Q419)=0,"",","),IF(LEN(Disassembler!Q419)&lt;7,CHAR(9),""),CHAR(9),Disassembler!G419,IF(Disassembler!H419="I"," I",""),IF(LEN(Disassembler!I419)+LEN(Disassembler!L419)=0,"",CONCATENATE(IF(LEN(Disassembler!G419)&lt;8,CHAR(9),""),CHAR(9),Disassembler!I419,IF(LEN(Disassembler!L419)=0,"",CONCATENATE(IF(LEN(Disassembler!I419)&lt;8,CHAR(9),""),CHAR(9),IF(LEN(Disassembler!L419)=0,"",IF(LEFT(Disassembler!L419,1)="/","","/")),Disassembler!L419))))))</f>
        <v/>
      </c>
      <c r="C419" s="1"/>
    </row>
    <row r="420" spans="1:3" x14ac:dyDescent="0.2">
      <c r="A420" s="1"/>
      <c r="B420" s="344" t="str">
        <f>IF(LEN(Disassembler!F420)+LEN(Disassembler!G420)+LEN(Disassembler!L420)=0,"",CONCATENATE(Disassembler!Q420,IF(LEN(Disassembler!Q420)=0,"",","),IF(LEN(Disassembler!Q420)&lt;7,CHAR(9),""),CHAR(9),Disassembler!G420,IF(Disassembler!H420="I"," I",""),IF(LEN(Disassembler!I420)+LEN(Disassembler!L420)=0,"",CONCATENATE(IF(LEN(Disassembler!G420)&lt;8,CHAR(9),""),CHAR(9),Disassembler!I420,IF(LEN(Disassembler!L420)=0,"",CONCATENATE(IF(LEN(Disassembler!I420)&lt;8,CHAR(9),""),CHAR(9),IF(LEN(Disassembler!L420)=0,"",IF(LEFT(Disassembler!L420,1)="/","","/")),Disassembler!L420))))))</f>
        <v/>
      </c>
      <c r="C420" s="1"/>
    </row>
    <row r="421" spans="1:3" x14ac:dyDescent="0.2">
      <c r="A421" s="1"/>
      <c r="B421" s="344" t="str">
        <f>IF(LEN(Disassembler!F421)+LEN(Disassembler!G421)+LEN(Disassembler!L421)=0,"",CONCATENATE(Disassembler!Q421,IF(LEN(Disassembler!Q421)=0,"",","),IF(LEN(Disassembler!Q421)&lt;7,CHAR(9),""),CHAR(9),Disassembler!G421,IF(Disassembler!H421="I"," I",""),IF(LEN(Disassembler!I421)+LEN(Disassembler!L421)=0,"",CONCATENATE(IF(LEN(Disassembler!G421)&lt;8,CHAR(9),""),CHAR(9),Disassembler!I421,IF(LEN(Disassembler!L421)=0,"",CONCATENATE(IF(LEN(Disassembler!I421)&lt;8,CHAR(9),""),CHAR(9),IF(LEN(Disassembler!L421)=0,"",IF(LEFT(Disassembler!L421,1)="/","","/")),Disassembler!L421))))))</f>
        <v/>
      </c>
      <c r="C421" s="1"/>
    </row>
    <row r="422" spans="1:3" x14ac:dyDescent="0.2">
      <c r="A422" s="1"/>
      <c r="B422" s="344" t="str">
        <f>IF(LEN(Disassembler!F422)+LEN(Disassembler!G422)+LEN(Disassembler!L422)=0,"",CONCATENATE(Disassembler!Q422,IF(LEN(Disassembler!Q422)=0,"",","),IF(LEN(Disassembler!Q422)&lt;7,CHAR(9),""),CHAR(9),Disassembler!G422,IF(Disassembler!H422="I"," I",""),IF(LEN(Disassembler!I422)+LEN(Disassembler!L422)=0,"",CONCATENATE(IF(LEN(Disassembler!G422)&lt;8,CHAR(9),""),CHAR(9),Disassembler!I422,IF(LEN(Disassembler!L422)=0,"",CONCATENATE(IF(LEN(Disassembler!I422)&lt;8,CHAR(9),""),CHAR(9),IF(LEN(Disassembler!L422)=0,"",IF(LEFT(Disassembler!L422,1)="/","","/")),Disassembler!L422))))))</f>
        <v/>
      </c>
      <c r="C422" s="1"/>
    </row>
    <row r="423" spans="1:3" x14ac:dyDescent="0.2">
      <c r="A423" s="1"/>
      <c r="B423" s="344" t="str">
        <f>IF(LEN(Disassembler!F423)+LEN(Disassembler!G423)+LEN(Disassembler!L423)=0,"",CONCATENATE(Disassembler!Q423,IF(LEN(Disassembler!Q423)=0,"",","),IF(LEN(Disassembler!Q423)&lt;7,CHAR(9),""),CHAR(9),Disassembler!G423,IF(Disassembler!H423="I"," I",""),IF(LEN(Disassembler!I423)+LEN(Disassembler!L423)=0,"",CONCATENATE(IF(LEN(Disassembler!G423)&lt;8,CHAR(9),""),CHAR(9),Disassembler!I423,IF(LEN(Disassembler!L423)=0,"",CONCATENATE(IF(LEN(Disassembler!I423)&lt;8,CHAR(9),""),CHAR(9),IF(LEN(Disassembler!L423)=0,"",IF(LEFT(Disassembler!L423,1)="/","","/")),Disassembler!L423))))))</f>
        <v/>
      </c>
      <c r="C423" s="1"/>
    </row>
    <row r="424" spans="1:3" x14ac:dyDescent="0.2">
      <c r="A424" s="1"/>
      <c r="B424" s="344" t="str">
        <f>IF(LEN(Disassembler!F424)+LEN(Disassembler!G424)+LEN(Disassembler!L424)=0,"",CONCATENATE(Disassembler!Q424,IF(LEN(Disassembler!Q424)=0,"",","),IF(LEN(Disassembler!Q424)&lt;7,CHAR(9),""),CHAR(9),Disassembler!G424,IF(Disassembler!H424="I"," I",""),IF(LEN(Disassembler!I424)+LEN(Disassembler!L424)=0,"",CONCATENATE(IF(LEN(Disassembler!G424)&lt;8,CHAR(9),""),CHAR(9),Disassembler!I424,IF(LEN(Disassembler!L424)=0,"",CONCATENATE(IF(LEN(Disassembler!I424)&lt;8,CHAR(9),""),CHAR(9),IF(LEN(Disassembler!L424)=0,"",IF(LEFT(Disassembler!L424,1)="/","","/")),Disassembler!L424))))))</f>
        <v/>
      </c>
      <c r="C424" s="1"/>
    </row>
    <row r="425" spans="1:3" x14ac:dyDescent="0.2">
      <c r="A425" s="1"/>
      <c r="B425" s="344" t="str">
        <f>IF(LEN(Disassembler!F425)+LEN(Disassembler!G425)+LEN(Disassembler!L425)=0,"",CONCATENATE(Disassembler!Q425,IF(LEN(Disassembler!Q425)=0,"",","),IF(LEN(Disassembler!Q425)&lt;7,CHAR(9),""),CHAR(9),Disassembler!G425,IF(Disassembler!H425="I"," I",""),IF(LEN(Disassembler!I425)+LEN(Disassembler!L425)=0,"",CONCATENATE(IF(LEN(Disassembler!G425)&lt;8,CHAR(9),""),CHAR(9),Disassembler!I425,IF(LEN(Disassembler!L425)=0,"",CONCATENATE(IF(LEN(Disassembler!I425)&lt;8,CHAR(9),""),CHAR(9),IF(LEN(Disassembler!L425)=0,"",IF(LEFT(Disassembler!L425,1)="/","","/")),Disassembler!L425))))))</f>
        <v/>
      </c>
      <c r="C425" s="1"/>
    </row>
    <row r="426" spans="1:3" x14ac:dyDescent="0.2">
      <c r="A426" s="1"/>
      <c r="B426" s="344" t="str">
        <f>IF(LEN(Disassembler!F426)+LEN(Disassembler!G426)+LEN(Disassembler!L426)=0,"",CONCATENATE(Disassembler!Q426,IF(LEN(Disassembler!Q426)=0,"",","),IF(LEN(Disassembler!Q426)&lt;7,CHAR(9),""),CHAR(9),Disassembler!G426,IF(Disassembler!H426="I"," I",""),IF(LEN(Disassembler!I426)+LEN(Disassembler!L426)=0,"",CONCATENATE(IF(LEN(Disassembler!G426)&lt;8,CHAR(9),""),CHAR(9),Disassembler!I426,IF(LEN(Disassembler!L426)=0,"",CONCATENATE(IF(LEN(Disassembler!I426)&lt;8,CHAR(9),""),CHAR(9),IF(LEN(Disassembler!L426)=0,"",IF(LEFT(Disassembler!L426,1)="/","","/")),Disassembler!L426))))))</f>
        <v/>
      </c>
      <c r="C426" s="1"/>
    </row>
    <row r="427" spans="1:3" x14ac:dyDescent="0.2">
      <c r="A427" s="1"/>
      <c r="B427" s="344" t="str">
        <f>IF(LEN(Disassembler!F427)+LEN(Disassembler!G427)+LEN(Disassembler!L427)=0,"",CONCATENATE(Disassembler!Q427,IF(LEN(Disassembler!Q427)=0,"",","),IF(LEN(Disassembler!Q427)&lt;7,CHAR(9),""),CHAR(9),Disassembler!G427,IF(Disassembler!H427="I"," I",""),IF(LEN(Disassembler!I427)+LEN(Disassembler!L427)=0,"",CONCATENATE(IF(LEN(Disassembler!G427)&lt;8,CHAR(9),""),CHAR(9),Disassembler!I427,IF(LEN(Disassembler!L427)=0,"",CONCATENATE(IF(LEN(Disassembler!I427)&lt;8,CHAR(9),""),CHAR(9),IF(LEN(Disassembler!L427)=0,"",IF(LEFT(Disassembler!L427,1)="/","","/")),Disassembler!L427))))))</f>
        <v/>
      </c>
      <c r="C427" s="1"/>
    </row>
    <row r="428" spans="1:3" x14ac:dyDescent="0.2">
      <c r="A428" s="1"/>
      <c r="B428" s="344" t="str">
        <f>IF(LEN(Disassembler!F428)+LEN(Disassembler!G428)+LEN(Disassembler!L428)=0,"",CONCATENATE(Disassembler!Q428,IF(LEN(Disassembler!Q428)=0,"",","),IF(LEN(Disassembler!Q428)&lt;7,CHAR(9),""),CHAR(9),Disassembler!G428,IF(Disassembler!H428="I"," I",""),IF(LEN(Disassembler!I428)+LEN(Disassembler!L428)=0,"",CONCATENATE(IF(LEN(Disassembler!G428)&lt;8,CHAR(9),""),CHAR(9),Disassembler!I428,IF(LEN(Disassembler!L428)=0,"",CONCATENATE(IF(LEN(Disassembler!I428)&lt;8,CHAR(9),""),CHAR(9),IF(LEN(Disassembler!L428)=0,"",IF(LEFT(Disassembler!L428,1)="/","","/")),Disassembler!L428))))))</f>
        <v/>
      </c>
      <c r="C428" s="1"/>
    </row>
    <row r="429" spans="1:3" x14ac:dyDescent="0.2">
      <c r="A429" s="1"/>
      <c r="B429" s="344" t="str">
        <f>IF(LEN(Disassembler!F429)+LEN(Disassembler!G429)+LEN(Disassembler!L429)=0,"",CONCATENATE(Disassembler!Q429,IF(LEN(Disassembler!Q429)=0,"",","),IF(LEN(Disassembler!Q429)&lt;7,CHAR(9),""),CHAR(9),Disassembler!G429,IF(Disassembler!H429="I"," I",""),IF(LEN(Disassembler!I429)+LEN(Disassembler!L429)=0,"",CONCATENATE(IF(LEN(Disassembler!G429)&lt;8,CHAR(9),""),CHAR(9),Disassembler!I429,IF(LEN(Disassembler!L429)=0,"",CONCATENATE(IF(LEN(Disassembler!I429)&lt;8,CHAR(9),""),CHAR(9),IF(LEN(Disassembler!L429)=0,"",IF(LEFT(Disassembler!L429,1)="/","","/")),Disassembler!L429))))))</f>
        <v/>
      </c>
      <c r="C429" s="1"/>
    </row>
    <row r="430" spans="1:3" x14ac:dyDescent="0.2">
      <c r="A430" s="1"/>
      <c r="B430" s="344" t="str">
        <f>IF(LEN(Disassembler!F430)+LEN(Disassembler!G430)+LEN(Disassembler!L430)=0,"",CONCATENATE(Disassembler!Q430,IF(LEN(Disassembler!Q430)=0,"",","),IF(LEN(Disassembler!Q430)&lt;7,CHAR(9),""),CHAR(9),Disassembler!G430,IF(Disassembler!H430="I"," I",""),IF(LEN(Disassembler!I430)+LEN(Disassembler!L430)=0,"",CONCATENATE(IF(LEN(Disassembler!G430)&lt;8,CHAR(9),""),CHAR(9),Disassembler!I430,IF(LEN(Disassembler!L430)=0,"",CONCATENATE(IF(LEN(Disassembler!I430)&lt;8,CHAR(9),""),CHAR(9),IF(LEN(Disassembler!L430)=0,"",IF(LEFT(Disassembler!L430,1)="/","","/")),Disassembler!L430))))))</f>
        <v/>
      </c>
      <c r="C430" s="1"/>
    </row>
    <row r="431" spans="1:3" x14ac:dyDescent="0.2">
      <c r="A431" s="1"/>
      <c r="B431" s="344" t="str">
        <f>IF(LEN(Disassembler!F431)+LEN(Disassembler!G431)+LEN(Disassembler!L431)=0,"",CONCATENATE(Disassembler!Q431,IF(LEN(Disassembler!Q431)=0,"",","),IF(LEN(Disassembler!Q431)&lt;7,CHAR(9),""),CHAR(9),Disassembler!G431,IF(Disassembler!H431="I"," I",""),IF(LEN(Disassembler!I431)+LEN(Disassembler!L431)=0,"",CONCATENATE(IF(LEN(Disassembler!G431)&lt;8,CHAR(9),""),CHAR(9),Disassembler!I431,IF(LEN(Disassembler!L431)=0,"",CONCATENATE(IF(LEN(Disassembler!I431)&lt;8,CHAR(9),""),CHAR(9),IF(LEN(Disassembler!L431)=0,"",IF(LEFT(Disassembler!L431,1)="/","","/")),Disassembler!L431))))))</f>
        <v/>
      </c>
      <c r="C431" s="1"/>
    </row>
    <row r="432" spans="1:3" x14ac:dyDescent="0.2">
      <c r="A432" s="1"/>
      <c r="B432" s="344" t="str">
        <f>IF(LEN(Disassembler!F432)+LEN(Disassembler!G432)+LEN(Disassembler!L432)=0,"",CONCATENATE(Disassembler!Q432,IF(LEN(Disassembler!Q432)=0,"",","),IF(LEN(Disassembler!Q432)&lt;7,CHAR(9),""),CHAR(9),Disassembler!G432,IF(Disassembler!H432="I"," I",""),IF(LEN(Disassembler!I432)+LEN(Disassembler!L432)=0,"",CONCATENATE(IF(LEN(Disassembler!G432)&lt;8,CHAR(9),""),CHAR(9),Disassembler!I432,IF(LEN(Disassembler!L432)=0,"",CONCATENATE(IF(LEN(Disassembler!I432)&lt;8,CHAR(9),""),CHAR(9),IF(LEN(Disassembler!L432)=0,"",IF(LEFT(Disassembler!L432,1)="/","","/")),Disassembler!L432))))))</f>
        <v/>
      </c>
      <c r="C432" s="1"/>
    </row>
    <row r="433" spans="1:3" x14ac:dyDescent="0.2">
      <c r="A433" s="1"/>
      <c r="B433" s="344" t="str">
        <f>IF(LEN(Disassembler!F433)+LEN(Disassembler!G433)+LEN(Disassembler!L433)=0,"",CONCATENATE(Disassembler!Q433,IF(LEN(Disassembler!Q433)=0,"",","),IF(LEN(Disassembler!Q433)&lt;7,CHAR(9),""),CHAR(9),Disassembler!G433,IF(Disassembler!H433="I"," I",""),IF(LEN(Disassembler!I433)+LEN(Disassembler!L433)=0,"",CONCATENATE(IF(LEN(Disassembler!G433)&lt;8,CHAR(9),""),CHAR(9),Disassembler!I433,IF(LEN(Disassembler!L433)=0,"",CONCATENATE(IF(LEN(Disassembler!I433)&lt;8,CHAR(9),""),CHAR(9),IF(LEN(Disassembler!L433)=0,"",IF(LEFT(Disassembler!L433,1)="/","","/")),Disassembler!L433))))))</f>
        <v/>
      </c>
      <c r="C433" s="1"/>
    </row>
    <row r="434" spans="1:3" x14ac:dyDescent="0.2">
      <c r="A434" s="1"/>
      <c r="B434" s="344" t="str">
        <f>IF(LEN(Disassembler!F434)+LEN(Disassembler!G434)+LEN(Disassembler!L434)=0,"",CONCATENATE(Disassembler!Q434,IF(LEN(Disassembler!Q434)=0,"",","),IF(LEN(Disassembler!Q434)&lt;7,CHAR(9),""),CHAR(9),Disassembler!G434,IF(Disassembler!H434="I"," I",""),IF(LEN(Disassembler!I434)+LEN(Disassembler!L434)=0,"",CONCATENATE(IF(LEN(Disassembler!G434)&lt;8,CHAR(9),""),CHAR(9),Disassembler!I434,IF(LEN(Disassembler!L434)=0,"",CONCATENATE(IF(LEN(Disassembler!I434)&lt;8,CHAR(9),""),CHAR(9),IF(LEN(Disassembler!L434)=0,"",IF(LEFT(Disassembler!L434,1)="/","","/")),Disassembler!L434))))))</f>
        <v/>
      </c>
      <c r="C434" s="1"/>
    </row>
    <row r="435" spans="1:3" x14ac:dyDescent="0.2">
      <c r="A435" s="1"/>
      <c r="B435" s="344" t="str">
        <f>IF(LEN(Disassembler!F435)+LEN(Disassembler!G435)+LEN(Disassembler!L435)=0,"",CONCATENATE(Disassembler!Q435,IF(LEN(Disassembler!Q435)=0,"",","),IF(LEN(Disassembler!Q435)&lt;7,CHAR(9),""),CHAR(9),Disassembler!G435,IF(Disassembler!H435="I"," I",""),IF(LEN(Disassembler!I435)+LEN(Disassembler!L435)=0,"",CONCATENATE(IF(LEN(Disassembler!G435)&lt;8,CHAR(9),""),CHAR(9),Disassembler!I435,IF(LEN(Disassembler!L435)=0,"",CONCATENATE(IF(LEN(Disassembler!I435)&lt;8,CHAR(9),""),CHAR(9),IF(LEN(Disassembler!L435)=0,"",IF(LEFT(Disassembler!L435,1)="/","","/")),Disassembler!L435))))))</f>
        <v/>
      </c>
      <c r="C435" s="1"/>
    </row>
    <row r="436" spans="1:3" x14ac:dyDescent="0.2">
      <c r="A436" s="1"/>
      <c r="B436" s="344" t="str">
        <f>IF(LEN(Disassembler!F436)+LEN(Disassembler!G436)+LEN(Disassembler!L436)=0,"",CONCATENATE(Disassembler!Q436,IF(LEN(Disassembler!Q436)=0,"",","),IF(LEN(Disassembler!Q436)&lt;7,CHAR(9),""),CHAR(9),Disassembler!G436,IF(Disassembler!H436="I"," I",""),IF(LEN(Disassembler!I436)+LEN(Disassembler!L436)=0,"",CONCATENATE(IF(LEN(Disassembler!G436)&lt;8,CHAR(9),""),CHAR(9),Disassembler!I436,IF(LEN(Disassembler!L436)=0,"",CONCATENATE(IF(LEN(Disassembler!I436)&lt;8,CHAR(9),""),CHAR(9),IF(LEN(Disassembler!L436)=0,"",IF(LEFT(Disassembler!L436,1)="/","","/")),Disassembler!L436))))))</f>
        <v/>
      </c>
      <c r="C436" s="1"/>
    </row>
    <row r="437" spans="1:3" x14ac:dyDescent="0.2">
      <c r="A437" s="1"/>
      <c r="B437" s="344" t="str">
        <f>IF(LEN(Disassembler!F437)+LEN(Disassembler!G437)+LEN(Disassembler!L437)=0,"",CONCATENATE(Disassembler!Q437,IF(LEN(Disassembler!Q437)=0,"",","),IF(LEN(Disassembler!Q437)&lt;7,CHAR(9),""),CHAR(9),Disassembler!G437,IF(Disassembler!H437="I"," I",""),IF(LEN(Disassembler!I437)+LEN(Disassembler!L437)=0,"",CONCATENATE(IF(LEN(Disassembler!G437)&lt;8,CHAR(9),""),CHAR(9),Disassembler!I437,IF(LEN(Disassembler!L437)=0,"",CONCATENATE(IF(LEN(Disassembler!I437)&lt;8,CHAR(9),""),CHAR(9),IF(LEN(Disassembler!L437)=0,"",IF(LEFT(Disassembler!L437,1)="/","","/")),Disassembler!L437))))))</f>
        <v/>
      </c>
      <c r="C437" s="1"/>
    </row>
    <row r="438" spans="1:3" x14ac:dyDescent="0.2">
      <c r="A438" s="1"/>
      <c r="B438" s="344" t="str">
        <f>IF(LEN(Disassembler!F438)+LEN(Disassembler!G438)+LEN(Disassembler!L438)=0,"",CONCATENATE(Disassembler!Q438,IF(LEN(Disassembler!Q438)=0,"",","),IF(LEN(Disassembler!Q438)&lt;7,CHAR(9),""),CHAR(9),Disassembler!G438,IF(Disassembler!H438="I"," I",""),IF(LEN(Disassembler!I438)+LEN(Disassembler!L438)=0,"",CONCATENATE(IF(LEN(Disassembler!G438)&lt;8,CHAR(9),""),CHAR(9),Disassembler!I438,IF(LEN(Disassembler!L438)=0,"",CONCATENATE(IF(LEN(Disassembler!I438)&lt;8,CHAR(9),""),CHAR(9),IF(LEN(Disassembler!L438)=0,"",IF(LEFT(Disassembler!L438,1)="/","","/")),Disassembler!L438))))))</f>
        <v/>
      </c>
      <c r="C438" s="1"/>
    </row>
    <row r="439" spans="1:3" x14ac:dyDescent="0.2">
      <c r="A439" s="1"/>
      <c r="B439" s="344" t="str">
        <f>IF(LEN(Disassembler!F439)+LEN(Disassembler!G439)+LEN(Disassembler!L439)=0,"",CONCATENATE(Disassembler!Q439,IF(LEN(Disassembler!Q439)=0,"",","),IF(LEN(Disassembler!Q439)&lt;7,CHAR(9),""),CHAR(9),Disassembler!G439,IF(Disassembler!H439="I"," I",""),IF(LEN(Disassembler!I439)+LEN(Disassembler!L439)=0,"",CONCATENATE(IF(LEN(Disassembler!G439)&lt;8,CHAR(9),""),CHAR(9),Disassembler!I439,IF(LEN(Disassembler!L439)=0,"",CONCATENATE(IF(LEN(Disassembler!I439)&lt;8,CHAR(9),""),CHAR(9),IF(LEN(Disassembler!L439)=0,"",IF(LEFT(Disassembler!L439,1)="/","","/")),Disassembler!L439))))))</f>
        <v/>
      </c>
      <c r="C439" s="1"/>
    </row>
    <row r="440" spans="1:3" x14ac:dyDescent="0.2">
      <c r="A440" s="1"/>
      <c r="B440" s="344" t="str">
        <f>IF(LEN(Disassembler!F440)+LEN(Disassembler!G440)+LEN(Disassembler!L440)=0,"",CONCATENATE(Disassembler!Q440,IF(LEN(Disassembler!Q440)=0,"",","),IF(LEN(Disassembler!Q440)&lt;7,CHAR(9),""),CHAR(9),Disassembler!G440,IF(Disassembler!H440="I"," I",""),IF(LEN(Disassembler!I440)+LEN(Disassembler!L440)=0,"",CONCATENATE(IF(LEN(Disassembler!G440)&lt;8,CHAR(9),""),CHAR(9),Disassembler!I440,IF(LEN(Disassembler!L440)=0,"",CONCATENATE(IF(LEN(Disassembler!I440)&lt;8,CHAR(9),""),CHAR(9),IF(LEN(Disassembler!L440)=0,"",IF(LEFT(Disassembler!L440,1)="/","","/")),Disassembler!L440))))))</f>
        <v/>
      </c>
      <c r="C440" s="1"/>
    </row>
    <row r="441" spans="1:3" x14ac:dyDescent="0.2">
      <c r="A441" s="1"/>
      <c r="B441" s="344" t="str">
        <f>IF(LEN(Disassembler!F441)+LEN(Disassembler!G441)+LEN(Disassembler!L441)=0,"",CONCATENATE(Disassembler!Q441,IF(LEN(Disassembler!Q441)=0,"",","),IF(LEN(Disassembler!Q441)&lt;7,CHAR(9),""),CHAR(9),Disassembler!G441,IF(Disassembler!H441="I"," I",""),IF(LEN(Disassembler!I441)+LEN(Disassembler!L441)=0,"",CONCATENATE(IF(LEN(Disassembler!G441)&lt;8,CHAR(9),""),CHAR(9),Disassembler!I441,IF(LEN(Disassembler!L441)=0,"",CONCATENATE(IF(LEN(Disassembler!I441)&lt;8,CHAR(9),""),CHAR(9),IF(LEN(Disassembler!L441)=0,"",IF(LEFT(Disassembler!L441,1)="/","","/")),Disassembler!L441))))))</f>
        <v/>
      </c>
      <c r="C441" s="1"/>
    </row>
    <row r="442" spans="1:3" x14ac:dyDescent="0.2">
      <c r="A442" s="1"/>
      <c r="B442" s="344" t="str">
        <f>IF(LEN(Disassembler!F442)+LEN(Disassembler!G442)+LEN(Disassembler!L442)=0,"",CONCATENATE(Disassembler!Q442,IF(LEN(Disassembler!Q442)=0,"",","),IF(LEN(Disassembler!Q442)&lt;7,CHAR(9),""),CHAR(9),Disassembler!G442,IF(Disassembler!H442="I"," I",""),IF(LEN(Disassembler!I442)+LEN(Disassembler!L442)=0,"",CONCATENATE(IF(LEN(Disassembler!G442)&lt;8,CHAR(9),""),CHAR(9),Disassembler!I442,IF(LEN(Disassembler!L442)=0,"",CONCATENATE(IF(LEN(Disassembler!I442)&lt;8,CHAR(9),""),CHAR(9),IF(LEN(Disassembler!L442)=0,"",IF(LEFT(Disassembler!L442,1)="/","","/")),Disassembler!L442))))))</f>
        <v/>
      </c>
      <c r="C442" s="1"/>
    </row>
    <row r="443" spans="1:3" x14ac:dyDescent="0.2">
      <c r="A443" s="1"/>
      <c r="B443" s="344" t="str">
        <f>IF(LEN(Disassembler!F443)+LEN(Disassembler!G443)+LEN(Disassembler!L443)=0,"",CONCATENATE(Disassembler!Q443,IF(LEN(Disassembler!Q443)=0,"",","),IF(LEN(Disassembler!Q443)&lt;7,CHAR(9),""),CHAR(9),Disassembler!G443,IF(Disassembler!H443="I"," I",""),IF(LEN(Disassembler!I443)+LEN(Disassembler!L443)=0,"",CONCATENATE(IF(LEN(Disassembler!G443)&lt;8,CHAR(9),""),CHAR(9),Disassembler!I443,IF(LEN(Disassembler!L443)=0,"",CONCATENATE(IF(LEN(Disassembler!I443)&lt;8,CHAR(9),""),CHAR(9),IF(LEN(Disassembler!L443)=0,"",IF(LEFT(Disassembler!L443,1)="/","","/")),Disassembler!L443))))))</f>
        <v/>
      </c>
      <c r="C443" s="1"/>
    </row>
    <row r="444" spans="1:3" x14ac:dyDescent="0.2">
      <c r="A444" s="1"/>
      <c r="B444" s="344" t="str">
        <f>IF(LEN(Disassembler!F444)+LEN(Disassembler!G444)+LEN(Disassembler!L444)=0,"",CONCATENATE(Disassembler!Q444,IF(LEN(Disassembler!Q444)=0,"",","),IF(LEN(Disassembler!Q444)&lt;7,CHAR(9),""),CHAR(9),Disassembler!G444,IF(Disassembler!H444="I"," I",""),IF(LEN(Disassembler!I444)+LEN(Disassembler!L444)=0,"",CONCATENATE(IF(LEN(Disassembler!G444)&lt;8,CHAR(9),""),CHAR(9),Disassembler!I444,IF(LEN(Disassembler!L444)=0,"",CONCATENATE(IF(LEN(Disassembler!I444)&lt;8,CHAR(9),""),CHAR(9),IF(LEN(Disassembler!L444)=0,"",IF(LEFT(Disassembler!L444,1)="/","","/")),Disassembler!L444))))))</f>
        <v/>
      </c>
      <c r="C444" s="1"/>
    </row>
    <row r="445" spans="1:3" x14ac:dyDescent="0.2">
      <c r="A445" s="1"/>
      <c r="B445" s="344" t="str">
        <f>IF(LEN(Disassembler!F445)+LEN(Disassembler!G445)+LEN(Disassembler!L445)=0,"",CONCATENATE(Disassembler!Q445,IF(LEN(Disassembler!Q445)=0,"",","),IF(LEN(Disassembler!Q445)&lt;7,CHAR(9),""),CHAR(9),Disassembler!G445,IF(Disassembler!H445="I"," I",""),IF(LEN(Disassembler!I445)+LEN(Disassembler!L445)=0,"",CONCATENATE(IF(LEN(Disassembler!G445)&lt;8,CHAR(9),""),CHAR(9),Disassembler!I445,IF(LEN(Disassembler!L445)=0,"",CONCATENATE(IF(LEN(Disassembler!I445)&lt;8,CHAR(9),""),CHAR(9),IF(LEN(Disassembler!L445)=0,"",IF(LEFT(Disassembler!L445,1)="/","","/")),Disassembler!L445))))))</f>
        <v/>
      </c>
      <c r="C445" s="1"/>
    </row>
    <row r="446" spans="1:3" x14ac:dyDescent="0.2">
      <c r="A446" s="1"/>
      <c r="B446" s="344" t="str">
        <f>IF(LEN(Disassembler!F446)+LEN(Disassembler!G446)+LEN(Disassembler!L446)=0,"",CONCATENATE(Disassembler!Q446,IF(LEN(Disassembler!Q446)=0,"",","),IF(LEN(Disassembler!Q446)&lt;7,CHAR(9),""),CHAR(9),Disassembler!G446,IF(Disassembler!H446="I"," I",""),IF(LEN(Disassembler!I446)+LEN(Disassembler!L446)=0,"",CONCATENATE(IF(LEN(Disassembler!G446)&lt;8,CHAR(9),""),CHAR(9),Disassembler!I446,IF(LEN(Disassembler!L446)=0,"",CONCATENATE(IF(LEN(Disassembler!I446)&lt;8,CHAR(9),""),CHAR(9),IF(LEN(Disassembler!L446)=0,"",IF(LEFT(Disassembler!L446,1)="/","","/")),Disassembler!L446))))))</f>
        <v/>
      </c>
      <c r="C446" s="1"/>
    </row>
    <row r="447" spans="1:3" x14ac:dyDescent="0.2">
      <c r="A447" s="1"/>
      <c r="B447" s="344" t="str">
        <f>IF(LEN(Disassembler!F447)+LEN(Disassembler!G447)+LEN(Disassembler!L447)=0,"",CONCATENATE(Disassembler!Q447,IF(LEN(Disassembler!Q447)=0,"",","),IF(LEN(Disassembler!Q447)&lt;7,CHAR(9),""),CHAR(9),Disassembler!G447,IF(Disassembler!H447="I"," I",""),IF(LEN(Disassembler!I447)+LEN(Disassembler!L447)=0,"",CONCATENATE(IF(LEN(Disassembler!G447)&lt;8,CHAR(9),""),CHAR(9),Disassembler!I447,IF(LEN(Disassembler!L447)=0,"",CONCATENATE(IF(LEN(Disassembler!I447)&lt;8,CHAR(9),""),CHAR(9),IF(LEN(Disassembler!L447)=0,"",IF(LEFT(Disassembler!L447,1)="/","","/")),Disassembler!L447))))))</f>
        <v/>
      </c>
      <c r="C447" s="1"/>
    </row>
    <row r="448" spans="1:3" x14ac:dyDescent="0.2">
      <c r="A448" s="1"/>
      <c r="B448" s="344" t="str">
        <f>IF(LEN(Disassembler!F448)+LEN(Disassembler!G448)+LEN(Disassembler!L448)=0,"",CONCATENATE(Disassembler!Q448,IF(LEN(Disassembler!Q448)=0,"",","),IF(LEN(Disassembler!Q448)&lt;7,CHAR(9),""),CHAR(9),Disassembler!G448,IF(Disassembler!H448="I"," I",""),IF(LEN(Disassembler!I448)+LEN(Disassembler!L448)=0,"",CONCATENATE(IF(LEN(Disassembler!G448)&lt;8,CHAR(9),""),CHAR(9),Disassembler!I448,IF(LEN(Disassembler!L448)=0,"",CONCATENATE(IF(LEN(Disassembler!I448)&lt;8,CHAR(9),""),CHAR(9),IF(LEN(Disassembler!L448)=0,"",IF(LEFT(Disassembler!L448,1)="/","","/")),Disassembler!L448))))))</f>
        <v/>
      </c>
      <c r="C448" s="1"/>
    </row>
    <row r="449" spans="1:3" x14ac:dyDescent="0.2">
      <c r="A449" s="1"/>
      <c r="B449" s="344" t="str">
        <f>IF(LEN(Disassembler!F449)+LEN(Disassembler!G449)+LEN(Disassembler!L449)=0,"",CONCATENATE(Disassembler!Q449,IF(LEN(Disassembler!Q449)=0,"",","),IF(LEN(Disassembler!Q449)&lt;7,CHAR(9),""),CHAR(9),Disassembler!G449,IF(Disassembler!H449="I"," I",""),IF(LEN(Disassembler!I449)+LEN(Disassembler!L449)=0,"",CONCATENATE(IF(LEN(Disassembler!G449)&lt;8,CHAR(9),""),CHAR(9),Disassembler!I449,IF(LEN(Disassembler!L449)=0,"",CONCATENATE(IF(LEN(Disassembler!I449)&lt;8,CHAR(9),""),CHAR(9),IF(LEN(Disassembler!L449)=0,"",IF(LEFT(Disassembler!L449,1)="/","","/")),Disassembler!L449))))))</f>
        <v/>
      </c>
      <c r="C449" s="1"/>
    </row>
    <row r="450" spans="1:3" x14ac:dyDescent="0.2">
      <c r="A450" s="1"/>
      <c r="B450" s="344" t="str">
        <f>IF(LEN(Disassembler!F450)+LEN(Disassembler!G450)+LEN(Disassembler!L450)=0,"",CONCATENATE(Disassembler!Q450,IF(LEN(Disassembler!Q450)=0,"",","),IF(LEN(Disassembler!Q450)&lt;7,CHAR(9),""),CHAR(9),Disassembler!G450,IF(Disassembler!H450="I"," I",""),IF(LEN(Disassembler!I450)+LEN(Disassembler!L450)=0,"",CONCATENATE(IF(LEN(Disassembler!G450)&lt;8,CHAR(9),""),CHAR(9),Disassembler!I450,IF(LEN(Disassembler!L450)=0,"",CONCATENATE(IF(LEN(Disassembler!I450)&lt;8,CHAR(9),""),CHAR(9),IF(LEN(Disassembler!L450)=0,"",IF(LEFT(Disassembler!L450,1)="/","","/")),Disassembler!L450))))))</f>
        <v/>
      </c>
      <c r="C450" s="1"/>
    </row>
    <row r="451" spans="1:3" x14ac:dyDescent="0.2">
      <c r="A451" s="1"/>
      <c r="B451" s="344" t="str">
        <f>IF(LEN(Disassembler!F451)+LEN(Disassembler!G451)+LEN(Disassembler!L451)=0,"",CONCATENATE(Disassembler!Q451,IF(LEN(Disassembler!Q451)=0,"",","),IF(LEN(Disassembler!Q451)&lt;7,CHAR(9),""),CHAR(9),Disassembler!G451,IF(Disassembler!H451="I"," I",""),IF(LEN(Disassembler!I451)+LEN(Disassembler!L451)=0,"",CONCATENATE(IF(LEN(Disassembler!G451)&lt;8,CHAR(9),""),CHAR(9),Disassembler!I451,IF(LEN(Disassembler!L451)=0,"",CONCATENATE(IF(LEN(Disassembler!I451)&lt;8,CHAR(9),""),CHAR(9),IF(LEN(Disassembler!L451)=0,"",IF(LEFT(Disassembler!L451,1)="/","","/")),Disassembler!L451))))))</f>
        <v/>
      </c>
      <c r="C451" s="1"/>
    </row>
    <row r="452" spans="1:3" x14ac:dyDescent="0.2">
      <c r="A452" s="1"/>
      <c r="B452" s="344" t="str">
        <f>IF(LEN(Disassembler!F452)+LEN(Disassembler!G452)+LEN(Disassembler!L452)=0,"",CONCATENATE(Disassembler!Q452,IF(LEN(Disassembler!Q452)=0,"",","),IF(LEN(Disassembler!Q452)&lt;7,CHAR(9),""),CHAR(9),Disassembler!G452,IF(Disassembler!H452="I"," I",""),IF(LEN(Disassembler!I452)+LEN(Disassembler!L452)=0,"",CONCATENATE(IF(LEN(Disassembler!G452)&lt;8,CHAR(9),""),CHAR(9),Disassembler!I452,IF(LEN(Disassembler!L452)=0,"",CONCATENATE(IF(LEN(Disassembler!I452)&lt;8,CHAR(9),""),CHAR(9),IF(LEN(Disassembler!L452)=0,"",IF(LEFT(Disassembler!L452,1)="/","","/")),Disassembler!L452))))))</f>
        <v/>
      </c>
      <c r="C452" s="1"/>
    </row>
    <row r="453" spans="1:3" x14ac:dyDescent="0.2">
      <c r="A453" s="1"/>
      <c r="B453" s="344" t="str">
        <f>IF(LEN(Disassembler!F453)+LEN(Disassembler!G453)+LEN(Disassembler!L453)=0,"",CONCATENATE(Disassembler!Q453,IF(LEN(Disassembler!Q453)=0,"",","),IF(LEN(Disassembler!Q453)&lt;7,CHAR(9),""),CHAR(9),Disassembler!G453,IF(Disassembler!H453="I"," I",""),IF(LEN(Disassembler!I453)+LEN(Disassembler!L453)=0,"",CONCATENATE(IF(LEN(Disassembler!G453)&lt;8,CHAR(9),""),CHAR(9),Disassembler!I453,IF(LEN(Disassembler!L453)=0,"",CONCATENATE(IF(LEN(Disassembler!I453)&lt;8,CHAR(9),""),CHAR(9),IF(LEN(Disassembler!L453)=0,"",IF(LEFT(Disassembler!L453,1)="/","","/")),Disassembler!L453))))))</f>
        <v/>
      </c>
      <c r="C453" s="1"/>
    </row>
    <row r="454" spans="1:3" x14ac:dyDescent="0.2">
      <c r="A454" s="1"/>
      <c r="B454" s="344" t="str">
        <f>IF(LEN(Disassembler!F454)+LEN(Disassembler!G454)+LEN(Disassembler!L454)=0,"",CONCATENATE(Disassembler!Q454,IF(LEN(Disassembler!Q454)=0,"",","),IF(LEN(Disassembler!Q454)&lt;7,CHAR(9),""),CHAR(9),Disassembler!G454,IF(Disassembler!H454="I"," I",""),IF(LEN(Disassembler!I454)+LEN(Disassembler!L454)=0,"",CONCATENATE(IF(LEN(Disassembler!G454)&lt;8,CHAR(9),""),CHAR(9),Disassembler!I454,IF(LEN(Disassembler!L454)=0,"",CONCATENATE(IF(LEN(Disassembler!I454)&lt;8,CHAR(9),""),CHAR(9),IF(LEN(Disassembler!L454)=0,"",IF(LEFT(Disassembler!L454,1)="/","","/")),Disassembler!L454))))))</f>
        <v/>
      </c>
      <c r="C454" s="1"/>
    </row>
    <row r="455" spans="1:3" x14ac:dyDescent="0.2">
      <c r="A455" s="1"/>
      <c r="B455" s="344" t="str">
        <f>IF(LEN(Disassembler!F455)+LEN(Disassembler!G455)+LEN(Disassembler!L455)=0,"",CONCATENATE(Disassembler!Q455,IF(LEN(Disassembler!Q455)=0,"",","),IF(LEN(Disassembler!Q455)&lt;7,CHAR(9),""),CHAR(9),Disassembler!G455,IF(Disassembler!H455="I"," I",""),IF(LEN(Disassembler!I455)+LEN(Disassembler!L455)=0,"",CONCATENATE(IF(LEN(Disassembler!G455)&lt;8,CHAR(9),""),CHAR(9),Disassembler!I455,IF(LEN(Disassembler!L455)=0,"",CONCATENATE(IF(LEN(Disassembler!I455)&lt;8,CHAR(9),""),CHAR(9),IF(LEN(Disassembler!L455)=0,"",IF(LEFT(Disassembler!L455,1)="/","","/")),Disassembler!L455))))))</f>
        <v/>
      </c>
      <c r="C455" s="1"/>
    </row>
    <row r="456" spans="1:3" x14ac:dyDescent="0.2">
      <c r="A456" s="1"/>
      <c r="B456" s="344" t="str">
        <f>IF(LEN(Disassembler!F456)+LEN(Disassembler!G456)+LEN(Disassembler!L456)=0,"",CONCATENATE(Disassembler!Q456,IF(LEN(Disassembler!Q456)=0,"",","),IF(LEN(Disassembler!Q456)&lt;7,CHAR(9),""),CHAR(9),Disassembler!G456,IF(Disassembler!H456="I"," I",""),IF(LEN(Disassembler!I456)+LEN(Disassembler!L456)=0,"",CONCATENATE(IF(LEN(Disassembler!G456)&lt;8,CHAR(9),""),CHAR(9),Disassembler!I456,IF(LEN(Disassembler!L456)=0,"",CONCATENATE(IF(LEN(Disassembler!I456)&lt;8,CHAR(9),""),CHAR(9),IF(LEN(Disassembler!L456)=0,"",IF(LEFT(Disassembler!L456,1)="/","","/")),Disassembler!L456))))))</f>
        <v/>
      </c>
      <c r="C456" s="1"/>
    </row>
    <row r="457" spans="1:3" x14ac:dyDescent="0.2">
      <c r="A457" s="1"/>
      <c r="B457" s="344" t="str">
        <f>IF(LEN(Disassembler!F457)+LEN(Disassembler!G457)+LEN(Disassembler!L457)=0,"",CONCATENATE(Disassembler!Q457,IF(LEN(Disassembler!Q457)=0,"",","),IF(LEN(Disassembler!Q457)&lt;7,CHAR(9),""),CHAR(9),Disassembler!G457,IF(Disassembler!H457="I"," I",""),IF(LEN(Disassembler!I457)+LEN(Disassembler!L457)=0,"",CONCATENATE(IF(LEN(Disassembler!G457)&lt;8,CHAR(9),""),CHAR(9),Disassembler!I457,IF(LEN(Disassembler!L457)=0,"",CONCATENATE(IF(LEN(Disassembler!I457)&lt;8,CHAR(9),""),CHAR(9),IF(LEN(Disassembler!L457)=0,"",IF(LEFT(Disassembler!L457,1)="/","","/")),Disassembler!L457))))))</f>
        <v/>
      </c>
      <c r="C457" s="1"/>
    </row>
    <row r="458" spans="1:3" x14ac:dyDescent="0.2">
      <c r="A458" s="1"/>
      <c r="B458" s="344" t="str">
        <f>IF(LEN(Disassembler!F458)+LEN(Disassembler!G458)+LEN(Disassembler!L458)=0,"",CONCATENATE(Disassembler!Q458,IF(LEN(Disassembler!Q458)=0,"",","),IF(LEN(Disassembler!Q458)&lt;7,CHAR(9),""),CHAR(9),Disassembler!G458,IF(Disassembler!H458="I"," I",""),IF(LEN(Disassembler!I458)+LEN(Disassembler!L458)=0,"",CONCATENATE(IF(LEN(Disassembler!G458)&lt;8,CHAR(9),""),CHAR(9),Disassembler!I458,IF(LEN(Disassembler!L458)=0,"",CONCATENATE(IF(LEN(Disassembler!I458)&lt;8,CHAR(9),""),CHAR(9),IF(LEN(Disassembler!L458)=0,"",IF(LEFT(Disassembler!L458,1)="/","","/")),Disassembler!L458))))))</f>
        <v/>
      </c>
      <c r="C458" s="1"/>
    </row>
    <row r="459" spans="1:3" x14ac:dyDescent="0.2">
      <c r="A459" s="1"/>
      <c r="B459" s="344" t="str">
        <f>IF(LEN(Disassembler!F459)+LEN(Disassembler!G459)+LEN(Disassembler!L459)=0,"",CONCATENATE(Disassembler!Q459,IF(LEN(Disassembler!Q459)=0,"",","),IF(LEN(Disassembler!Q459)&lt;7,CHAR(9),""),CHAR(9),Disassembler!G459,IF(Disassembler!H459="I"," I",""),IF(LEN(Disassembler!I459)+LEN(Disassembler!L459)=0,"",CONCATENATE(IF(LEN(Disassembler!G459)&lt;8,CHAR(9),""),CHAR(9),Disassembler!I459,IF(LEN(Disassembler!L459)=0,"",CONCATENATE(IF(LEN(Disassembler!I459)&lt;8,CHAR(9),""),CHAR(9),IF(LEN(Disassembler!L459)=0,"",IF(LEFT(Disassembler!L459,1)="/","","/")),Disassembler!L459))))))</f>
        <v/>
      </c>
      <c r="C459" s="1"/>
    </row>
    <row r="460" spans="1:3" x14ac:dyDescent="0.2">
      <c r="A460" s="1"/>
      <c r="B460" s="344" t="str">
        <f>IF(LEN(Disassembler!F460)+LEN(Disassembler!G460)+LEN(Disassembler!L460)=0,"",CONCATENATE(Disassembler!Q460,IF(LEN(Disassembler!Q460)=0,"",","),IF(LEN(Disassembler!Q460)&lt;7,CHAR(9),""),CHAR(9),Disassembler!G460,IF(Disassembler!H460="I"," I",""),IF(LEN(Disassembler!I460)+LEN(Disassembler!L460)=0,"",CONCATENATE(IF(LEN(Disassembler!G460)&lt;8,CHAR(9),""),CHAR(9),Disassembler!I460,IF(LEN(Disassembler!L460)=0,"",CONCATENATE(IF(LEN(Disassembler!I460)&lt;8,CHAR(9),""),CHAR(9),IF(LEN(Disassembler!L460)=0,"",IF(LEFT(Disassembler!L460,1)="/","","/")),Disassembler!L460))))))</f>
        <v/>
      </c>
      <c r="C460" s="1"/>
    </row>
    <row r="461" spans="1:3" x14ac:dyDescent="0.2">
      <c r="A461" s="1"/>
      <c r="B461" s="344" t="str">
        <f>IF(LEN(Disassembler!F461)+LEN(Disassembler!G461)+LEN(Disassembler!L461)=0,"",CONCATENATE(Disassembler!Q461,IF(LEN(Disassembler!Q461)=0,"",","),IF(LEN(Disassembler!Q461)&lt;7,CHAR(9),""),CHAR(9),Disassembler!G461,IF(Disassembler!H461="I"," I",""),IF(LEN(Disassembler!I461)+LEN(Disassembler!L461)=0,"",CONCATENATE(IF(LEN(Disassembler!G461)&lt;8,CHAR(9),""),CHAR(9),Disassembler!I461,IF(LEN(Disassembler!L461)=0,"",CONCATENATE(IF(LEN(Disassembler!I461)&lt;8,CHAR(9),""),CHAR(9),IF(LEN(Disassembler!L461)=0,"",IF(LEFT(Disassembler!L461,1)="/","","/")),Disassembler!L461))))))</f>
        <v/>
      </c>
      <c r="C461" s="1"/>
    </row>
    <row r="462" spans="1:3" x14ac:dyDescent="0.2">
      <c r="A462" s="1"/>
      <c r="B462" s="344" t="str">
        <f>IF(LEN(Disassembler!F462)+LEN(Disassembler!G462)+LEN(Disassembler!L462)=0,"",CONCATENATE(Disassembler!Q462,IF(LEN(Disassembler!Q462)=0,"",","),IF(LEN(Disassembler!Q462)&lt;7,CHAR(9),""),CHAR(9),Disassembler!G462,IF(Disassembler!H462="I"," I",""),IF(LEN(Disassembler!I462)+LEN(Disassembler!L462)=0,"",CONCATENATE(IF(LEN(Disassembler!G462)&lt;8,CHAR(9),""),CHAR(9),Disassembler!I462,IF(LEN(Disassembler!L462)=0,"",CONCATENATE(IF(LEN(Disassembler!I462)&lt;8,CHAR(9),""),CHAR(9),IF(LEN(Disassembler!L462)=0,"",IF(LEFT(Disassembler!L462,1)="/","","/")),Disassembler!L462))))))</f>
        <v/>
      </c>
      <c r="C462" s="1"/>
    </row>
    <row r="463" spans="1:3" x14ac:dyDescent="0.2">
      <c r="A463" s="1"/>
      <c r="B463" s="344" t="str">
        <f>IF(LEN(Disassembler!F463)+LEN(Disassembler!G463)+LEN(Disassembler!L463)=0,"",CONCATENATE(Disassembler!Q463,IF(LEN(Disassembler!Q463)=0,"",","),IF(LEN(Disassembler!Q463)&lt;7,CHAR(9),""),CHAR(9),Disassembler!G463,IF(Disassembler!H463="I"," I",""),IF(LEN(Disassembler!I463)+LEN(Disassembler!L463)=0,"",CONCATENATE(IF(LEN(Disassembler!G463)&lt;8,CHAR(9),""),CHAR(9),Disassembler!I463,IF(LEN(Disassembler!L463)=0,"",CONCATENATE(IF(LEN(Disassembler!I463)&lt;8,CHAR(9),""),CHAR(9),IF(LEN(Disassembler!L463)=0,"",IF(LEFT(Disassembler!L463,1)="/","","/")),Disassembler!L463))))))</f>
        <v/>
      </c>
      <c r="C463" s="1"/>
    </row>
    <row r="464" spans="1:3" x14ac:dyDescent="0.2">
      <c r="A464" s="1"/>
      <c r="B464" s="344" t="str">
        <f>IF(LEN(Disassembler!F464)+LEN(Disassembler!G464)+LEN(Disassembler!L464)=0,"",CONCATENATE(Disassembler!Q464,IF(LEN(Disassembler!Q464)=0,"",","),IF(LEN(Disassembler!Q464)&lt;7,CHAR(9),""),CHAR(9),Disassembler!G464,IF(Disassembler!H464="I"," I",""),IF(LEN(Disassembler!I464)+LEN(Disassembler!L464)=0,"",CONCATENATE(IF(LEN(Disassembler!G464)&lt;8,CHAR(9),""),CHAR(9),Disassembler!I464,IF(LEN(Disassembler!L464)=0,"",CONCATENATE(IF(LEN(Disassembler!I464)&lt;8,CHAR(9),""),CHAR(9),IF(LEN(Disassembler!L464)=0,"",IF(LEFT(Disassembler!L464,1)="/","","/")),Disassembler!L464))))))</f>
        <v/>
      </c>
      <c r="C464" s="1"/>
    </row>
    <row r="465" spans="1:3" x14ac:dyDescent="0.2">
      <c r="A465" s="1"/>
      <c r="B465" s="344" t="str">
        <f>IF(LEN(Disassembler!F465)+LEN(Disassembler!G465)+LEN(Disassembler!L465)=0,"",CONCATENATE(Disassembler!Q465,IF(LEN(Disassembler!Q465)=0,"",","),IF(LEN(Disassembler!Q465)&lt;7,CHAR(9),""),CHAR(9),Disassembler!G465,IF(Disassembler!H465="I"," I",""),IF(LEN(Disassembler!I465)+LEN(Disassembler!L465)=0,"",CONCATENATE(IF(LEN(Disassembler!G465)&lt;8,CHAR(9),""),CHAR(9),Disassembler!I465,IF(LEN(Disassembler!L465)=0,"",CONCATENATE(IF(LEN(Disassembler!I465)&lt;8,CHAR(9),""),CHAR(9),IF(LEN(Disassembler!L465)=0,"",IF(LEFT(Disassembler!L465,1)="/","","/")),Disassembler!L465))))))</f>
        <v/>
      </c>
      <c r="C465" s="1"/>
    </row>
    <row r="466" spans="1:3" x14ac:dyDescent="0.2">
      <c r="A466" s="1"/>
      <c r="B466" s="344" t="str">
        <f>IF(LEN(Disassembler!F466)+LEN(Disassembler!G466)+LEN(Disassembler!L466)=0,"",CONCATENATE(Disassembler!Q466,IF(LEN(Disassembler!Q466)=0,"",","),IF(LEN(Disassembler!Q466)&lt;7,CHAR(9),""),CHAR(9),Disassembler!G466,IF(Disassembler!H466="I"," I",""),IF(LEN(Disassembler!I466)+LEN(Disassembler!L466)=0,"",CONCATENATE(IF(LEN(Disassembler!G466)&lt;8,CHAR(9),""),CHAR(9),Disassembler!I466,IF(LEN(Disassembler!L466)=0,"",CONCATENATE(IF(LEN(Disassembler!I466)&lt;8,CHAR(9),""),CHAR(9),IF(LEN(Disassembler!L466)=0,"",IF(LEFT(Disassembler!L466,1)="/","","/")),Disassembler!L466))))))</f>
        <v/>
      </c>
      <c r="C466" s="1"/>
    </row>
    <row r="467" spans="1:3" x14ac:dyDescent="0.2">
      <c r="A467" s="1"/>
      <c r="B467" s="344" t="str">
        <f>IF(LEN(Disassembler!F467)+LEN(Disassembler!G467)+LEN(Disassembler!L467)=0,"",CONCATENATE(Disassembler!Q467,IF(LEN(Disassembler!Q467)=0,"",","),IF(LEN(Disassembler!Q467)&lt;7,CHAR(9),""),CHAR(9),Disassembler!G467,IF(Disassembler!H467="I"," I",""),IF(LEN(Disassembler!I467)+LEN(Disassembler!L467)=0,"",CONCATENATE(IF(LEN(Disassembler!G467)&lt;8,CHAR(9),""),CHAR(9),Disassembler!I467,IF(LEN(Disassembler!L467)=0,"",CONCATENATE(IF(LEN(Disassembler!I467)&lt;8,CHAR(9),""),CHAR(9),IF(LEN(Disassembler!L467)=0,"",IF(LEFT(Disassembler!L467,1)="/","","/")),Disassembler!L467))))))</f>
        <v/>
      </c>
      <c r="C467" s="1"/>
    </row>
    <row r="468" spans="1:3" x14ac:dyDescent="0.2">
      <c r="A468" s="1"/>
      <c r="B468" s="344" t="str">
        <f>IF(LEN(Disassembler!F468)+LEN(Disassembler!G468)+LEN(Disassembler!L468)=0,"",CONCATENATE(Disassembler!Q468,IF(LEN(Disassembler!Q468)=0,"",","),IF(LEN(Disassembler!Q468)&lt;7,CHAR(9),""),CHAR(9),Disassembler!G468,IF(Disassembler!H468="I"," I",""),IF(LEN(Disassembler!I468)+LEN(Disassembler!L468)=0,"",CONCATENATE(IF(LEN(Disassembler!G468)&lt;8,CHAR(9),""),CHAR(9),Disassembler!I468,IF(LEN(Disassembler!L468)=0,"",CONCATENATE(IF(LEN(Disassembler!I468)&lt;8,CHAR(9),""),CHAR(9),IF(LEN(Disassembler!L468)=0,"",IF(LEFT(Disassembler!L468,1)="/","","/")),Disassembler!L468))))))</f>
        <v/>
      </c>
      <c r="C468" s="1"/>
    </row>
    <row r="469" spans="1:3" x14ac:dyDescent="0.2">
      <c r="A469" s="1"/>
      <c r="B469" s="344" t="str">
        <f>IF(LEN(Disassembler!F469)+LEN(Disassembler!G469)+LEN(Disassembler!L469)=0,"",CONCATENATE(Disassembler!Q469,IF(LEN(Disassembler!Q469)=0,"",","),IF(LEN(Disassembler!Q469)&lt;7,CHAR(9),""),CHAR(9),Disassembler!G469,IF(Disassembler!H469="I"," I",""),IF(LEN(Disassembler!I469)+LEN(Disassembler!L469)=0,"",CONCATENATE(IF(LEN(Disassembler!G469)&lt;8,CHAR(9),""),CHAR(9),Disassembler!I469,IF(LEN(Disassembler!L469)=0,"",CONCATENATE(IF(LEN(Disassembler!I469)&lt;8,CHAR(9),""),CHAR(9),IF(LEN(Disassembler!L469)=0,"",IF(LEFT(Disassembler!L469,1)="/","","/")),Disassembler!L469))))))</f>
        <v/>
      </c>
      <c r="C469" s="1"/>
    </row>
    <row r="470" spans="1:3" x14ac:dyDescent="0.2">
      <c r="A470" s="1"/>
      <c r="B470" s="344" t="str">
        <f>IF(LEN(Disassembler!F470)+LEN(Disassembler!G470)+LEN(Disassembler!L470)=0,"",CONCATENATE(Disassembler!Q470,IF(LEN(Disassembler!Q470)=0,"",","),IF(LEN(Disassembler!Q470)&lt;7,CHAR(9),""),CHAR(9),Disassembler!G470,IF(Disassembler!H470="I"," I",""),IF(LEN(Disassembler!I470)+LEN(Disassembler!L470)=0,"",CONCATENATE(IF(LEN(Disassembler!G470)&lt;8,CHAR(9),""),CHAR(9),Disassembler!I470,IF(LEN(Disassembler!L470)=0,"",CONCATENATE(IF(LEN(Disassembler!I470)&lt;8,CHAR(9),""),CHAR(9),IF(LEN(Disassembler!L470)=0,"",IF(LEFT(Disassembler!L470,1)="/","","/")),Disassembler!L470))))))</f>
        <v/>
      </c>
      <c r="C470" s="1"/>
    </row>
    <row r="471" spans="1:3" x14ac:dyDescent="0.2">
      <c r="A471" s="1"/>
      <c r="B471" s="344" t="str">
        <f>IF(LEN(Disassembler!F471)+LEN(Disassembler!G471)+LEN(Disassembler!L471)=0,"",CONCATENATE(Disassembler!Q471,IF(LEN(Disassembler!Q471)=0,"",","),IF(LEN(Disassembler!Q471)&lt;7,CHAR(9),""),CHAR(9),Disassembler!G471,IF(Disassembler!H471="I"," I",""),IF(LEN(Disassembler!I471)+LEN(Disassembler!L471)=0,"",CONCATENATE(IF(LEN(Disassembler!G471)&lt;8,CHAR(9),""),CHAR(9),Disassembler!I471,IF(LEN(Disassembler!L471)=0,"",CONCATENATE(IF(LEN(Disassembler!I471)&lt;8,CHAR(9),""),CHAR(9),IF(LEN(Disassembler!L471)=0,"",IF(LEFT(Disassembler!L471,1)="/","","/")),Disassembler!L471))))))</f>
        <v/>
      </c>
      <c r="C471" s="1"/>
    </row>
    <row r="472" spans="1:3" x14ac:dyDescent="0.2">
      <c r="A472" s="1"/>
      <c r="B472" s="344" t="str">
        <f>IF(LEN(Disassembler!F472)+LEN(Disassembler!G472)+LEN(Disassembler!L472)=0,"",CONCATENATE(Disassembler!Q472,IF(LEN(Disassembler!Q472)=0,"",","),IF(LEN(Disassembler!Q472)&lt;7,CHAR(9),""),CHAR(9),Disassembler!G472,IF(Disassembler!H472="I"," I",""),IF(LEN(Disassembler!I472)+LEN(Disassembler!L472)=0,"",CONCATENATE(IF(LEN(Disassembler!G472)&lt;8,CHAR(9),""),CHAR(9),Disassembler!I472,IF(LEN(Disassembler!L472)=0,"",CONCATENATE(IF(LEN(Disassembler!I472)&lt;8,CHAR(9),""),CHAR(9),IF(LEN(Disassembler!L472)=0,"",IF(LEFT(Disassembler!L472,1)="/","","/")),Disassembler!L472))))))</f>
        <v/>
      </c>
      <c r="C472" s="1"/>
    </row>
    <row r="473" spans="1:3" x14ac:dyDescent="0.2">
      <c r="A473" s="1"/>
      <c r="B473" s="344" t="str">
        <f>IF(LEN(Disassembler!F473)+LEN(Disassembler!G473)+LEN(Disassembler!L473)=0,"",CONCATENATE(Disassembler!Q473,IF(LEN(Disassembler!Q473)=0,"",","),IF(LEN(Disassembler!Q473)&lt;7,CHAR(9),""),CHAR(9),Disassembler!G473,IF(Disassembler!H473="I"," I",""),IF(LEN(Disassembler!I473)+LEN(Disassembler!L473)=0,"",CONCATENATE(IF(LEN(Disassembler!G473)&lt;8,CHAR(9),""),CHAR(9),Disassembler!I473,IF(LEN(Disassembler!L473)=0,"",CONCATENATE(IF(LEN(Disassembler!I473)&lt;8,CHAR(9),""),CHAR(9),IF(LEN(Disassembler!L473)=0,"",IF(LEFT(Disassembler!L473,1)="/","","/")),Disassembler!L473))))))</f>
        <v/>
      </c>
      <c r="C473" s="1"/>
    </row>
    <row r="474" spans="1:3" x14ac:dyDescent="0.2">
      <c r="A474" s="1"/>
      <c r="B474" s="344" t="str">
        <f>IF(LEN(Disassembler!F474)+LEN(Disassembler!G474)+LEN(Disassembler!L474)=0,"",CONCATENATE(Disassembler!Q474,IF(LEN(Disassembler!Q474)=0,"",","),IF(LEN(Disassembler!Q474)&lt;7,CHAR(9),""),CHAR(9),Disassembler!G474,IF(Disassembler!H474="I"," I",""),IF(LEN(Disassembler!I474)+LEN(Disassembler!L474)=0,"",CONCATENATE(IF(LEN(Disassembler!G474)&lt;8,CHAR(9),""),CHAR(9),Disassembler!I474,IF(LEN(Disassembler!L474)=0,"",CONCATENATE(IF(LEN(Disassembler!I474)&lt;8,CHAR(9),""),CHAR(9),IF(LEN(Disassembler!L474)=0,"",IF(LEFT(Disassembler!L474,1)="/","","/")),Disassembler!L474))))))</f>
        <v/>
      </c>
      <c r="C474" s="1"/>
    </row>
    <row r="475" spans="1:3" x14ac:dyDescent="0.2">
      <c r="A475" s="1"/>
      <c r="B475" s="344" t="str">
        <f>IF(LEN(Disassembler!F475)+LEN(Disassembler!G475)+LEN(Disassembler!L475)=0,"",CONCATENATE(Disassembler!Q475,IF(LEN(Disassembler!Q475)=0,"",","),IF(LEN(Disassembler!Q475)&lt;7,CHAR(9),""),CHAR(9),Disassembler!G475,IF(Disassembler!H475="I"," I",""),IF(LEN(Disassembler!I475)+LEN(Disassembler!L475)=0,"",CONCATENATE(IF(LEN(Disassembler!G475)&lt;8,CHAR(9),""),CHAR(9),Disassembler!I475,IF(LEN(Disassembler!L475)=0,"",CONCATENATE(IF(LEN(Disassembler!I475)&lt;8,CHAR(9),""),CHAR(9),IF(LEN(Disassembler!L475)=0,"",IF(LEFT(Disassembler!L475,1)="/","","/")),Disassembler!L475))))))</f>
        <v/>
      </c>
      <c r="C475" s="1"/>
    </row>
    <row r="476" spans="1:3" x14ac:dyDescent="0.2">
      <c r="A476" s="1"/>
      <c r="B476" s="344" t="str">
        <f>IF(LEN(Disassembler!F476)+LEN(Disassembler!G476)+LEN(Disassembler!L476)=0,"",CONCATENATE(Disassembler!Q476,IF(LEN(Disassembler!Q476)=0,"",","),IF(LEN(Disassembler!Q476)&lt;7,CHAR(9),""),CHAR(9),Disassembler!G476,IF(Disassembler!H476="I"," I",""),IF(LEN(Disassembler!I476)+LEN(Disassembler!L476)=0,"",CONCATENATE(IF(LEN(Disassembler!G476)&lt;8,CHAR(9),""),CHAR(9),Disassembler!I476,IF(LEN(Disassembler!L476)=0,"",CONCATENATE(IF(LEN(Disassembler!I476)&lt;8,CHAR(9),""),CHAR(9),IF(LEN(Disassembler!L476)=0,"",IF(LEFT(Disassembler!L476,1)="/","","/")),Disassembler!L476))))))</f>
        <v/>
      </c>
      <c r="C476" s="1"/>
    </row>
    <row r="477" spans="1:3" x14ac:dyDescent="0.2">
      <c r="A477" s="1"/>
      <c r="B477" s="344" t="str">
        <f>IF(LEN(Disassembler!F477)+LEN(Disassembler!G477)+LEN(Disassembler!L477)=0,"",CONCATENATE(Disassembler!Q477,IF(LEN(Disassembler!Q477)=0,"",","),IF(LEN(Disassembler!Q477)&lt;7,CHAR(9),""),CHAR(9),Disassembler!G477,IF(Disassembler!H477="I"," I",""),IF(LEN(Disassembler!I477)+LEN(Disassembler!L477)=0,"",CONCATENATE(IF(LEN(Disassembler!G477)&lt;8,CHAR(9),""),CHAR(9),Disassembler!I477,IF(LEN(Disassembler!L477)=0,"",CONCATENATE(IF(LEN(Disassembler!I477)&lt;8,CHAR(9),""),CHAR(9),IF(LEN(Disassembler!L477)=0,"",IF(LEFT(Disassembler!L477,1)="/","","/")),Disassembler!L477))))))</f>
        <v/>
      </c>
      <c r="C477" s="1"/>
    </row>
    <row r="478" spans="1:3" x14ac:dyDescent="0.2">
      <c r="A478" s="1"/>
      <c r="B478" s="344" t="str">
        <f>IF(LEN(Disassembler!F478)+LEN(Disassembler!G478)+LEN(Disassembler!L478)=0,"",CONCATENATE(Disassembler!Q478,IF(LEN(Disassembler!Q478)=0,"",","),IF(LEN(Disassembler!Q478)&lt;7,CHAR(9),""),CHAR(9),Disassembler!G478,IF(Disassembler!H478="I"," I",""),IF(LEN(Disassembler!I478)+LEN(Disassembler!L478)=0,"",CONCATENATE(IF(LEN(Disassembler!G478)&lt;8,CHAR(9),""),CHAR(9),Disassembler!I478,IF(LEN(Disassembler!L478)=0,"",CONCATENATE(IF(LEN(Disassembler!I478)&lt;8,CHAR(9),""),CHAR(9),IF(LEN(Disassembler!L478)=0,"",IF(LEFT(Disassembler!L478,1)="/","","/")),Disassembler!L478))))))</f>
        <v/>
      </c>
      <c r="C478" s="1"/>
    </row>
    <row r="479" spans="1:3" x14ac:dyDescent="0.2">
      <c r="A479" s="1"/>
      <c r="B479" s="344" t="str">
        <f>IF(LEN(Disassembler!F479)+LEN(Disassembler!G479)+LEN(Disassembler!L479)=0,"",CONCATENATE(Disassembler!Q479,IF(LEN(Disassembler!Q479)=0,"",","),IF(LEN(Disassembler!Q479)&lt;7,CHAR(9),""),CHAR(9),Disassembler!G479,IF(Disassembler!H479="I"," I",""),IF(LEN(Disassembler!I479)+LEN(Disassembler!L479)=0,"",CONCATENATE(IF(LEN(Disassembler!G479)&lt;8,CHAR(9),""),CHAR(9),Disassembler!I479,IF(LEN(Disassembler!L479)=0,"",CONCATENATE(IF(LEN(Disassembler!I479)&lt;8,CHAR(9),""),CHAR(9),IF(LEN(Disassembler!L479)=0,"",IF(LEFT(Disassembler!L479,1)="/","","/")),Disassembler!L479))))))</f>
        <v/>
      </c>
      <c r="C479" s="1"/>
    </row>
    <row r="480" spans="1:3" x14ac:dyDescent="0.2">
      <c r="A480" s="1"/>
      <c r="B480" s="344" t="str">
        <f>IF(LEN(Disassembler!F480)+LEN(Disassembler!G480)+LEN(Disassembler!L480)=0,"",CONCATENATE(Disassembler!Q480,IF(LEN(Disassembler!Q480)=0,"",","),IF(LEN(Disassembler!Q480)&lt;7,CHAR(9),""),CHAR(9),Disassembler!G480,IF(Disassembler!H480="I"," I",""),IF(LEN(Disassembler!I480)+LEN(Disassembler!L480)=0,"",CONCATENATE(IF(LEN(Disassembler!G480)&lt;8,CHAR(9),""),CHAR(9),Disassembler!I480,IF(LEN(Disassembler!L480)=0,"",CONCATENATE(IF(LEN(Disassembler!I480)&lt;8,CHAR(9),""),CHAR(9),IF(LEN(Disassembler!L480)=0,"",IF(LEFT(Disassembler!L480,1)="/","","/")),Disassembler!L480))))))</f>
        <v/>
      </c>
      <c r="C480" s="1"/>
    </row>
    <row r="481" spans="1:3" x14ac:dyDescent="0.2">
      <c r="A481" s="1"/>
      <c r="B481" s="344" t="str">
        <f>IF(LEN(Disassembler!F481)+LEN(Disassembler!G481)+LEN(Disassembler!L481)=0,"",CONCATENATE(Disassembler!Q481,IF(LEN(Disassembler!Q481)=0,"",","),IF(LEN(Disassembler!Q481)&lt;7,CHAR(9),""),CHAR(9),Disassembler!G481,IF(Disassembler!H481="I"," I",""),IF(LEN(Disassembler!I481)+LEN(Disassembler!L481)=0,"",CONCATENATE(IF(LEN(Disassembler!G481)&lt;8,CHAR(9),""),CHAR(9),Disassembler!I481,IF(LEN(Disassembler!L481)=0,"",CONCATENATE(IF(LEN(Disassembler!I481)&lt;8,CHAR(9),""),CHAR(9),IF(LEN(Disassembler!L481)=0,"",IF(LEFT(Disassembler!L481,1)="/","","/")),Disassembler!L481))))))</f>
        <v/>
      </c>
      <c r="C481" s="1"/>
    </row>
    <row r="482" spans="1:3" x14ac:dyDescent="0.2">
      <c r="A482" s="1"/>
      <c r="B482" s="344" t="str">
        <f>IF(LEN(Disassembler!F482)+LEN(Disassembler!G482)+LEN(Disassembler!L482)=0,"",CONCATENATE(Disassembler!Q482,IF(LEN(Disassembler!Q482)=0,"",","),IF(LEN(Disassembler!Q482)&lt;7,CHAR(9),""),CHAR(9),Disassembler!G482,IF(Disassembler!H482="I"," I",""),IF(LEN(Disassembler!I482)+LEN(Disassembler!L482)=0,"",CONCATENATE(IF(LEN(Disassembler!G482)&lt;8,CHAR(9),""),CHAR(9),Disassembler!I482,IF(LEN(Disassembler!L482)=0,"",CONCATENATE(IF(LEN(Disassembler!I482)&lt;8,CHAR(9),""),CHAR(9),IF(LEN(Disassembler!L482)=0,"",IF(LEFT(Disassembler!L482,1)="/","","/")),Disassembler!L482))))))</f>
        <v/>
      </c>
      <c r="C482" s="1"/>
    </row>
    <row r="483" spans="1:3" x14ac:dyDescent="0.2">
      <c r="A483" s="1"/>
      <c r="B483" s="344" t="str">
        <f>IF(LEN(Disassembler!F483)+LEN(Disassembler!G483)+LEN(Disassembler!L483)=0,"",CONCATENATE(Disassembler!Q483,IF(LEN(Disassembler!Q483)=0,"",","),IF(LEN(Disassembler!Q483)&lt;7,CHAR(9),""),CHAR(9),Disassembler!G483,IF(Disassembler!H483="I"," I",""),IF(LEN(Disassembler!I483)+LEN(Disassembler!L483)=0,"",CONCATENATE(IF(LEN(Disassembler!G483)&lt;8,CHAR(9),""),CHAR(9),Disassembler!I483,IF(LEN(Disassembler!L483)=0,"",CONCATENATE(IF(LEN(Disassembler!I483)&lt;8,CHAR(9),""),CHAR(9),IF(LEN(Disassembler!L483)=0,"",IF(LEFT(Disassembler!L483,1)="/","","/")),Disassembler!L483))))))</f>
        <v/>
      </c>
      <c r="C483" s="1"/>
    </row>
    <row r="484" spans="1:3" x14ac:dyDescent="0.2">
      <c r="A484" s="1"/>
      <c r="B484" s="344" t="str">
        <f>IF(LEN(Disassembler!F484)+LEN(Disassembler!G484)+LEN(Disassembler!L484)=0,"",CONCATENATE(Disassembler!Q484,IF(LEN(Disassembler!Q484)=0,"",","),IF(LEN(Disassembler!Q484)&lt;7,CHAR(9),""),CHAR(9),Disassembler!G484,IF(Disassembler!H484="I"," I",""),IF(LEN(Disassembler!I484)+LEN(Disassembler!L484)=0,"",CONCATENATE(IF(LEN(Disassembler!G484)&lt;8,CHAR(9),""),CHAR(9),Disassembler!I484,IF(LEN(Disassembler!L484)=0,"",CONCATENATE(IF(LEN(Disassembler!I484)&lt;8,CHAR(9),""),CHAR(9),IF(LEN(Disassembler!L484)=0,"",IF(LEFT(Disassembler!L484,1)="/","","/")),Disassembler!L484))))))</f>
        <v/>
      </c>
      <c r="C484" s="1"/>
    </row>
    <row r="485" spans="1:3" x14ac:dyDescent="0.2">
      <c r="A485" s="1"/>
      <c r="B485" s="344" t="str">
        <f>IF(LEN(Disassembler!F485)+LEN(Disassembler!G485)+LEN(Disassembler!L485)=0,"",CONCATENATE(Disassembler!Q485,IF(LEN(Disassembler!Q485)=0,"",","),IF(LEN(Disassembler!Q485)&lt;7,CHAR(9),""),CHAR(9),Disassembler!G485,IF(Disassembler!H485="I"," I",""),IF(LEN(Disassembler!I485)+LEN(Disassembler!L485)=0,"",CONCATENATE(IF(LEN(Disassembler!G485)&lt;8,CHAR(9),""),CHAR(9),Disassembler!I485,IF(LEN(Disassembler!L485)=0,"",CONCATENATE(IF(LEN(Disassembler!I485)&lt;8,CHAR(9),""),CHAR(9),IF(LEN(Disassembler!L485)=0,"",IF(LEFT(Disassembler!L485,1)="/","","/")),Disassembler!L485))))))</f>
        <v/>
      </c>
      <c r="C485" s="1"/>
    </row>
    <row r="486" spans="1:3" x14ac:dyDescent="0.2">
      <c r="A486" s="1"/>
      <c r="B486" s="344" t="str">
        <f>IF(LEN(Disassembler!F486)+LEN(Disassembler!G486)+LEN(Disassembler!L486)=0,"",CONCATENATE(Disassembler!Q486,IF(LEN(Disassembler!Q486)=0,"",","),IF(LEN(Disassembler!Q486)&lt;7,CHAR(9),""),CHAR(9),Disassembler!G486,IF(Disassembler!H486="I"," I",""),IF(LEN(Disassembler!I486)+LEN(Disassembler!L486)=0,"",CONCATENATE(IF(LEN(Disassembler!G486)&lt;8,CHAR(9),""),CHAR(9),Disassembler!I486,IF(LEN(Disassembler!L486)=0,"",CONCATENATE(IF(LEN(Disassembler!I486)&lt;8,CHAR(9),""),CHAR(9),IF(LEN(Disassembler!L486)=0,"",IF(LEFT(Disassembler!L486,1)="/","","/")),Disassembler!L486))))))</f>
        <v/>
      </c>
      <c r="C486" s="1"/>
    </row>
    <row r="487" spans="1:3" x14ac:dyDescent="0.2">
      <c r="A487" s="1"/>
      <c r="B487" s="344" t="str">
        <f>IF(LEN(Disassembler!F487)+LEN(Disassembler!G487)+LEN(Disassembler!L487)=0,"",CONCATENATE(Disassembler!Q487,IF(LEN(Disassembler!Q487)=0,"",","),IF(LEN(Disassembler!Q487)&lt;7,CHAR(9),""),CHAR(9),Disassembler!G487,IF(Disassembler!H487="I"," I",""),IF(LEN(Disassembler!I487)+LEN(Disassembler!L487)=0,"",CONCATENATE(IF(LEN(Disassembler!G487)&lt;8,CHAR(9),""),CHAR(9),Disassembler!I487,IF(LEN(Disassembler!L487)=0,"",CONCATENATE(IF(LEN(Disassembler!I487)&lt;8,CHAR(9),""),CHAR(9),IF(LEN(Disassembler!L487)=0,"",IF(LEFT(Disassembler!L487,1)="/","","/")),Disassembler!L487))))))</f>
        <v/>
      </c>
      <c r="C487" s="1"/>
    </row>
    <row r="488" spans="1:3" x14ac:dyDescent="0.2">
      <c r="A488" s="1"/>
      <c r="B488" s="344" t="str">
        <f>IF(LEN(Disassembler!F488)+LEN(Disassembler!G488)+LEN(Disassembler!L488)=0,"",CONCATENATE(Disassembler!Q488,IF(LEN(Disassembler!Q488)=0,"",","),IF(LEN(Disassembler!Q488)&lt;7,CHAR(9),""),CHAR(9),Disassembler!G488,IF(Disassembler!H488="I"," I",""),IF(LEN(Disassembler!I488)+LEN(Disassembler!L488)=0,"",CONCATENATE(IF(LEN(Disassembler!G488)&lt;8,CHAR(9),""),CHAR(9),Disassembler!I488,IF(LEN(Disassembler!L488)=0,"",CONCATENATE(IF(LEN(Disassembler!I488)&lt;8,CHAR(9),""),CHAR(9),IF(LEN(Disassembler!L488)=0,"",IF(LEFT(Disassembler!L488,1)="/","","/")),Disassembler!L488))))))</f>
        <v/>
      </c>
      <c r="C488" s="1"/>
    </row>
    <row r="489" spans="1:3" x14ac:dyDescent="0.2">
      <c r="A489" s="1"/>
      <c r="B489" s="344" t="str">
        <f>IF(LEN(Disassembler!F489)+LEN(Disassembler!G489)+LEN(Disassembler!L489)=0,"",CONCATENATE(Disassembler!Q489,IF(LEN(Disassembler!Q489)=0,"",","),IF(LEN(Disassembler!Q489)&lt;7,CHAR(9),""),CHAR(9),Disassembler!G489,IF(Disassembler!H489="I"," I",""),IF(LEN(Disassembler!I489)+LEN(Disassembler!L489)=0,"",CONCATENATE(IF(LEN(Disassembler!G489)&lt;8,CHAR(9),""),CHAR(9),Disassembler!I489,IF(LEN(Disassembler!L489)=0,"",CONCATENATE(IF(LEN(Disassembler!I489)&lt;8,CHAR(9),""),CHAR(9),IF(LEN(Disassembler!L489)=0,"",IF(LEFT(Disassembler!L489,1)="/","","/")),Disassembler!L489))))))</f>
        <v/>
      </c>
      <c r="C489" s="1"/>
    </row>
    <row r="490" spans="1:3" x14ac:dyDescent="0.2">
      <c r="A490" s="1"/>
      <c r="B490" s="344" t="str">
        <f>IF(LEN(Disassembler!F490)+LEN(Disassembler!G490)+LEN(Disassembler!L490)=0,"",CONCATENATE(Disassembler!Q490,IF(LEN(Disassembler!Q490)=0,"",","),IF(LEN(Disassembler!Q490)&lt;7,CHAR(9),""),CHAR(9),Disassembler!G490,IF(Disassembler!H490="I"," I",""),IF(LEN(Disassembler!I490)+LEN(Disassembler!L490)=0,"",CONCATENATE(IF(LEN(Disassembler!G490)&lt;8,CHAR(9),""),CHAR(9),Disassembler!I490,IF(LEN(Disassembler!L490)=0,"",CONCATENATE(IF(LEN(Disassembler!I490)&lt;8,CHAR(9),""),CHAR(9),IF(LEN(Disassembler!L490)=0,"",IF(LEFT(Disassembler!L490,1)="/","","/")),Disassembler!L490))))))</f>
        <v/>
      </c>
      <c r="C490" s="1"/>
    </row>
    <row r="491" spans="1:3" x14ac:dyDescent="0.2">
      <c r="A491" s="1"/>
      <c r="B491" s="344" t="str">
        <f>IF(LEN(Disassembler!F491)+LEN(Disassembler!G491)+LEN(Disassembler!L491)=0,"",CONCATENATE(Disassembler!Q491,IF(LEN(Disassembler!Q491)=0,"",","),IF(LEN(Disassembler!Q491)&lt;7,CHAR(9),""),CHAR(9),Disassembler!G491,IF(Disassembler!H491="I"," I",""),IF(LEN(Disassembler!I491)+LEN(Disassembler!L491)=0,"",CONCATENATE(IF(LEN(Disassembler!G491)&lt;8,CHAR(9),""),CHAR(9),Disassembler!I491,IF(LEN(Disassembler!L491)=0,"",CONCATENATE(IF(LEN(Disassembler!I491)&lt;8,CHAR(9),""),CHAR(9),IF(LEN(Disassembler!L491)=0,"",IF(LEFT(Disassembler!L491,1)="/","","/")),Disassembler!L491))))))</f>
        <v/>
      </c>
      <c r="C491" s="1"/>
    </row>
    <row r="492" spans="1:3" x14ac:dyDescent="0.2">
      <c r="A492" s="1"/>
      <c r="B492" s="344" t="str">
        <f>IF(LEN(Disassembler!F492)+LEN(Disassembler!G492)+LEN(Disassembler!L492)=0,"",CONCATENATE(Disassembler!Q492,IF(LEN(Disassembler!Q492)=0,"",","),IF(LEN(Disassembler!Q492)&lt;7,CHAR(9),""),CHAR(9),Disassembler!G492,IF(Disassembler!H492="I"," I",""),IF(LEN(Disassembler!I492)+LEN(Disassembler!L492)=0,"",CONCATENATE(IF(LEN(Disassembler!G492)&lt;8,CHAR(9),""),CHAR(9),Disassembler!I492,IF(LEN(Disassembler!L492)=0,"",CONCATENATE(IF(LEN(Disassembler!I492)&lt;8,CHAR(9),""),CHAR(9),IF(LEN(Disassembler!L492)=0,"",IF(LEFT(Disassembler!L492,1)="/","","/")),Disassembler!L492))))))</f>
        <v/>
      </c>
      <c r="C492" s="1"/>
    </row>
    <row r="493" spans="1:3" x14ac:dyDescent="0.2">
      <c r="A493" s="1"/>
      <c r="B493" s="344" t="str">
        <f>IF(LEN(Disassembler!F493)+LEN(Disassembler!G493)+LEN(Disassembler!L493)=0,"",CONCATENATE(Disassembler!Q493,IF(LEN(Disassembler!Q493)=0,"",","),IF(LEN(Disassembler!Q493)&lt;7,CHAR(9),""),CHAR(9),Disassembler!G493,IF(Disassembler!H493="I"," I",""),IF(LEN(Disassembler!I493)+LEN(Disassembler!L493)=0,"",CONCATENATE(IF(LEN(Disassembler!G493)&lt;8,CHAR(9),""),CHAR(9),Disassembler!I493,IF(LEN(Disassembler!L493)=0,"",CONCATENATE(IF(LEN(Disassembler!I493)&lt;8,CHAR(9),""),CHAR(9),IF(LEN(Disassembler!L493)=0,"",IF(LEFT(Disassembler!L493,1)="/","","/")),Disassembler!L493))))))</f>
        <v/>
      </c>
      <c r="C493" s="1"/>
    </row>
    <row r="494" spans="1:3" x14ac:dyDescent="0.2">
      <c r="A494" s="1"/>
      <c r="B494" s="344" t="str">
        <f>IF(LEN(Disassembler!F494)+LEN(Disassembler!G494)+LEN(Disassembler!L494)=0,"",CONCATENATE(Disassembler!Q494,IF(LEN(Disassembler!Q494)=0,"",","),IF(LEN(Disassembler!Q494)&lt;7,CHAR(9),""),CHAR(9),Disassembler!G494,IF(Disassembler!H494="I"," I",""),IF(LEN(Disassembler!I494)+LEN(Disassembler!L494)=0,"",CONCATENATE(IF(LEN(Disassembler!G494)&lt;8,CHAR(9),""),CHAR(9),Disassembler!I494,IF(LEN(Disassembler!L494)=0,"",CONCATENATE(IF(LEN(Disassembler!I494)&lt;8,CHAR(9),""),CHAR(9),IF(LEN(Disassembler!L494)=0,"",IF(LEFT(Disassembler!L494,1)="/","","/")),Disassembler!L494))))))</f>
        <v/>
      </c>
      <c r="C494" s="1"/>
    </row>
    <row r="495" spans="1:3" x14ac:dyDescent="0.2">
      <c r="A495" s="1"/>
      <c r="B495" s="344" t="str">
        <f>IF(LEN(Disassembler!F495)+LEN(Disassembler!G495)+LEN(Disassembler!L495)=0,"",CONCATENATE(Disassembler!Q495,IF(LEN(Disassembler!Q495)=0,"",","),IF(LEN(Disassembler!Q495)&lt;7,CHAR(9),""),CHAR(9),Disassembler!G495,IF(Disassembler!H495="I"," I",""),IF(LEN(Disassembler!I495)+LEN(Disassembler!L495)=0,"",CONCATENATE(IF(LEN(Disassembler!G495)&lt;8,CHAR(9),""),CHAR(9),Disassembler!I495,IF(LEN(Disassembler!L495)=0,"",CONCATENATE(IF(LEN(Disassembler!I495)&lt;8,CHAR(9),""),CHAR(9),IF(LEN(Disassembler!L495)=0,"",IF(LEFT(Disassembler!L495,1)="/","","/")),Disassembler!L495))))))</f>
        <v/>
      </c>
      <c r="C495" s="1"/>
    </row>
    <row r="496" spans="1:3" x14ac:dyDescent="0.2">
      <c r="A496" s="1"/>
      <c r="B496" s="344" t="str">
        <f>IF(LEN(Disassembler!F496)+LEN(Disassembler!G496)+LEN(Disassembler!L496)=0,"",CONCATENATE(Disassembler!Q496,IF(LEN(Disassembler!Q496)=0,"",","),IF(LEN(Disassembler!Q496)&lt;7,CHAR(9),""),CHAR(9),Disassembler!G496,IF(Disassembler!H496="I"," I",""),IF(LEN(Disassembler!I496)+LEN(Disassembler!L496)=0,"",CONCATENATE(IF(LEN(Disassembler!G496)&lt;8,CHAR(9),""),CHAR(9),Disassembler!I496,IF(LEN(Disassembler!L496)=0,"",CONCATENATE(IF(LEN(Disassembler!I496)&lt;8,CHAR(9),""),CHAR(9),IF(LEN(Disassembler!L496)=0,"",IF(LEFT(Disassembler!L496,1)="/","","/")),Disassembler!L496))))))</f>
        <v/>
      </c>
      <c r="C496" s="1"/>
    </row>
    <row r="497" spans="1:3" x14ac:dyDescent="0.2">
      <c r="A497" s="1"/>
      <c r="B497" s="344" t="str">
        <f>IF(LEN(Disassembler!F497)+LEN(Disassembler!G497)+LEN(Disassembler!L497)=0,"",CONCATENATE(Disassembler!Q497,IF(LEN(Disassembler!Q497)=0,"",","),IF(LEN(Disassembler!Q497)&lt;7,CHAR(9),""),CHAR(9),Disassembler!G497,IF(Disassembler!H497="I"," I",""),IF(LEN(Disassembler!I497)+LEN(Disassembler!L497)=0,"",CONCATENATE(IF(LEN(Disassembler!G497)&lt;8,CHAR(9),""),CHAR(9),Disassembler!I497,IF(LEN(Disassembler!L497)=0,"",CONCATENATE(IF(LEN(Disassembler!I497)&lt;8,CHAR(9),""),CHAR(9),IF(LEN(Disassembler!L497)=0,"",IF(LEFT(Disassembler!L497,1)="/","","/")),Disassembler!L497))))))</f>
        <v/>
      </c>
      <c r="C497" s="1"/>
    </row>
    <row r="498" spans="1:3" x14ac:dyDescent="0.2">
      <c r="A498" s="1"/>
      <c r="B498" s="344" t="str">
        <f>IF(LEN(Disassembler!F498)+LEN(Disassembler!G498)+LEN(Disassembler!L498)=0,"",CONCATENATE(Disassembler!Q498,IF(LEN(Disassembler!Q498)=0,"",","),IF(LEN(Disassembler!Q498)&lt;7,CHAR(9),""),CHAR(9),Disassembler!G498,IF(Disassembler!H498="I"," I",""),IF(LEN(Disassembler!I498)+LEN(Disassembler!L498)=0,"",CONCATENATE(IF(LEN(Disassembler!G498)&lt;8,CHAR(9),""),CHAR(9),Disassembler!I498,IF(LEN(Disassembler!L498)=0,"",CONCATENATE(IF(LEN(Disassembler!I498)&lt;8,CHAR(9),""),CHAR(9),IF(LEN(Disassembler!L498)=0,"",IF(LEFT(Disassembler!L498,1)="/","","/")),Disassembler!L498))))))</f>
        <v/>
      </c>
      <c r="C498" s="1"/>
    </row>
    <row r="499" spans="1:3" x14ac:dyDescent="0.2">
      <c r="A499" s="1"/>
      <c r="B499" s="344" t="str">
        <f>IF(LEN(Disassembler!F499)+LEN(Disassembler!G499)+LEN(Disassembler!L499)=0,"",CONCATENATE(Disassembler!Q499,IF(LEN(Disassembler!Q499)=0,"",","),IF(LEN(Disassembler!Q499)&lt;7,CHAR(9),""),CHAR(9),Disassembler!G499,IF(Disassembler!H499="I"," I",""),IF(LEN(Disassembler!I499)+LEN(Disassembler!L499)=0,"",CONCATENATE(IF(LEN(Disassembler!G499)&lt;8,CHAR(9),""),CHAR(9),Disassembler!I499,IF(LEN(Disassembler!L499)=0,"",CONCATENATE(IF(LEN(Disassembler!I499)&lt;8,CHAR(9),""),CHAR(9),IF(LEN(Disassembler!L499)=0,"",IF(LEFT(Disassembler!L499,1)="/","","/")),Disassembler!L499))))))</f>
        <v/>
      </c>
      <c r="C499" s="1"/>
    </row>
    <row r="500" spans="1:3" x14ac:dyDescent="0.2">
      <c r="A500" s="1"/>
      <c r="B500" s="344" t="str">
        <f>IF(LEN(Disassembler!F500)+LEN(Disassembler!G500)+LEN(Disassembler!L500)=0,"",CONCATENATE(Disassembler!Q500,IF(LEN(Disassembler!Q500)=0,"",","),IF(LEN(Disassembler!Q500)&lt;7,CHAR(9),""),CHAR(9),Disassembler!G500,IF(Disassembler!H500="I"," I",""),IF(LEN(Disassembler!I500)+LEN(Disassembler!L500)=0,"",CONCATENATE(IF(LEN(Disassembler!G500)&lt;8,CHAR(9),""),CHAR(9),Disassembler!I500,IF(LEN(Disassembler!L500)=0,"",CONCATENATE(IF(LEN(Disassembler!I500)&lt;8,CHAR(9),""),CHAR(9),IF(LEN(Disassembler!L500)=0,"",IF(LEFT(Disassembler!L500,1)="/","","/")),Disassembler!L500))))))</f>
        <v/>
      </c>
      <c r="C500" s="1"/>
    </row>
    <row r="501" spans="1:3" x14ac:dyDescent="0.2">
      <c r="A501" s="1"/>
      <c r="B501" s="344" t="str">
        <f>IF(LEN(Disassembler!F501)+LEN(Disassembler!G501)+LEN(Disassembler!L501)=0,"",CONCATENATE(Disassembler!Q501,IF(LEN(Disassembler!Q501)=0,"",","),IF(LEN(Disassembler!Q501)&lt;7,CHAR(9),""),CHAR(9),Disassembler!G501,IF(Disassembler!H501="I"," I",""),IF(LEN(Disassembler!I501)+LEN(Disassembler!L501)=0,"",CONCATENATE(IF(LEN(Disassembler!G501)&lt;8,CHAR(9),""),CHAR(9),Disassembler!I501,IF(LEN(Disassembler!L501)=0,"",CONCATENATE(IF(LEN(Disassembler!I501)&lt;8,CHAR(9),""),CHAR(9),IF(LEN(Disassembler!L501)=0,"",IF(LEFT(Disassembler!L501,1)="/","","/")),Disassembler!L501))))))</f>
        <v/>
      </c>
      <c r="C501" s="1"/>
    </row>
    <row r="502" spans="1:3" x14ac:dyDescent="0.2">
      <c r="A502" s="1"/>
      <c r="B502" s="344" t="str">
        <f>IF(LEN(Disassembler!F502)+LEN(Disassembler!G502)+LEN(Disassembler!L502)=0,"",CONCATENATE(Disassembler!Q502,IF(LEN(Disassembler!Q502)=0,"",","),IF(LEN(Disassembler!Q502)&lt;7,CHAR(9),""),CHAR(9),Disassembler!G502,IF(Disassembler!H502="I"," I",""),IF(LEN(Disassembler!I502)+LEN(Disassembler!L502)=0,"",CONCATENATE(IF(LEN(Disassembler!G502)&lt;8,CHAR(9),""),CHAR(9),Disassembler!I502,IF(LEN(Disassembler!L502)=0,"",CONCATENATE(IF(LEN(Disassembler!I502)&lt;8,CHAR(9),""),CHAR(9),IF(LEN(Disassembler!L502)=0,"",IF(LEFT(Disassembler!L502,1)="/","","/")),Disassembler!L502))))))</f>
        <v/>
      </c>
      <c r="C502" s="1"/>
    </row>
    <row r="503" spans="1:3" x14ac:dyDescent="0.2">
      <c r="A503" s="1"/>
      <c r="B503" s="344" t="str">
        <f>IF(LEN(Disassembler!F503)+LEN(Disassembler!G503)+LEN(Disassembler!L503)=0,"",CONCATENATE(Disassembler!Q503,IF(LEN(Disassembler!Q503)=0,"",","),IF(LEN(Disassembler!Q503)&lt;7,CHAR(9),""),CHAR(9),Disassembler!G503,IF(Disassembler!H503="I"," I",""),IF(LEN(Disassembler!I503)+LEN(Disassembler!L503)=0,"",CONCATENATE(IF(LEN(Disassembler!G503)&lt;8,CHAR(9),""),CHAR(9),Disassembler!I503,IF(LEN(Disassembler!L503)=0,"",CONCATENATE(IF(LEN(Disassembler!I503)&lt;8,CHAR(9),""),CHAR(9),IF(LEN(Disassembler!L503)=0,"",IF(LEFT(Disassembler!L503,1)="/","","/")),Disassembler!L503))))))</f>
        <v/>
      </c>
      <c r="C503" s="1"/>
    </row>
    <row r="504" spans="1:3" x14ac:dyDescent="0.2">
      <c r="A504" s="1"/>
      <c r="B504" s="344" t="str">
        <f>IF(LEN(Disassembler!F504)+LEN(Disassembler!G504)+LEN(Disassembler!L504)=0,"",CONCATENATE(Disassembler!Q504,IF(LEN(Disassembler!Q504)=0,"",","),IF(LEN(Disassembler!Q504)&lt;7,CHAR(9),""),CHAR(9),Disassembler!G504,IF(Disassembler!H504="I"," I",""),IF(LEN(Disassembler!I504)+LEN(Disassembler!L504)=0,"",CONCATENATE(IF(LEN(Disassembler!G504)&lt;8,CHAR(9),""),CHAR(9),Disassembler!I504,IF(LEN(Disassembler!L504)=0,"",CONCATENATE(IF(LEN(Disassembler!I504)&lt;8,CHAR(9),""),CHAR(9),IF(LEN(Disassembler!L504)=0,"",IF(LEFT(Disassembler!L504,1)="/","","/")),Disassembler!L504))))))</f>
        <v/>
      </c>
      <c r="C504" s="1"/>
    </row>
    <row r="505" spans="1:3" x14ac:dyDescent="0.2">
      <c r="A505" s="1"/>
      <c r="B505" s="344" t="str">
        <f>IF(LEN(Disassembler!F505)+LEN(Disassembler!G505)+LEN(Disassembler!L505)=0,"",CONCATENATE(Disassembler!Q505,IF(LEN(Disassembler!Q505)=0,"",","),IF(LEN(Disassembler!Q505)&lt;7,CHAR(9),""),CHAR(9),Disassembler!G505,IF(Disassembler!H505="I"," I",""),IF(LEN(Disassembler!I505)+LEN(Disassembler!L505)=0,"",CONCATENATE(IF(LEN(Disassembler!G505)&lt;8,CHAR(9),""),CHAR(9),Disassembler!I505,IF(LEN(Disassembler!L505)=0,"",CONCATENATE(IF(LEN(Disassembler!I505)&lt;8,CHAR(9),""),CHAR(9),IF(LEN(Disassembler!L505)=0,"",IF(LEFT(Disassembler!L505,1)="/","","/")),Disassembler!L505))))))</f>
        <v/>
      </c>
      <c r="C505" s="1"/>
    </row>
    <row r="506" spans="1:3" x14ac:dyDescent="0.2">
      <c r="A506" s="1"/>
      <c r="B506" s="344" t="str">
        <f>IF(LEN(Disassembler!F506)+LEN(Disassembler!G506)+LEN(Disassembler!L506)=0,"",CONCATENATE(Disassembler!Q506,IF(LEN(Disassembler!Q506)=0,"",","),IF(LEN(Disassembler!Q506)&lt;7,CHAR(9),""),CHAR(9),Disassembler!G506,IF(Disassembler!H506="I"," I",""),IF(LEN(Disassembler!I506)+LEN(Disassembler!L506)=0,"",CONCATENATE(IF(LEN(Disassembler!G506)&lt;8,CHAR(9),""),CHAR(9),Disassembler!I506,IF(LEN(Disassembler!L506)=0,"",CONCATENATE(IF(LEN(Disassembler!I506)&lt;8,CHAR(9),""),CHAR(9),IF(LEN(Disassembler!L506)=0,"",IF(LEFT(Disassembler!L506,1)="/","","/")),Disassembler!L506))))))</f>
        <v/>
      </c>
      <c r="C506" s="1"/>
    </row>
    <row r="507" spans="1:3" x14ac:dyDescent="0.2">
      <c r="A507" s="1"/>
      <c r="B507" s="344" t="str">
        <f>IF(LEN(Disassembler!F507)+LEN(Disassembler!G507)+LEN(Disassembler!L507)=0,"",CONCATENATE(Disassembler!Q507,IF(LEN(Disassembler!Q507)=0,"",","),IF(LEN(Disassembler!Q507)&lt;7,CHAR(9),""),CHAR(9),Disassembler!G507,IF(Disassembler!H507="I"," I",""),IF(LEN(Disassembler!I507)+LEN(Disassembler!L507)=0,"",CONCATENATE(IF(LEN(Disassembler!G507)&lt;8,CHAR(9),""),CHAR(9),Disassembler!I507,IF(LEN(Disassembler!L507)=0,"",CONCATENATE(IF(LEN(Disassembler!I507)&lt;8,CHAR(9),""),CHAR(9),IF(LEN(Disassembler!L507)=0,"",IF(LEFT(Disassembler!L507,1)="/","","/")),Disassembler!L507))))))</f>
        <v/>
      </c>
      <c r="C507" s="1"/>
    </row>
    <row r="508" spans="1:3" x14ac:dyDescent="0.2">
      <c r="A508" s="1"/>
      <c r="B508" s="344" t="str">
        <f>IF(LEN(Disassembler!F508)+LEN(Disassembler!G508)+LEN(Disassembler!L508)=0,"",CONCATENATE(Disassembler!Q508,IF(LEN(Disassembler!Q508)=0,"",","),IF(LEN(Disassembler!Q508)&lt;7,CHAR(9),""),CHAR(9),Disassembler!G508,IF(Disassembler!H508="I"," I",""),IF(LEN(Disassembler!I508)+LEN(Disassembler!L508)=0,"",CONCATENATE(IF(LEN(Disassembler!G508)&lt;8,CHAR(9),""),CHAR(9),Disassembler!I508,IF(LEN(Disassembler!L508)=0,"",CONCATENATE(IF(LEN(Disassembler!I508)&lt;8,CHAR(9),""),CHAR(9),IF(LEN(Disassembler!L508)=0,"",IF(LEFT(Disassembler!L508,1)="/","","/")),Disassembler!L508))))))</f>
        <v/>
      </c>
      <c r="C508" s="1"/>
    </row>
    <row r="509" spans="1:3" x14ac:dyDescent="0.2">
      <c r="A509" s="1"/>
      <c r="B509" s="344" t="str">
        <f>IF(LEN(Disassembler!F509)+LEN(Disassembler!G509)+LEN(Disassembler!L509)=0,"",CONCATENATE(Disassembler!Q509,IF(LEN(Disassembler!Q509)=0,"",","),IF(LEN(Disassembler!Q509)&lt;7,CHAR(9),""),CHAR(9),Disassembler!G509,IF(Disassembler!H509="I"," I",""),IF(LEN(Disassembler!I509)+LEN(Disassembler!L509)=0,"",CONCATENATE(IF(LEN(Disassembler!G509)&lt;8,CHAR(9),""),CHAR(9),Disassembler!I509,IF(LEN(Disassembler!L509)=0,"",CONCATENATE(IF(LEN(Disassembler!I509)&lt;8,CHAR(9),""),CHAR(9),IF(LEN(Disassembler!L509)=0,"",IF(LEFT(Disassembler!L509,1)="/","","/")),Disassembler!L509))))))</f>
        <v/>
      </c>
      <c r="C509" s="1"/>
    </row>
    <row r="510" spans="1:3" x14ac:dyDescent="0.2">
      <c r="A510" s="1"/>
      <c r="B510" s="344" t="str">
        <f>IF(LEN(Disassembler!F510)+LEN(Disassembler!G510)+LEN(Disassembler!L510)=0,"",CONCATENATE(Disassembler!Q510,IF(LEN(Disassembler!Q510)=0,"",","),IF(LEN(Disassembler!Q510)&lt;7,CHAR(9),""),CHAR(9),Disassembler!G510,IF(Disassembler!H510="I"," I",""),IF(LEN(Disassembler!I510)+LEN(Disassembler!L510)=0,"",CONCATENATE(IF(LEN(Disassembler!G510)&lt;8,CHAR(9),""),CHAR(9),Disassembler!I510,IF(LEN(Disassembler!L510)=0,"",CONCATENATE(IF(LEN(Disassembler!I510)&lt;8,CHAR(9),""),CHAR(9),IF(LEN(Disassembler!L510)=0,"",IF(LEFT(Disassembler!L510,1)="/","","/")),Disassembler!L510))))))</f>
        <v/>
      </c>
      <c r="C510" s="1"/>
    </row>
    <row r="511" spans="1:3" x14ac:dyDescent="0.2">
      <c r="A511" s="1"/>
      <c r="B511" s="344" t="str">
        <f>IF(LEN(Disassembler!F511)+LEN(Disassembler!G511)+LEN(Disassembler!L511)=0,"",CONCATENATE(Disassembler!Q511,IF(LEN(Disassembler!Q511)=0,"",","),IF(LEN(Disassembler!Q511)&lt;7,CHAR(9),""),CHAR(9),Disassembler!G511,IF(Disassembler!H511="I"," I",""),IF(LEN(Disassembler!I511)+LEN(Disassembler!L511)=0,"",CONCATENATE(IF(LEN(Disassembler!G511)&lt;8,CHAR(9),""),CHAR(9),Disassembler!I511,IF(LEN(Disassembler!L511)=0,"",CONCATENATE(IF(LEN(Disassembler!I511)&lt;8,CHAR(9),""),CHAR(9),IF(LEN(Disassembler!L511)=0,"",IF(LEFT(Disassembler!L511,1)="/","","/")),Disassembler!L511))))))</f>
        <v/>
      </c>
      <c r="C511" s="1"/>
    </row>
    <row r="512" spans="1:3" x14ac:dyDescent="0.2">
      <c r="A512" s="1"/>
      <c r="B512" s="344" t="str">
        <f>IF(LEN(Disassembler!F512)+LEN(Disassembler!G512)+LEN(Disassembler!L512)=0,"",CONCATENATE(Disassembler!Q512,IF(LEN(Disassembler!Q512)=0,"",","),IF(LEN(Disassembler!Q512)&lt;7,CHAR(9),""),CHAR(9),Disassembler!G512,IF(Disassembler!H512="I"," I",""),IF(LEN(Disassembler!I512)+LEN(Disassembler!L512)=0,"",CONCATENATE(IF(LEN(Disassembler!G512)&lt;8,CHAR(9),""),CHAR(9),Disassembler!I512,IF(LEN(Disassembler!L512)=0,"",CONCATENATE(IF(LEN(Disassembler!I512)&lt;8,CHAR(9),""),CHAR(9),IF(LEN(Disassembler!L512)=0,"",IF(LEFT(Disassembler!L512,1)="/","","/")),Disassembler!L512))))))</f>
        <v/>
      </c>
      <c r="C512" s="1"/>
    </row>
    <row r="513" spans="1:3" x14ac:dyDescent="0.2">
      <c r="A513" s="1"/>
      <c r="B513" s="344" t="str">
        <f>IF(LEN(Disassembler!F513)+LEN(Disassembler!G513)+LEN(Disassembler!L513)=0,"",CONCATENATE(Disassembler!Q513,IF(LEN(Disassembler!Q513)=0,"",","),IF(LEN(Disassembler!Q513)&lt;7,CHAR(9),""),CHAR(9),Disassembler!G513,IF(Disassembler!H513="I"," I",""),IF(LEN(Disassembler!I513)+LEN(Disassembler!L513)=0,"",CONCATENATE(IF(LEN(Disassembler!G513)&lt;8,CHAR(9),""),CHAR(9),Disassembler!I513,IF(LEN(Disassembler!L513)=0,"",CONCATENATE(IF(LEN(Disassembler!I513)&lt;8,CHAR(9),""),CHAR(9),IF(LEN(Disassembler!L513)=0,"",IF(LEFT(Disassembler!L513,1)="/","","/")),Disassembler!L513))))))</f>
        <v/>
      </c>
      <c r="C513" s="1"/>
    </row>
    <row r="514" spans="1:3" x14ac:dyDescent="0.2">
      <c r="A514" s="1"/>
      <c r="B514" s="344" t="str">
        <f>IF(LEN(Disassembler!F514)+LEN(Disassembler!G514)+LEN(Disassembler!L514)=0,"",CONCATENATE(Disassembler!Q514,IF(LEN(Disassembler!Q514)=0,"",","),IF(LEN(Disassembler!Q514)&lt;7,CHAR(9),""),CHAR(9),Disassembler!G514,IF(Disassembler!H514="I"," I",""),IF(LEN(Disassembler!I514)+LEN(Disassembler!L514)=0,"",CONCATENATE(IF(LEN(Disassembler!G514)&lt;8,CHAR(9),""),CHAR(9),Disassembler!I514,IF(LEN(Disassembler!L514)=0,"",CONCATENATE(IF(LEN(Disassembler!I514)&lt;8,CHAR(9),""),CHAR(9),IF(LEN(Disassembler!L514)=0,"",IF(LEFT(Disassembler!L514,1)="/","","/")),Disassembler!L514))))))</f>
        <v/>
      </c>
      <c r="C514" s="1"/>
    </row>
    <row r="515" spans="1:3" x14ac:dyDescent="0.2">
      <c r="A515" s="1"/>
      <c r="B515" s="344" t="str">
        <f>IF(LEN(Disassembler!F515)+LEN(Disassembler!G515)+LEN(Disassembler!L515)=0,"",CONCATENATE(Disassembler!Q515,IF(LEN(Disassembler!Q515)=0,"",","),IF(LEN(Disassembler!Q515)&lt;7,CHAR(9),""),CHAR(9),Disassembler!G515,IF(Disassembler!H515="I"," I",""),IF(LEN(Disassembler!I515)+LEN(Disassembler!L515)=0,"",CONCATENATE(IF(LEN(Disassembler!G515)&lt;8,CHAR(9),""),CHAR(9),Disassembler!I515,IF(LEN(Disassembler!L515)=0,"",CONCATENATE(IF(LEN(Disassembler!I515)&lt;8,CHAR(9),""),CHAR(9),IF(LEN(Disassembler!L515)=0,"",IF(LEFT(Disassembler!L515,1)="/","","/")),Disassembler!L515))))))</f>
        <v/>
      </c>
      <c r="C515" s="1"/>
    </row>
    <row r="516" spans="1:3" x14ac:dyDescent="0.2">
      <c r="A516" s="1"/>
      <c r="B516" s="344" t="str">
        <f>IF(LEN(Disassembler!F516)+LEN(Disassembler!G516)+LEN(Disassembler!L516)=0,"",CONCATENATE(Disassembler!Q516,IF(LEN(Disassembler!Q516)=0,"",","),IF(LEN(Disassembler!Q516)&lt;7,CHAR(9),""),CHAR(9),Disassembler!G516,IF(Disassembler!H516="I"," I",""),IF(LEN(Disassembler!I516)+LEN(Disassembler!L516)=0,"",CONCATENATE(IF(LEN(Disassembler!G516)&lt;8,CHAR(9),""),CHAR(9),Disassembler!I516,IF(LEN(Disassembler!L516)=0,"",CONCATENATE(IF(LEN(Disassembler!I516)&lt;8,CHAR(9),""),CHAR(9),IF(LEN(Disassembler!L516)=0,"",IF(LEFT(Disassembler!L516,1)="/","","/")),Disassembler!L516))))))</f>
        <v/>
      </c>
      <c r="C516" s="1"/>
    </row>
    <row r="517" spans="1:3" x14ac:dyDescent="0.2">
      <c r="A517" s="1"/>
      <c r="B517" s="344" t="str">
        <f>IF(LEN(Disassembler!F517)+LEN(Disassembler!G517)+LEN(Disassembler!L517)=0,"",CONCATENATE(Disassembler!Q517,IF(LEN(Disassembler!Q517)=0,"",","),IF(LEN(Disassembler!Q517)&lt;7,CHAR(9),""),CHAR(9),Disassembler!G517,IF(Disassembler!H517="I"," I",""),IF(LEN(Disassembler!I517)+LEN(Disassembler!L517)=0,"",CONCATENATE(IF(LEN(Disassembler!G517)&lt;8,CHAR(9),""),CHAR(9),Disassembler!I517,IF(LEN(Disassembler!L517)=0,"",CONCATENATE(IF(LEN(Disassembler!I517)&lt;8,CHAR(9),""),CHAR(9),IF(LEN(Disassembler!L517)=0,"",IF(LEFT(Disassembler!L517,1)="/","","/")),Disassembler!L517))))))</f>
        <v/>
      </c>
      <c r="C517" s="1"/>
    </row>
    <row r="518" spans="1:3" x14ac:dyDescent="0.2">
      <c r="A518" s="1"/>
      <c r="B518" s="344" t="str">
        <f>IF(LEN(Disassembler!F518)+LEN(Disassembler!G518)+LEN(Disassembler!L518)=0,"",CONCATENATE(Disassembler!Q518,IF(LEN(Disassembler!Q518)=0,"",","),IF(LEN(Disassembler!Q518)&lt;7,CHAR(9),""),CHAR(9),Disassembler!G518,IF(Disassembler!H518="I"," I",""),IF(LEN(Disassembler!I518)+LEN(Disassembler!L518)=0,"",CONCATENATE(IF(LEN(Disassembler!G518)&lt;8,CHAR(9),""),CHAR(9),Disassembler!I518,IF(LEN(Disassembler!L518)=0,"",CONCATENATE(IF(LEN(Disassembler!I518)&lt;8,CHAR(9),""),CHAR(9),IF(LEN(Disassembler!L518)=0,"",IF(LEFT(Disassembler!L518,1)="/","","/")),Disassembler!L518))))))</f>
        <v/>
      </c>
      <c r="C518" s="1"/>
    </row>
    <row r="519" spans="1:3" x14ac:dyDescent="0.2">
      <c r="A519" s="1"/>
      <c r="B519" s="344" t="str">
        <f>IF(LEN(Disassembler!F519)+LEN(Disassembler!G519)+LEN(Disassembler!L519)=0,"",CONCATENATE(Disassembler!Q519,IF(LEN(Disassembler!Q519)=0,"",","),IF(LEN(Disassembler!Q519)&lt;7,CHAR(9),""),CHAR(9),Disassembler!G519,IF(Disassembler!H519="I"," I",""),IF(LEN(Disassembler!I519)+LEN(Disassembler!L519)=0,"",CONCATENATE(IF(LEN(Disassembler!G519)&lt;8,CHAR(9),""),CHAR(9),Disassembler!I519,IF(LEN(Disassembler!L519)=0,"",CONCATENATE(IF(LEN(Disassembler!I519)&lt;8,CHAR(9),""),CHAR(9),IF(LEN(Disassembler!L519)=0,"",IF(LEFT(Disassembler!L519,1)="/","","/")),Disassembler!L519))))))</f>
        <v/>
      </c>
      <c r="C519" s="1"/>
    </row>
    <row r="520" spans="1:3" x14ac:dyDescent="0.2">
      <c r="A520" s="1"/>
      <c r="B520" s="344" t="str">
        <f>IF(LEN(Disassembler!F520)+LEN(Disassembler!G520)+LEN(Disassembler!L520)=0,"",CONCATENATE(Disassembler!Q520,IF(LEN(Disassembler!Q520)=0,"",","),IF(LEN(Disassembler!Q520)&lt;7,CHAR(9),""),CHAR(9),Disassembler!G520,IF(Disassembler!H520="I"," I",""),IF(LEN(Disassembler!I520)+LEN(Disassembler!L520)=0,"",CONCATENATE(IF(LEN(Disassembler!G520)&lt;8,CHAR(9),""),CHAR(9),Disassembler!I520,IF(LEN(Disassembler!L520)=0,"",CONCATENATE(IF(LEN(Disassembler!I520)&lt;8,CHAR(9),""),CHAR(9),IF(LEN(Disassembler!L520)=0,"",IF(LEFT(Disassembler!L520,1)="/","","/")),Disassembler!L520))))))</f>
        <v/>
      </c>
      <c r="C520" s="1"/>
    </row>
    <row r="521" spans="1:3" x14ac:dyDescent="0.2">
      <c r="A521" s="1"/>
      <c r="B521" s="344" t="str">
        <f>IF(LEN(Disassembler!F521)+LEN(Disassembler!G521)+LEN(Disassembler!L521)=0,"",CONCATENATE(Disassembler!Q521,IF(LEN(Disassembler!Q521)=0,"",","),IF(LEN(Disassembler!Q521)&lt;7,CHAR(9),""),CHAR(9),Disassembler!G521,IF(Disassembler!H521="I"," I",""),IF(LEN(Disassembler!I521)+LEN(Disassembler!L521)=0,"",CONCATENATE(IF(LEN(Disassembler!G521)&lt;8,CHAR(9),""),CHAR(9),Disassembler!I521,IF(LEN(Disassembler!L521)=0,"",CONCATENATE(IF(LEN(Disassembler!I521)&lt;8,CHAR(9),""),CHAR(9),IF(LEN(Disassembler!L521)=0,"",IF(LEFT(Disassembler!L521,1)="/","","/")),Disassembler!L521))))))</f>
        <v/>
      </c>
      <c r="C521" s="1"/>
    </row>
    <row r="522" spans="1:3" x14ac:dyDescent="0.2">
      <c r="A522" s="1"/>
      <c r="B522" s="344" t="str">
        <f>IF(LEN(Disassembler!F522)+LEN(Disassembler!G522)+LEN(Disassembler!L522)=0,"",CONCATENATE(Disassembler!Q522,IF(LEN(Disassembler!Q522)=0,"",","),IF(LEN(Disassembler!Q522)&lt;7,CHAR(9),""),CHAR(9),Disassembler!G522,IF(Disassembler!H522="I"," I",""),IF(LEN(Disassembler!I522)+LEN(Disassembler!L522)=0,"",CONCATENATE(IF(LEN(Disassembler!G522)&lt;8,CHAR(9),""),CHAR(9),Disassembler!I522,IF(LEN(Disassembler!L522)=0,"",CONCATENATE(IF(LEN(Disassembler!I522)&lt;8,CHAR(9),""),CHAR(9),IF(LEN(Disassembler!L522)=0,"",IF(LEFT(Disassembler!L522,1)="/","","/")),Disassembler!L522))))))</f>
        <v/>
      </c>
      <c r="C522" s="1"/>
    </row>
  </sheetData>
  <sheetProtection sheet="1" objects="1" scenarios="1"/>
  <phoneticPr fontId="26" type="noConversion"/>
  <pageMargins left="0.7" right="0.7" top="0.75" bottom="0.75" header="0.3" footer="0.3"/>
  <pageSetup scale="83" orientation="portrait" horizontalDpi="0" verticalDpi="0"/>
  <colBreaks count="1" manualBreakCount="1">
    <brk id="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6"/>
  <sheetViews>
    <sheetView topLeftCell="A33" zoomScale="92" workbookViewId="0">
      <selection activeCell="A3" sqref="A3"/>
    </sheetView>
  </sheetViews>
  <sheetFormatPr baseColWidth="10" defaultColWidth="10.33203125" defaultRowHeight="16" x14ac:dyDescent="0.2"/>
  <cols>
    <col min="1" max="1" width="3.33203125" customWidth="1"/>
    <col min="2" max="2" width="8.5" style="29" customWidth="1"/>
    <col min="3" max="3" width="17" bestFit="1" customWidth="1"/>
    <col min="4" max="5" width="7.5" customWidth="1"/>
    <col min="6" max="6" width="46.5" bestFit="1" customWidth="1"/>
    <col min="7" max="7" width="3.1640625" customWidth="1"/>
    <col min="8" max="8" width="3.5" style="29" customWidth="1"/>
    <col min="9" max="9" width="13.33203125" style="46" bestFit="1" customWidth="1"/>
    <col min="10" max="10" width="8.83203125" style="45" customWidth="1"/>
    <col min="11" max="11" width="10" style="45" bestFit="1" customWidth="1"/>
    <col min="12" max="12" width="32.6640625" style="46" bestFit="1" customWidth="1"/>
    <col min="13" max="13" width="55.6640625" style="46" bestFit="1" customWidth="1"/>
    <col min="14" max="14" width="3.5" customWidth="1"/>
  </cols>
  <sheetData>
    <row r="1" spans="1:14" x14ac:dyDescent="0.2">
      <c r="A1" s="1"/>
      <c r="B1" s="2"/>
      <c r="C1" s="1"/>
      <c r="D1" s="1"/>
      <c r="E1" s="1"/>
      <c r="F1" s="1"/>
      <c r="G1" s="1"/>
      <c r="H1" s="3"/>
      <c r="I1" s="6"/>
      <c r="J1" s="5"/>
      <c r="K1" s="5"/>
      <c r="L1" s="6"/>
      <c r="M1" s="6"/>
      <c r="N1" s="4"/>
    </row>
    <row r="2" spans="1:14" s="66" customFormat="1" ht="19" x14ac:dyDescent="0.25">
      <c r="A2" s="61"/>
      <c r="B2" s="62"/>
      <c r="C2" s="61"/>
      <c r="D2" s="101" t="s">
        <v>728</v>
      </c>
      <c r="E2" s="101"/>
      <c r="F2" s="61"/>
      <c r="G2" s="61"/>
      <c r="H2" s="63"/>
      <c r="I2" s="65"/>
      <c r="J2" s="65"/>
      <c r="K2" s="100" t="s">
        <v>729</v>
      </c>
      <c r="L2" s="65"/>
      <c r="M2" s="65"/>
      <c r="N2" s="64"/>
    </row>
    <row r="3" spans="1:14" ht="17" thickBot="1" x14ac:dyDescent="0.25">
      <c r="A3" s="1"/>
      <c r="B3" s="2"/>
      <c r="C3" s="1"/>
      <c r="D3" s="1"/>
      <c r="E3" s="1"/>
      <c r="F3" s="1"/>
      <c r="G3" s="1"/>
      <c r="H3" s="3"/>
      <c r="I3" s="6"/>
      <c r="J3" s="5"/>
      <c r="K3" s="5"/>
      <c r="L3" s="6"/>
      <c r="M3" s="6"/>
      <c r="N3" s="4"/>
    </row>
    <row r="4" spans="1:14" ht="17" thickBot="1" x14ac:dyDescent="0.25">
      <c r="A4" s="1"/>
      <c r="B4" s="102" t="s">
        <v>1132</v>
      </c>
      <c r="C4" s="7"/>
      <c r="D4" s="7"/>
      <c r="E4" s="7"/>
      <c r="F4" s="7"/>
      <c r="G4" s="1"/>
      <c r="H4" s="8"/>
      <c r="I4" s="318" t="s">
        <v>4</v>
      </c>
      <c r="J4" s="319" t="s">
        <v>0</v>
      </c>
      <c r="K4" s="320" t="s">
        <v>2</v>
      </c>
      <c r="L4" s="321" t="s">
        <v>3</v>
      </c>
      <c r="M4" s="322" t="s">
        <v>5</v>
      </c>
      <c r="N4" s="4"/>
    </row>
    <row r="5" spans="1:14" ht="17" thickBot="1" x14ac:dyDescent="0.25">
      <c r="A5" s="1"/>
      <c r="B5" s="313" t="s">
        <v>4</v>
      </c>
      <c r="C5" s="314" t="s">
        <v>822</v>
      </c>
      <c r="D5" s="315" t="s">
        <v>695</v>
      </c>
      <c r="E5" s="316" t="s">
        <v>835</v>
      </c>
      <c r="F5" s="317" t="s">
        <v>1</v>
      </c>
      <c r="G5" s="1"/>
      <c r="H5" s="8"/>
      <c r="I5" s="289" t="s">
        <v>823</v>
      </c>
      <c r="J5" s="324" t="s">
        <v>1143</v>
      </c>
      <c r="K5" s="82" t="s">
        <v>7</v>
      </c>
      <c r="L5" s="83" t="s">
        <v>8</v>
      </c>
      <c r="M5" s="84" t="s">
        <v>824</v>
      </c>
      <c r="N5" s="4"/>
    </row>
    <row r="6" spans="1:14" x14ac:dyDescent="0.2">
      <c r="A6" s="1"/>
      <c r="B6" s="92" t="str">
        <f>DEC2OCT(D6,4)</f>
        <v>0000</v>
      </c>
      <c r="C6" s="89" t="s">
        <v>6</v>
      </c>
      <c r="D6" s="85">
        <f>0*512</f>
        <v>0</v>
      </c>
      <c r="E6" s="59">
        <f>7*512</f>
        <v>3584</v>
      </c>
      <c r="F6" s="90" t="s">
        <v>705</v>
      </c>
      <c r="G6" s="1"/>
      <c r="H6" s="8"/>
      <c r="I6" s="290" t="s">
        <v>9</v>
      </c>
      <c r="J6" s="325" t="s">
        <v>1144</v>
      </c>
      <c r="K6" s="36" t="s">
        <v>7</v>
      </c>
      <c r="L6" s="37" t="s">
        <v>8</v>
      </c>
      <c r="M6" s="38" t="s">
        <v>10</v>
      </c>
      <c r="N6" s="4"/>
    </row>
    <row r="7" spans="1:14" x14ac:dyDescent="0.2">
      <c r="A7" s="1"/>
      <c r="B7" s="93" t="str">
        <f t="shared" ref="B7:B13" si="0">DEC2OCT(D7,4)</f>
        <v>1000</v>
      </c>
      <c r="C7" s="87" t="s">
        <v>11</v>
      </c>
      <c r="D7" s="48">
        <f>1*512</f>
        <v>512</v>
      </c>
      <c r="E7" s="56">
        <f t="shared" ref="E7:E13" si="1">7*512</f>
        <v>3584</v>
      </c>
      <c r="F7" s="9" t="s">
        <v>834</v>
      </c>
      <c r="G7" s="1"/>
      <c r="H7" s="8"/>
      <c r="I7" s="290" t="s">
        <v>12</v>
      </c>
      <c r="J7" s="325" t="s">
        <v>1145</v>
      </c>
      <c r="K7" s="36" t="s">
        <v>7</v>
      </c>
      <c r="L7" s="37" t="s">
        <v>8</v>
      </c>
      <c r="M7" s="38" t="s">
        <v>13</v>
      </c>
      <c r="N7" s="4"/>
    </row>
    <row r="8" spans="1:14" x14ac:dyDescent="0.2">
      <c r="A8" s="1"/>
      <c r="B8" s="93" t="str">
        <f t="shared" si="0"/>
        <v>2000</v>
      </c>
      <c r="C8" s="87" t="s">
        <v>14</v>
      </c>
      <c r="D8" s="48">
        <f>2*512</f>
        <v>1024</v>
      </c>
      <c r="E8" s="56">
        <f t="shared" si="1"/>
        <v>3584</v>
      </c>
      <c r="F8" s="9" t="s">
        <v>706</v>
      </c>
      <c r="G8" s="1"/>
      <c r="H8" s="8"/>
      <c r="I8" s="290" t="s">
        <v>825</v>
      </c>
      <c r="J8" s="325" t="s">
        <v>1146</v>
      </c>
      <c r="K8" s="78" t="s">
        <v>7</v>
      </c>
      <c r="L8" s="79" t="s">
        <v>8</v>
      </c>
      <c r="M8" s="80" t="s">
        <v>826</v>
      </c>
      <c r="N8" s="4"/>
    </row>
    <row r="9" spans="1:14" x14ac:dyDescent="0.2">
      <c r="A9" s="1"/>
      <c r="B9" s="93" t="str">
        <f t="shared" si="0"/>
        <v>3000</v>
      </c>
      <c r="C9" s="87" t="s">
        <v>18</v>
      </c>
      <c r="D9" s="48">
        <f>3*512</f>
        <v>1536</v>
      </c>
      <c r="E9" s="56">
        <f t="shared" si="1"/>
        <v>3584</v>
      </c>
      <c r="F9" s="9" t="s">
        <v>1040</v>
      </c>
      <c r="G9" s="1"/>
      <c r="H9" s="8"/>
      <c r="I9" s="290" t="s">
        <v>17</v>
      </c>
      <c r="J9" s="325" t="s">
        <v>1147</v>
      </c>
      <c r="K9" s="78" t="s">
        <v>7</v>
      </c>
      <c r="L9" s="79" t="s">
        <v>8</v>
      </c>
      <c r="M9" s="80" t="s">
        <v>828</v>
      </c>
      <c r="N9" s="4"/>
    </row>
    <row r="10" spans="1:14" x14ac:dyDescent="0.2">
      <c r="A10" s="1"/>
      <c r="B10" s="93" t="str">
        <f t="shared" si="0"/>
        <v>4000</v>
      </c>
      <c r="C10" s="87" t="s">
        <v>20</v>
      </c>
      <c r="D10" s="48">
        <f>4*512</f>
        <v>2048</v>
      </c>
      <c r="E10" s="56">
        <f t="shared" si="1"/>
        <v>3584</v>
      </c>
      <c r="F10" s="9" t="s">
        <v>707</v>
      </c>
      <c r="G10" s="1"/>
      <c r="H10" s="8"/>
      <c r="I10" s="290" t="s">
        <v>19</v>
      </c>
      <c r="J10" s="325" t="s">
        <v>1148</v>
      </c>
      <c r="K10" s="78" t="s">
        <v>7</v>
      </c>
      <c r="L10" s="79" t="s">
        <v>8</v>
      </c>
      <c r="M10" s="80" t="s">
        <v>827</v>
      </c>
      <c r="N10" s="4"/>
    </row>
    <row r="11" spans="1:14" x14ac:dyDescent="0.2">
      <c r="A11" s="1"/>
      <c r="B11" s="93" t="str">
        <f t="shared" si="0"/>
        <v>5000</v>
      </c>
      <c r="C11" s="87" t="s">
        <v>23</v>
      </c>
      <c r="D11" s="48">
        <f>5*512</f>
        <v>2560</v>
      </c>
      <c r="E11" s="56">
        <f t="shared" si="1"/>
        <v>3584</v>
      </c>
      <c r="F11" s="9" t="s">
        <v>708</v>
      </c>
      <c r="G11" s="1"/>
      <c r="H11" s="8"/>
      <c r="I11" s="290" t="s">
        <v>830</v>
      </c>
      <c r="J11" s="325" t="s">
        <v>1149</v>
      </c>
      <c r="K11" s="78" t="s">
        <v>7</v>
      </c>
      <c r="L11" s="79" t="s">
        <v>8</v>
      </c>
      <c r="M11" s="80" t="s">
        <v>829</v>
      </c>
      <c r="N11" s="4"/>
    </row>
    <row r="12" spans="1:14" ht="17" thickBot="1" x14ac:dyDescent="0.25">
      <c r="A12" s="1"/>
      <c r="B12" s="93" t="str">
        <f t="shared" si="0"/>
        <v>6000</v>
      </c>
      <c r="C12" s="87" t="s">
        <v>26</v>
      </c>
      <c r="D12" s="48">
        <f>6*512</f>
        <v>3072</v>
      </c>
      <c r="E12" s="56">
        <f t="shared" si="1"/>
        <v>3584</v>
      </c>
      <c r="F12" s="9" t="s">
        <v>709</v>
      </c>
      <c r="G12" s="1"/>
      <c r="H12" s="8"/>
      <c r="I12" s="291" t="s">
        <v>831</v>
      </c>
      <c r="J12" s="326" t="s">
        <v>1150</v>
      </c>
      <c r="K12" s="13" t="s">
        <v>7</v>
      </c>
      <c r="L12" s="14" t="s">
        <v>8</v>
      </c>
      <c r="M12" s="81" t="s">
        <v>832</v>
      </c>
      <c r="N12" s="4"/>
    </row>
    <row r="13" spans="1:14" ht="17" thickBot="1" x14ac:dyDescent="0.25">
      <c r="A13" s="1"/>
      <c r="B13" s="94" t="str">
        <f t="shared" si="0"/>
        <v>7000</v>
      </c>
      <c r="C13" s="88" t="s">
        <v>29</v>
      </c>
      <c r="D13" s="49">
        <f>7*512</f>
        <v>3584</v>
      </c>
      <c r="E13" s="60">
        <f t="shared" si="1"/>
        <v>3584</v>
      </c>
      <c r="F13" s="21" t="s">
        <v>710</v>
      </c>
      <c r="G13" s="1"/>
      <c r="H13" s="3"/>
      <c r="I13" s="292" t="s">
        <v>21</v>
      </c>
      <c r="J13" s="327" t="s">
        <v>1151</v>
      </c>
      <c r="K13" s="215" t="s">
        <v>15</v>
      </c>
      <c r="L13" s="216" t="s">
        <v>16</v>
      </c>
      <c r="M13" s="217" t="s">
        <v>22</v>
      </c>
      <c r="N13" s="4"/>
    </row>
    <row r="14" spans="1:14" x14ac:dyDescent="0.2">
      <c r="A14" s="1"/>
      <c r="B14" s="2"/>
      <c r="C14" s="1"/>
      <c r="D14" s="1"/>
      <c r="E14" s="1"/>
      <c r="F14" s="1"/>
      <c r="G14" s="1"/>
      <c r="H14" s="3"/>
      <c r="I14" s="293" t="s">
        <v>24</v>
      </c>
      <c r="J14" s="328" t="s">
        <v>1152</v>
      </c>
      <c r="K14" s="18" t="s">
        <v>15</v>
      </c>
      <c r="L14" s="19" t="s">
        <v>16</v>
      </c>
      <c r="M14" s="20" t="s">
        <v>25</v>
      </c>
      <c r="N14" s="4"/>
    </row>
    <row r="15" spans="1:14" ht="17" thickBot="1" x14ac:dyDescent="0.25">
      <c r="A15" s="1"/>
      <c r="B15" s="102" t="s">
        <v>1133</v>
      </c>
      <c r="C15" s="22"/>
      <c r="D15" s="22"/>
      <c r="E15" s="22"/>
      <c r="F15" s="7"/>
      <c r="G15" s="1"/>
      <c r="H15" s="3"/>
      <c r="I15" s="293" t="s">
        <v>27</v>
      </c>
      <c r="J15" s="328" t="s">
        <v>1153</v>
      </c>
      <c r="K15" s="18" t="s">
        <v>15</v>
      </c>
      <c r="L15" s="19" t="s">
        <v>16</v>
      </c>
      <c r="M15" s="20" t="s">
        <v>28</v>
      </c>
      <c r="N15" s="4"/>
    </row>
    <row r="16" spans="1:14" ht="17" thickBot="1" x14ac:dyDescent="0.25">
      <c r="A16" s="1"/>
      <c r="B16" s="313" t="s">
        <v>4</v>
      </c>
      <c r="C16" s="314" t="s">
        <v>822</v>
      </c>
      <c r="D16" s="315" t="s">
        <v>695</v>
      </c>
      <c r="E16" s="316" t="s">
        <v>835</v>
      </c>
      <c r="F16" s="317" t="s">
        <v>1</v>
      </c>
      <c r="G16" s="1"/>
      <c r="H16" s="3"/>
      <c r="I16" s="293" t="s">
        <v>30</v>
      </c>
      <c r="J16" s="328" t="s">
        <v>1154</v>
      </c>
      <c r="K16" s="18" t="s">
        <v>15</v>
      </c>
      <c r="L16" s="19" t="s">
        <v>16</v>
      </c>
      <c r="M16" s="20" t="s">
        <v>31</v>
      </c>
      <c r="N16" s="4"/>
    </row>
    <row r="17" spans="1:14" ht="17" thickBot="1" x14ac:dyDescent="0.25">
      <c r="A17" s="1"/>
      <c r="B17" s="218" t="s">
        <v>967</v>
      </c>
      <c r="C17" s="300" t="s">
        <v>704</v>
      </c>
      <c r="D17" s="219">
        <v>0</v>
      </c>
      <c r="E17" s="219">
        <v>255</v>
      </c>
      <c r="F17" s="220" t="s">
        <v>968</v>
      </c>
      <c r="G17" s="1"/>
      <c r="H17" s="3"/>
      <c r="I17" s="293" t="s">
        <v>32</v>
      </c>
      <c r="J17" s="328" t="s">
        <v>1155</v>
      </c>
      <c r="K17" s="18" t="s">
        <v>15</v>
      </c>
      <c r="L17" s="19" t="s">
        <v>16</v>
      </c>
      <c r="M17" s="20" t="s">
        <v>33</v>
      </c>
      <c r="N17" s="4"/>
    </row>
    <row r="18" spans="1:14" x14ac:dyDescent="0.2">
      <c r="A18" s="1"/>
      <c r="B18" s="221" t="s">
        <v>969</v>
      </c>
      <c r="C18" s="301" t="s">
        <v>697</v>
      </c>
      <c r="D18" s="222">
        <v>64</v>
      </c>
      <c r="E18" s="222">
        <v>80</v>
      </c>
      <c r="F18" s="74" t="s">
        <v>853</v>
      </c>
      <c r="G18" s="1"/>
      <c r="H18" s="3"/>
      <c r="I18" s="293" t="s">
        <v>34</v>
      </c>
      <c r="J18" s="328" t="s">
        <v>1156</v>
      </c>
      <c r="K18" s="18" t="s">
        <v>15</v>
      </c>
      <c r="L18" s="19" t="s">
        <v>16</v>
      </c>
      <c r="M18" s="20" t="s">
        <v>35</v>
      </c>
      <c r="N18" s="4"/>
    </row>
    <row r="19" spans="1:14" ht="17" thickBot="1" x14ac:dyDescent="0.25">
      <c r="A19" s="1"/>
      <c r="B19" s="223" t="s">
        <v>970</v>
      </c>
      <c r="C19" s="302" t="s">
        <v>679</v>
      </c>
      <c r="D19" s="224">
        <v>16</v>
      </c>
      <c r="E19" s="224">
        <v>80</v>
      </c>
      <c r="F19" s="225" t="s">
        <v>855</v>
      </c>
      <c r="G19" s="1"/>
      <c r="H19" s="3"/>
      <c r="I19" s="293" t="s">
        <v>36</v>
      </c>
      <c r="J19" s="328" t="s">
        <v>1157</v>
      </c>
      <c r="K19" s="18" t="s">
        <v>15</v>
      </c>
      <c r="L19" s="19" t="s">
        <v>16</v>
      </c>
      <c r="M19" s="20" t="s">
        <v>37</v>
      </c>
      <c r="N19" s="4"/>
    </row>
    <row r="20" spans="1:14" ht="17" thickBot="1" x14ac:dyDescent="0.25">
      <c r="A20" s="1"/>
      <c r="B20" s="226" t="s">
        <v>971</v>
      </c>
      <c r="C20" s="303" t="s">
        <v>700</v>
      </c>
      <c r="D20" s="227">
        <v>80</v>
      </c>
      <c r="E20" s="227">
        <v>80</v>
      </c>
      <c r="F20" s="228" t="s">
        <v>863</v>
      </c>
      <c r="G20" s="1"/>
      <c r="H20" s="3"/>
      <c r="I20" s="293" t="s">
        <v>1131</v>
      </c>
      <c r="J20" s="328" t="s">
        <v>1158</v>
      </c>
      <c r="K20" s="18" t="s">
        <v>15</v>
      </c>
      <c r="L20" s="19" t="s">
        <v>16</v>
      </c>
      <c r="M20" s="20" t="s">
        <v>38</v>
      </c>
      <c r="N20" s="4"/>
    </row>
    <row r="21" spans="1:14" x14ac:dyDescent="0.2">
      <c r="A21" s="1"/>
      <c r="B21" s="229" t="s">
        <v>972</v>
      </c>
      <c r="C21" s="304" t="s">
        <v>677</v>
      </c>
      <c r="D21" s="230">
        <v>128</v>
      </c>
      <c r="E21" s="230">
        <v>175</v>
      </c>
      <c r="F21" s="90" t="s">
        <v>854</v>
      </c>
      <c r="G21" s="1"/>
      <c r="H21" s="3"/>
      <c r="I21" s="293" t="s">
        <v>39</v>
      </c>
      <c r="J21" s="328" t="s">
        <v>1159</v>
      </c>
      <c r="K21" s="18" t="s">
        <v>15</v>
      </c>
      <c r="L21" s="19" t="s">
        <v>16</v>
      </c>
      <c r="M21" s="20" t="s">
        <v>40</v>
      </c>
      <c r="N21" s="4"/>
    </row>
    <row r="22" spans="1:14" x14ac:dyDescent="0.2">
      <c r="A22" s="1"/>
      <c r="B22" s="231" t="s">
        <v>973</v>
      </c>
      <c r="C22" s="305" t="s">
        <v>678</v>
      </c>
      <c r="D22" s="119">
        <v>32</v>
      </c>
      <c r="E22" s="119">
        <v>175</v>
      </c>
      <c r="F22" s="9" t="s">
        <v>856</v>
      </c>
      <c r="G22" s="1"/>
      <c r="H22" s="3"/>
      <c r="I22" s="293" t="s">
        <v>41</v>
      </c>
      <c r="J22" s="328" t="s">
        <v>1160</v>
      </c>
      <c r="K22" s="18" t="s">
        <v>15</v>
      </c>
      <c r="L22" s="19" t="s">
        <v>16</v>
      </c>
      <c r="M22" s="20" t="s">
        <v>42</v>
      </c>
      <c r="N22" s="4"/>
    </row>
    <row r="23" spans="1:14" x14ac:dyDescent="0.2">
      <c r="A23" s="1"/>
      <c r="B23" s="231" t="s">
        <v>974</v>
      </c>
      <c r="C23" s="305" t="s">
        <v>680</v>
      </c>
      <c r="D23" s="119">
        <v>1</v>
      </c>
      <c r="E23" s="119">
        <v>175</v>
      </c>
      <c r="F23" s="9" t="s">
        <v>857</v>
      </c>
      <c r="G23" s="1"/>
      <c r="H23" s="3"/>
      <c r="I23" s="294" t="s">
        <v>711</v>
      </c>
      <c r="J23" s="329" t="s">
        <v>1161</v>
      </c>
      <c r="K23" s="25" t="s">
        <v>15</v>
      </c>
      <c r="L23" s="26" t="s">
        <v>16</v>
      </c>
      <c r="M23" s="27" t="s">
        <v>43</v>
      </c>
      <c r="N23" s="4"/>
    </row>
    <row r="24" spans="1:14" x14ac:dyDescent="0.2">
      <c r="A24" s="1"/>
      <c r="B24" s="231" t="s">
        <v>975</v>
      </c>
      <c r="C24" s="305" t="s">
        <v>833</v>
      </c>
      <c r="D24" s="119">
        <v>2</v>
      </c>
      <c r="E24" s="119">
        <v>175</v>
      </c>
      <c r="F24" s="9" t="s">
        <v>976</v>
      </c>
      <c r="G24" s="1"/>
      <c r="H24" s="3"/>
      <c r="I24" s="293" t="s">
        <v>44</v>
      </c>
      <c r="J24" s="328" t="s">
        <v>1162</v>
      </c>
      <c r="K24" s="18" t="s">
        <v>15</v>
      </c>
      <c r="L24" s="19" t="s">
        <v>16</v>
      </c>
      <c r="M24" s="20" t="s">
        <v>45</v>
      </c>
      <c r="N24" s="4"/>
    </row>
    <row r="25" spans="1:14" x14ac:dyDescent="0.2">
      <c r="A25" s="1"/>
      <c r="B25" s="231" t="s">
        <v>977</v>
      </c>
      <c r="C25" s="305" t="s">
        <v>682</v>
      </c>
      <c r="D25" s="119">
        <v>4</v>
      </c>
      <c r="E25" s="119">
        <v>175</v>
      </c>
      <c r="F25" s="9" t="s">
        <v>858</v>
      </c>
      <c r="G25" s="1"/>
      <c r="H25" s="3"/>
      <c r="I25" s="293" t="s">
        <v>46</v>
      </c>
      <c r="J25" s="328" t="s">
        <v>1163</v>
      </c>
      <c r="K25" s="18" t="s">
        <v>15</v>
      </c>
      <c r="L25" s="19" t="s">
        <v>16</v>
      </c>
      <c r="M25" s="20" t="s">
        <v>47</v>
      </c>
      <c r="N25" s="4"/>
    </row>
    <row r="26" spans="1:14" x14ac:dyDescent="0.2">
      <c r="A26" s="1"/>
      <c r="B26" s="231" t="s">
        <v>978</v>
      </c>
      <c r="C26" s="305" t="s">
        <v>684</v>
      </c>
      <c r="D26" s="119">
        <v>6</v>
      </c>
      <c r="E26" s="119">
        <v>175</v>
      </c>
      <c r="F26" s="9" t="s">
        <v>859</v>
      </c>
      <c r="G26" s="1"/>
      <c r="H26" s="3"/>
      <c r="I26" s="294" t="s">
        <v>712</v>
      </c>
      <c r="J26" s="329" t="s">
        <v>1164</v>
      </c>
      <c r="K26" s="25" t="s">
        <v>15</v>
      </c>
      <c r="L26" s="26" t="s">
        <v>16</v>
      </c>
      <c r="M26" s="27" t="s">
        <v>48</v>
      </c>
      <c r="N26" s="4"/>
    </row>
    <row r="27" spans="1:14" x14ac:dyDescent="0.2">
      <c r="A27" s="1"/>
      <c r="B27" s="231" t="s">
        <v>979</v>
      </c>
      <c r="C27" s="305" t="s">
        <v>681</v>
      </c>
      <c r="D27" s="119">
        <v>8</v>
      </c>
      <c r="E27" s="119">
        <v>175</v>
      </c>
      <c r="F27" s="9" t="s">
        <v>860</v>
      </c>
      <c r="G27" s="1"/>
      <c r="H27" s="3"/>
      <c r="I27" s="293" t="s">
        <v>49</v>
      </c>
      <c r="J27" s="328" t="s">
        <v>1165</v>
      </c>
      <c r="K27" s="18" t="s">
        <v>15</v>
      </c>
      <c r="L27" s="19" t="s">
        <v>16</v>
      </c>
      <c r="M27" s="20" t="s">
        <v>50</v>
      </c>
      <c r="N27" s="4"/>
    </row>
    <row r="28" spans="1:14" ht="17" thickBot="1" x14ac:dyDescent="0.25">
      <c r="A28" s="1"/>
      <c r="B28" s="223" t="s">
        <v>980</v>
      </c>
      <c r="C28" s="302" t="s">
        <v>683</v>
      </c>
      <c r="D28" s="224">
        <v>10</v>
      </c>
      <c r="E28" s="224">
        <v>175</v>
      </c>
      <c r="F28" s="225" t="s">
        <v>861</v>
      </c>
      <c r="G28" s="1"/>
      <c r="H28" s="3"/>
      <c r="I28" s="293" t="s">
        <v>51</v>
      </c>
      <c r="J28" s="328" t="s">
        <v>1166</v>
      </c>
      <c r="K28" s="18" t="s">
        <v>15</v>
      </c>
      <c r="L28" s="19" t="s">
        <v>16</v>
      </c>
      <c r="M28" s="20" t="s">
        <v>52</v>
      </c>
      <c r="N28" s="4"/>
    </row>
    <row r="29" spans="1:14" x14ac:dyDescent="0.2">
      <c r="A29" s="1"/>
      <c r="B29" s="221" t="s">
        <v>981</v>
      </c>
      <c r="C29" s="301" t="s">
        <v>821</v>
      </c>
      <c r="D29" s="222">
        <v>33</v>
      </c>
      <c r="E29" s="222">
        <v>175</v>
      </c>
      <c r="F29" s="74" t="s">
        <v>862</v>
      </c>
      <c r="G29" s="1"/>
      <c r="H29" s="3"/>
      <c r="I29" s="294" t="s">
        <v>713</v>
      </c>
      <c r="J29" s="329" t="s">
        <v>1167</v>
      </c>
      <c r="K29" s="25" t="s">
        <v>15</v>
      </c>
      <c r="L29" s="26" t="s">
        <v>16</v>
      </c>
      <c r="M29" s="27" t="s">
        <v>53</v>
      </c>
      <c r="N29" s="4"/>
    </row>
    <row r="30" spans="1:14" x14ac:dyDescent="0.2">
      <c r="A30" s="1"/>
      <c r="B30" s="231" t="s">
        <v>982</v>
      </c>
      <c r="C30" s="305" t="s">
        <v>701</v>
      </c>
      <c r="D30" s="119">
        <v>160</v>
      </c>
      <c r="E30" s="119">
        <v>175</v>
      </c>
      <c r="F30" s="9" t="s">
        <v>864</v>
      </c>
      <c r="G30" s="1"/>
      <c r="H30" s="3"/>
      <c r="I30" s="293" t="s">
        <v>54</v>
      </c>
      <c r="J30" s="328" t="s">
        <v>1168</v>
      </c>
      <c r="K30" s="18" t="s">
        <v>15</v>
      </c>
      <c r="L30" s="19" t="s">
        <v>16</v>
      </c>
      <c r="M30" s="20" t="s">
        <v>55</v>
      </c>
      <c r="N30" s="4"/>
    </row>
    <row r="31" spans="1:14" ht="17" thickBot="1" x14ac:dyDescent="0.25">
      <c r="A31" s="1"/>
      <c r="B31" s="232" t="s">
        <v>983</v>
      </c>
      <c r="C31" s="306" t="s">
        <v>702</v>
      </c>
      <c r="D31" s="233">
        <v>132</v>
      </c>
      <c r="E31" s="233">
        <v>175</v>
      </c>
      <c r="F31" s="21" t="s">
        <v>865</v>
      </c>
      <c r="G31" s="1"/>
      <c r="H31" s="3"/>
      <c r="I31" s="293" t="s">
        <v>56</v>
      </c>
      <c r="J31" s="328" t="s">
        <v>1169</v>
      </c>
      <c r="K31" s="18" t="s">
        <v>15</v>
      </c>
      <c r="L31" s="19" t="s">
        <v>16</v>
      </c>
      <c r="M31" s="20" t="s">
        <v>57</v>
      </c>
      <c r="N31" s="4"/>
    </row>
    <row r="32" spans="1:14" x14ac:dyDescent="0.2">
      <c r="A32" s="1"/>
      <c r="B32" s="234" t="s">
        <v>1019</v>
      </c>
      <c r="C32" s="304" t="s">
        <v>815</v>
      </c>
      <c r="D32" s="230">
        <v>129</v>
      </c>
      <c r="E32" s="230">
        <v>175</v>
      </c>
      <c r="F32" s="90" t="s">
        <v>984</v>
      </c>
      <c r="G32" s="1"/>
      <c r="H32" s="3"/>
      <c r="I32" s="294" t="s">
        <v>714</v>
      </c>
      <c r="J32" s="329" t="s">
        <v>1170</v>
      </c>
      <c r="K32" s="25" t="s">
        <v>15</v>
      </c>
      <c r="L32" s="26" t="s">
        <v>16</v>
      </c>
      <c r="M32" s="27" t="s">
        <v>58</v>
      </c>
      <c r="N32" s="4"/>
    </row>
    <row r="33" spans="1:14" x14ac:dyDescent="0.2">
      <c r="A33" s="1"/>
      <c r="B33" s="235" t="s">
        <v>1020</v>
      </c>
      <c r="C33" s="305" t="s">
        <v>985</v>
      </c>
      <c r="D33" s="119">
        <v>161</v>
      </c>
      <c r="E33" s="119">
        <v>175</v>
      </c>
      <c r="F33" s="9" t="s">
        <v>986</v>
      </c>
      <c r="G33" s="1"/>
      <c r="H33" s="3"/>
      <c r="I33" s="293" t="s">
        <v>59</v>
      </c>
      <c r="J33" s="328" t="s">
        <v>1171</v>
      </c>
      <c r="K33" s="18" t="s">
        <v>15</v>
      </c>
      <c r="L33" s="19" t="s">
        <v>16</v>
      </c>
      <c r="M33" s="20" t="s">
        <v>60</v>
      </c>
      <c r="N33" s="4"/>
    </row>
    <row r="34" spans="1:14" x14ac:dyDescent="0.2">
      <c r="A34" s="1"/>
      <c r="B34" s="235" t="s">
        <v>1021</v>
      </c>
      <c r="C34" s="305" t="s">
        <v>987</v>
      </c>
      <c r="D34" s="119">
        <v>130</v>
      </c>
      <c r="E34" s="119">
        <v>175</v>
      </c>
      <c r="F34" s="9" t="s">
        <v>854</v>
      </c>
      <c r="G34" s="1"/>
      <c r="H34" s="3"/>
      <c r="I34" s="293" t="s">
        <v>61</v>
      </c>
      <c r="J34" s="328" t="s">
        <v>1172</v>
      </c>
      <c r="K34" s="18" t="s">
        <v>15</v>
      </c>
      <c r="L34" s="19" t="s">
        <v>16</v>
      </c>
      <c r="M34" s="20" t="s">
        <v>62</v>
      </c>
      <c r="N34" s="4"/>
    </row>
    <row r="35" spans="1:14" x14ac:dyDescent="0.2">
      <c r="A35" s="1"/>
      <c r="B35" s="235" t="s">
        <v>1022</v>
      </c>
      <c r="C35" s="305" t="s">
        <v>988</v>
      </c>
      <c r="D35" s="119">
        <v>134</v>
      </c>
      <c r="E35" s="119">
        <v>175</v>
      </c>
      <c r="F35" s="9" t="s">
        <v>989</v>
      </c>
      <c r="G35" s="1"/>
      <c r="H35" s="3"/>
      <c r="I35" s="294" t="s">
        <v>715</v>
      </c>
      <c r="J35" s="329" t="s">
        <v>1173</v>
      </c>
      <c r="K35" s="25" t="s">
        <v>15</v>
      </c>
      <c r="L35" s="26" t="s">
        <v>16</v>
      </c>
      <c r="M35" s="27" t="s">
        <v>63</v>
      </c>
      <c r="N35" s="4"/>
    </row>
    <row r="36" spans="1:14" x14ac:dyDescent="0.2">
      <c r="A36" s="1"/>
      <c r="B36" s="235" t="s">
        <v>1023</v>
      </c>
      <c r="C36" s="305" t="s">
        <v>990</v>
      </c>
      <c r="D36" s="119">
        <v>136</v>
      </c>
      <c r="E36" s="119">
        <v>175</v>
      </c>
      <c r="F36" s="9" t="s">
        <v>991</v>
      </c>
      <c r="G36" s="1"/>
      <c r="H36" s="3"/>
      <c r="I36" s="293" t="s">
        <v>64</v>
      </c>
      <c r="J36" s="328" t="s">
        <v>1174</v>
      </c>
      <c r="K36" s="18" t="s">
        <v>15</v>
      </c>
      <c r="L36" s="19" t="s">
        <v>16</v>
      </c>
      <c r="M36" s="20" t="s">
        <v>65</v>
      </c>
      <c r="N36" s="4"/>
    </row>
    <row r="37" spans="1:14" x14ac:dyDescent="0.2">
      <c r="A37" s="1"/>
      <c r="B37" s="235" t="s">
        <v>1024</v>
      </c>
      <c r="C37" s="305" t="s">
        <v>992</v>
      </c>
      <c r="D37" s="119">
        <v>138</v>
      </c>
      <c r="E37" s="119">
        <v>175</v>
      </c>
      <c r="F37" s="9" t="s">
        <v>993</v>
      </c>
      <c r="G37" s="1"/>
      <c r="H37" s="3"/>
      <c r="I37" s="293" t="s">
        <v>66</v>
      </c>
      <c r="J37" s="328" t="s">
        <v>1175</v>
      </c>
      <c r="K37" s="18" t="s">
        <v>15</v>
      </c>
      <c r="L37" s="19" t="s">
        <v>16</v>
      </c>
      <c r="M37" s="20" t="s">
        <v>67</v>
      </c>
      <c r="N37" s="4"/>
    </row>
    <row r="38" spans="1:14" x14ac:dyDescent="0.2">
      <c r="A38" s="1"/>
      <c r="B38" s="235" t="s">
        <v>1025</v>
      </c>
      <c r="C38" s="305" t="s">
        <v>994</v>
      </c>
      <c r="D38" s="119">
        <v>162</v>
      </c>
      <c r="E38" s="119">
        <v>175</v>
      </c>
      <c r="F38" s="9" t="s">
        <v>995</v>
      </c>
      <c r="G38" s="1"/>
      <c r="H38" s="3"/>
      <c r="I38" s="294" t="s">
        <v>716</v>
      </c>
      <c r="J38" s="329" t="s">
        <v>1176</v>
      </c>
      <c r="K38" s="25" t="s">
        <v>15</v>
      </c>
      <c r="L38" s="26" t="s">
        <v>16</v>
      </c>
      <c r="M38" s="27" t="s">
        <v>68</v>
      </c>
      <c r="N38" s="4"/>
    </row>
    <row r="39" spans="1:14" x14ac:dyDescent="0.2">
      <c r="A39" s="1"/>
      <c r="B39" s="235" t="s">
        <v>1026</v>
      </c>
      <c r="C39" s="305" t="s">
        <v>996</v>
      </c>
      <c r="D39" s="119">
        <v>164</v>
      </c>
      <c r="E39" s="119">
        <v>175</v>
      </c>
      <c r="F39" s="9" t="s">
        <v>997</v>
      </c>
      <c r="G39" s="1"/>
      <c r="H39" s="3"/>
      <c r="I39" s="293" t="s">
        <v>69</v>
      </c>
      <c r="J39" s="328" t="s">
        <v>1177</v>
      </c>
      <c r="K39" s="18" t="s">
        <v>15</v>
      </c>
      <c r="L39" s="19" t="s">
        <v>16</v>
      </c>
      <c r="M39" s="20" t="s">
        <v>70</v>
      </c>
      <c r="N39" s="4"/>
    </row>
    <row r="40" spans="1:14" x14ac:dyDescent="0.2">
      <c r="A40" s="1"/>
      <c r="B40" s="235" t="s">
        <v>1027</v>
      </c>
      <c r="C40" s="305" t="s">
        <v>998</v>
      </c>
      <c r="D40" s="119">
        <v>166</v>
      </c>
      <c r="E40" s="119">
        <v>175</v>
      </c>
      <c r="F40" s="9" t="s">
        <v>999</v>
      </c>
      <c r="G40" s="1"/>
      <c r="H40" s="3"/>
      <c r="I40" s="293" t="s">
        <v>71</v>
      </c>
      <c r="J40" s="328" t="s">
        <v>1178</v>
      </c>
      <c r="K40" s="18" t="s">
        <v>15</v>
      </c>
      <c r="L40" s="19" t="s">
        <v>16</v>
      </c>
      <c r="M40" s="20" t="s">
        <v>72</v>
      </c>
      <c r="N40" s="4"/>
    </row>
    <row r="41" spans="1:14" x14ac:dyDescent="0.2">
      <c r="A41" s="1"/>
      <c r="B41" s="235" t="s">
        <v>1028</v>
      </c>
      <c r="C41" s="305" t="s">
        <v>1000</v>
      </c>
      <c r="D41" s="119">
        <v>168</v>
      </c>
      <c r="E41" s="119">
        <v>175</v>
      </c>
      <c r="F41" s="9" t="s">
        <v>1001</v>
      </c>
      <c r="G41" s="1"/>
      <c r="H41" s="3"/>
      <c r="I41" s="294" t="s">
        <v>717</v>
      </c>
      <c r="J41" s="329" t="s">
        <v>1179</v>
      </c>
      <c r="K41" s="25" t="s">
        <v>15</v>
      </c>
      <c r="L41" s="26" t="s">
        <v>16</v>
      </c>
      <c r="M41" s="27" t="s">
        <v>73</v>
      </c>
      <c r="N41" s="4"/>
    </row>
    <row r="42" spans="1:14" x14ac:dyDescent="0.2">
      <c r="A42" s="1"/>
      <c r="B42" s="235" t="s">
        <v>1029</v>
      </c>
      <c r="C42" s="305" t="s">
        <v>1002</v>
      </c>
      <c r="D42" s="119">
        <v>170</v>
      </c>
      <c r="E42" s="119">
        <v>175</v>
      </c>
      <c r="F42" s="9" t="s">
        <v>1003</v>
      </c>
      <c r="G42" s="1"/>
      <c r="H42" s="3"/>
      <c r="I42" s="293" t="s">
        <v>74</v>
      </c>
      <c r="J42" s="328" t="s">
        <v>1180</v>
      </c>
      <c r="K42" s="18" t="s">
        <v>15</v>
      </c>
      <c r="L42" s="19" t="s">
        <v>16</v>
      </c>
      <c r="M42" s="20" t="s">
        <v>75</v>
      </c>
      <c r="N42" s="4"/>
    </row>
    <row r="43" spans="1:14" x14ac:dyDescent="0.2">
      <c r="A43" s="1"/>
      <c r="B43" s="235" t="s">
        <v>1030</v>
      </c>
      <c r="C43" s="305" t="s">
        <v>1004</v>
      </c>
      <c r="D43" s="119">
        <v>131</v>
      </c>
      <c r="E43" s="119">
        <v>175</v>
      </c>
      <c r="F43" s="9" t="s">
        <v>1005</v>
      </c>
      <c r="G43" s="1"/>
      <c r="H43" s="3"/>
      <c r="I43" s="293" t="s">
        <v>76</v>
      </c>
      <c r="J43" s="328" t="s">
        <v>1181</v>
      </c>
      <c r="K43" s="18" t="s">
        <v>15</v>
      </c>
      <c r="L43" s="19" t="s">
        <v>16</v>
      </c>
      <c r="M43" s="20" t="s">
        <v>77</v>
      </c>
      <c r="N43" s="4"/>
    </row>
    <row r="44" spans="1:14" ht="17" thickBot="1" x14ac:dyDescent="0.25">
      <c r="A44" s="1"/>
      <c r="B44" s="235" t="s">
        <v>1031</v>
      </c>
      <c r="C44" s="305" t="s">
        <v>1006</v>
      </c>
      <c r="D44" s="119">
        <v>133</v>
      </c>
      <c r="E44" s="119">
        <v>175</v>
      </c>
      <c r="F44" s="9" t="s">
        <v>1007</v>
      </c>
      <c r="G44" s="1"/>
      <c r="H44" s="3"/>
      <c r="I44" s="295" t="s">
        <v>718</v>
      </c>
      <c r="J44" s="330" t="s">
        <v>1182</v>
      </c>
      <c r="K44" s="30" t="s">
        <v>15</v>
      </c>
      <c r="L44" s="31" t="s">
        <v>16</v>
      </c>
      <c r="M44" s="32" t="s">
        <v>78</v>
      </c>
      <c r="N44" s="4"/>
    </row>
    <row r="45" spans="1:14" x14ac:dyDescent="0.2">
      <c r="A45" s="1"/>
      <c r="B45" s="235" t="s">
        <v>1032</v>
      </c>
      <c r="C45" s="305" t="s">
        <v>1008</v>
      </c>
      <c r="D45" s="119">
        <v>135</v>
      </c>
      <c r="E45" s="119">
        <v>175</v>
      </c>
      <c r="F45" s="9" t="s">
        <v>1009</v>
      </c>
      <c r="G45" s="1"/>
      <c r="H45" s="3"/>
      <c r="I45" s="296" t="s">
        <v>81</v>
      </c>
      <c r="J45" s="331" t="s">
        <v>1183</v>
      </c>
      <c r="K45" s="33" t="s">
        <v>79</v>
      </c>
      <c r="L45" s="34" t="s">
        <v>80</v>
      </c>
      <c r="M45" s="35" t="s">
        <v>82</v>
      </c>
      <c r="N45" s="4"/>
    </row>
    <row r="46" spans="1:14" x14ac:dyDescent="0.2">
      <c r="A46" s="1"/>
      <c r="B46" s="235" t="s">
        <v>1033</v>
      </c>
      <c r="C46" s="305" t="s">
        <v>1010</v>
      </c>
      <c r="D46" s="119">
        <v>137</v>
      </c>
      <c r="E46" s="119">
        <v>175</v>
      </c>
      <c r="F46" s="9" t="s">
        <v>1011</v>
      </c>
      <c r="G46" s="1"/>
      <c r="H46" s="3"/>
      <c r="I46" s="290" t="s">
        <v>83</v>
      </c>
      <c r="J46" s="325" t="s">
        <v>1184</v>
      </c>
      <c r="K46" s="36" t="s">
        <v>79</v>
      </c>
      <c r="L46" s="37" t="s">
        <v>80</v>
      </c>
      <c r="M46" s="38" t="s">
        <v>84</v>
      </c>
      <c r="N46" s="4"/>
    </row>
    <row r="47" spans="1:14" x14ac:dyDescent="0.2">
      <c r="A47" s="1"/>
      <c r="B47" s="235" t="s">
        <v>1034</v>
      </c>
      <c r="C47" s="305" t="s">
        <v>1012</v>
      </c>
      <c r="D47" s="119">
        <v>139</v>
      </c>
      <c r="E47" s="119">
        <v>175</v>
      </c>
      <c r="F47" s="9" t="s">
        <v>1013</v>
      </c>
      <c r="G47" s="1"/>
      <c r="H47" s="3"/>
      <c r="I47" s="290" t="s">
        <v>85</v>
      </c>
      <c r="J47" s="325" t="s">
        <v>1185</v>
      </c>
      <c r="K47" s="36" t="s">
        <v>79</v>
      </c>
      <c r="L47" s="37" t="s">
        <v>80</v>
      </c>
      <c r="M47" s="38" t="s">
        <v>86</v>
      </c>
      <c r="N47" s="4"/>
    </row>
    <row r="48" spans="1:14" x14ac:dyDescent="0.2">
      <c r="A48" s="1"/>
      <c r="B48" s="235" t="s">
        <v>1035</v>
      </c>
      <c r="C48" s="305" t="s">
        <v>1014</v>
      </c>
      <c r="D48" s="119">
        <v>163</v>
      </c>
      <c r="E48" s="119">
        <v>175</v>
      </c>
      <c r="F48" s="9" t="s">
        <v>854</v>
      </c>
      <c r="G48" s="1"/>
      <c r="H48" s="3"/>
      <c r="I48" s="290" t="s">
        <v>87</v>
      </c>
      <c r="J48" s="325" t="s">
        <v>1186</v>
      </c>
      <c r="K48" s="36" t="s">
        <v>79</v>
      </c>
      <c r="L48" s="37" t="s">
        <v>80</v>
      </c>
      <c r="M48" s="38" t="s">
        <v>88</v>
      </c>
      <c r="N48" s="4"/>
    </row>
    <row r="49" spans="1:14" x14ac:dyDescent="0.2">
      <c r="A49" s="1"/>
      <c r="B49" s="235" t="s">
        <v>1036</v>
      </c>
      <c r="C49" s="305" t="s">
        <v>1015</v>
      </c>
      <c r="D49" s="119">
        <v>165</v>
      </c>
      <c r="E49" s="119">
        <v>175</v>
      </c>
      <c r="F49" s="9" t="s">
        <v>865</v>
      </c>
      <c r="G49" s="1"/>
      <c r="H49" s="3"/>
      <c r="I49" s="290" t="s">
        <v>89</v>
      </c>
      <c r="J49" s="325" t="s">
        <v>1187</v>
      </c>
      <c r="K49" s="36" t="s">
        <v>79</v>
      </c>
      <c r="L49" s="37" t="s">
        <v>80</v>
      </c>
      <c r="M49" s="38" t="s">
        <v>90</v>
      </c>
      <c r="N49" s="4"/>
    </row>
    <row r="50" spans="1:14" ht="17" thickBot="1" x14ac:dyDescent="0.25">
      <c r="A50" s="1"/>
      <c r="B50" s="235" t="s">
        <v>1037</v>
      </c>
      <c r="C50" s="305" t="s">
        <v>1016</v>
      </c>
      <c r="D50" s="119">
        <v>167</v>
      </c>
      <c r="E50" s="119">
        <v>175</v>
      </c>
      <c r="F50" s="9" t="s">
        <v>989</v>
      </c>
      <c r="G50" s="1"/>
      <c r="H50" s="3"/>
      <c r="I50" s="291" t="s">
        <v>91</v>
      </c>
      <c r="J50" s="326" t="s">
        <v>1188</v>
      </c>
      <c r="K50" s="13" t="s">
        <v>79</v>
      </c>
      <c r="L50" s="14" t="s">
        <v>80</v>
      </c>
      <c r="M50" s="15" t="s">
        <v>92</v>
      </c>
      <c r="N50" s="4"/>
    </row>
    <row r="51" spans="1:14" x14ac:dyDescent="0.2">
      <c r="A51" s="1"/>
      <c r="B51" s="235" t="s">
        <v>1038</v>
      </c>
      <c r="C51" s="305" t="s">
        <v>1017</v>
      </c>
      <c r="D51" s="119">
        <v>169</v>
      </c>
      <c r="E51" s="119">
        <v>175</v>
      </c>
      <c r="F51" s="9" t="s">
        <v>991</v>
      </c>
      <c r="G51" s="1"/>
      <c r="H51" s="3"/>
      <c r="I51" s="297" t="s">
        <v>81</v>
      </c>
      <c r="J51" s="332" t="s">
        <v>1183</v>
      </c>
      <c r="K51" s="16" t="s">
        <v>93</v>
      </c>
      <c r="L51" s="17" t="s">
        <v>94</v>
      </c>
      <c r="M51" s="39" t="s">
        <v>82</v>
      </c>
      <c r="N51" s="4"/>
    </row>
    <row r="52" spans="1:14" ht="17" thickBot="1" x14ac:dyDescent="0.25">
      <c r="A52" s="1"/>
      <c r="B52" s="236" t="s">
        <v>1039</v>
      </c>
      <c r="C52" s="306" t="s">
        <v>1018</v>
      </c>
      <c r="D52" s="233">
        <v>171</v>
      </c>
      <c r="E52" s="233">
        <v>175</v>
      </c>
      <c r="F52" s="21" t="s">
        <v>993</v>
      </c>
      <c r="G52" s="1"/>
      <c r="H52" s="3"/>
      <c r="I52" s="293" t="s">
        <v>91</v>
      </c>
      <c r="J52" s="333" t="s">
        <v>1188</v>
      </c>
      <c r="K52" s="18" t="s">
        <v>93</v>
      </c>
      <c r="L52" s="19" t="s">
        <v>94</v>
      </c>
      <c r="M52" s="40" t="s">
        <v>92</v>
      </c>
      <c r="N52" s="4"/>
    </row>
    <row r="53" spans="1:14" x14ac:dyDescent="0.2">
      <c r="A53" s="1"/>
      <c r="B53" s="2"/>
      <c r="C53" s="1"/>
      <c r="D53" s="1"/>
      <c r="E53" s="1"/>
      <c r="F53" s="1"/>
      <c r="G53" s="1"/>
      <c r="H53" s="3"/>
      <c r="I53" s="293" t="s">
        <v>95</v>
      </c>
      <c r="J53" s="333" t="s">
        <v>1189</v>
      </c>
      <c r="K53" s="18" t="s">
        <v>93</v>
      </c>
      <c r="L53" s="19" t="s">
        <v>94</v>
      </c>
      <c r="M53" s="40" t="s">
        <v>96</v>
      </c>
      <c r="N53" s="4"/>
    </row>
    <row r="54" spans="1:14" ht="17" thickBot="1" x14ac:dyDescent="0.25">
      <c r="A54" s="1"/>
      <c r="B54" s="102" t="s">
        <v>1134</v>
      </c>
      <c r="C54" s="22"/>
      <c r="D54" s="22"/>
      <c r="E54" s="22"/>
      <c r="F54" s="7"/>
      <c r="G54" s="1"/>
      <c r="H54" s="3"/>
      <c r="I54" s="293" t="s">
        <v>97</v>
      </c>
      <c r="J54" s="333" t="s">
        <v>1190</v>
      </c>
      <c r="K54" s="18" t="s">
        <v>93</v>
      </c>
      <c r="L54" s="19" t="s">
        <v>94</v>
      </c>
      <c r="M54" s="40" t="s">
        <v>98</v>
      </c>
      <c r="N54" s="4"/>
    </row>
    <row r="55" spans="1:14" ht="17" thickBot="1" x14ac:dyDescent="0.25">
      <c r="A55" s="1"/>
      <c r="B55" s="313" t="s">
        <v>4</v>
      </c>
      <c r="C55" s="314" t="s">
        <v>822</v>
      </c>
      <c r="D55" s="315" t="s">
        <v>695</v>
      </c>
      <c r="E55" s="316" t="s">
        <v>835</v>
      </c>
      <c r="F55" s="317" t="s">
        <v>1</v>
      </c>
      <c r="G55" s="1"/>
      <c r="H55" s="3"/>
      <c r="I55" s="293" t="s">
        <v>99</v>
      </c>
      <c r="J55" s="333" t="s">
        <v>1191</v>
      </c>
      <c r="K55" s="18" t="s">
        <v>93</v>
      </c>
      <c r="L55" s="19" t="s">
        <v>94</v>
      </c>
      <c r="M55" s="40" t="s">
        <v>100</v>
      </c>
      <c r="N55" s="4"/>
    </row>
    <row r="56" spans="1:14" ht="18" thickBot="1" x14ac:dyDescent="0.3">
      <c r="A56" s="1"/>
      <c r="B56" s="95" t="str">
        <f>DEC2OCT(D56+256+$D$13,4)</f>
        <v>7500</v>
      </c>
      <c r="C56" s="307" t="s">
        <v>685</v>
      </c>
      <c r="D56" s="47">
        <v>64</v>
      </c>
      <c r="E56" s="59">
        <f t="shared" ref="E56:E66" si="2">64+32+16+8</f>
        <v>120</v>
      </c>
      <c r="F56" s="23" t="s">
        <v>958</v>
      </c>
      <c r="G56" s="1"/>
      <c r="H56" s="3"/>
      <c r="I56" s="295" t="s">
        <v>101</v>
      </c>
      <c r="J56" s="334" t="s">
        <v>1192</v>
      </c>
      <c r="K56" s="30" t="s">
        <v>93</v>
      </c>
      <c r="L56" s="31" t="s">
        <v>94</v>
      </c>
      <c r="M56" s="41" t="s">
        <v>102</v>
      </c>
      <c r="N56" s="4"/>
    </row>
    <row r="57" spans="1:14" ht="17" x14ac:dyDescent="0.25">
      <c r="A57" s="1"/>
      <c r="B57" s="93" t="str">
        <f t="shared" ref="B57:B72" si="3">DEC2OCT(D57+256+$D$13,4)</f>
        <v>7440</v>
      </c>
      <c r="C57" s="308" t="s">
        <v>686</v>
      </c>
      <c r="D57" s="48">
        <v>32</v>
      </c>
      <c r="E57" s="56">
        <f t="shared" si="2"/>
        <v>120</v>
      </c>
      <c r="F57" s="24" t="s">
        <v>959</v>
      </c>
      <c r="G57" s="1"/>
      <c r="H57" s="3"/>
      <c r="I57" s="298" t="s">
        <v>105</v>
      </c>
      <c r="J57" s="335" t="s">
        <v>1193</v>
      </c>
      <c r="K57" s="10" t="s">
        <v>103</v>
      </c>
      <c r="L57" s="11" t="s">
        <v>104</v>
      </c>
      <c r="M57" s="12" t="s">
        <v>106</v>
      </c>
      <c r="N57" s="4"/>
    </row>
    <row r="58" spans="1:14" ht="17" x14ac:dyDescent="0.25">
      <c r="A58" s="1"/>
      <c r="B58" s="93" t="str">
        <f t="shared" si="3"/>
        <v>7420</v>
      </c>
      <c r="C58" s="308" t="s">
        <v>687</v>
      </c>
      <c r="D58" s="48">
        <v>16</v>
      </c>
      <c r="E58" s="56">
        <f t="shared" si="2"/>
        <v>120</v>
      </c>
      <c r="F58" s="24" t="s">
        <v>960</v>
      </c>
      <c r="G58" s="1"/>
      <c r="H58" s="3"/>
      <c r="I58" s="290" t="s">
        <v>107</v>
      </c>
      <c r="J58" s="325" t="s">
        <v>1061</v>
      </c>
      <c r="K58" s="36" t="s">
        <v>103</v>
      </c>
      <c r="L58" s="37" t="s">
        <v>104</v>
      </c>
      <c r="M58" s="38" t="s">
        <v>108</v>
      </c>
      <c r="N58" s="4"/>
    </row>
    <row r="59" spans="1:14" ht="17" x14ac:dyDescent="0.25">
      <c r="A59" s="1"/>
      <c r="B59" s="93">
        <v>7460</v>
      </c>
      <c r="C59" s="308" t="s">
        <v>940</v>
      </c>
      <c r="D59" s="48">
        <v>48</v>
      </c>
      <c r="E59" s="56">
        <v>120</v>
      </c>
      <c r="F59" s="24" t="s">
        <v>941</v>
      </c>
      <c r="G59" s="1"/>
      <c r="H59" s="3"/>
      <c r="I59" s="290" t="s">
        <v>109</v>
      </c>
      <c r="J59" s="325" t="s">
        <v>1194</v>
      </c>
      <c r="K59" s="36" t="s">
        <v>103</v>
      </c>
      <c r="L59" s="37" t="s">
        <v>104</v>
      </c>
      <c r="M59" s="38" t="s">
        <v>106</v>
      </c>
      <c r="N59" s="4"/>
    </row>
    <row r="60" spans="1:14" ht="17" x14ac:dyDescent="0.25">
      <c r="A60" s="1"/>
      <c r="B60" s="93">
        <v>7520</v>
      </c>
      <c r="C60" s="308" t="s">
        <v>942</v>
      </c>
      <c r="D60" s="48">
        <v>80</v>
      </c>
      <c r="E60" s="56">
        <v>120</v>
      </c>
      <c r="F60" s="24" t="s">
        <v>943</v>
      </c>
      <c r="G60" s="1"/>
      <c r="H60" s="3"/>
      <c r="I60" s="290" t="s">
        <v>110</v>
      </c>
      <c r="J60" s="325" t="s">
        <v>1078</v>
      </c>
      <c r="K60" s="36" t="s">
        <v>103</v>
      </c>
      <c r="L60" s="37" t="s">
        <v>104</v>
      </c>
      <c r="M60" s="38" t="s">
        <v>111</v>
      </c>
      <c r="N60" s="4"/>
    </row>
    <row r="61" spans="1:14" ht="17" x14ac:dyDescent="0.25">
      <c r="A61" s="1"/>
      <c r="B61" s="93">
        <v>7540</v>
      </c>
      <c r="C61" s="308" t="s">
        <v>944</v>
      </c>
      <c r="D61" s="48">
        <v>96</v>
      </c>
      <c r="E61" s="56">
        <v>120</v>
      </c>
      <c r="F61" s="24" t="s">
        <v>945</v>
      </c>
      <c r="G61" s="1"/>
      <c r="H61" s="3"/>
      <c r="I61" s="290" t="s">
        <v>112</v>
      </c>
      <c r="J61" s="325" t="s">
        <v>1195</v>
      </c>
      <c r="K61" s="36" t="s">
        <v>103</v>
      </c>
      <c r="L61" s="37" t="s">
        <v>104</v>
      </c>
      <c r="M61" s="38" t="s">
        <v>113</v>
      </c>
      <c r="N61" s="4"/>
    </row>
    <row r="62" spans="1:14" ht="18" thickBot="1" x14ac:dyDescent="0.3">
      <c r="A62" s="1"/>
      <c r="B62" s="96">
        <v>7560</v>
      </c>
      <c r="C62" s="309" t="s">
        <v>946</v>
      </c>
      <c r="D62" s="52">
        <v>112</v>
      </c>
      <c r="E62" s="73">
        <v>120</v>
      </c>
      <c r="F62" s="53" t="s">
        <v>947</v>
      </c>
      <c r="G62" s="1"/>
      <c r="H62" s="3"/>
      <c r="I62" s="290" t="s">
        <v>114</v>
      </c>
      <c r="J62" s="325" t="s">
        <v>1066</v>
      </c>
      <c r="K62" s="36" t="s">
        <v>103</v>
      </c>
      <c r="L62" s="37" t="s">
        <v>104</v>
      </c>
      <c r="M62" s="38" t="s">
        <v>115</v>
      </c>
      <c r="N62" s="4"/>
    </row>
    <row r="63" spans="1:14" ht="18" thickBot="1" x14ac:dyDescent="0.3">
      <c r="A63" s="1"/>
      <c r="B63" s="97" t="s">
        <v>948</v>
      </c>
      <c r="C63" s="310" t="s">
        <v>688</v>
      </c>
      <c r="D63" s="91">
        <v>8</v>
      </c>
      <c r="E63" s="111">
        <v>120</v>
      </c>
      <c r="F63" s="114" t="s">
        <v>949</v>
      </c>
      <c r="G63" s="1"/>
      <c r="H63" s="3"/>
      <c r="I63" s="290" t="s">
        <v>116</v>
      </c>
      <c r="J63" s="325" t="s">
        <v>1196</v>
      </c>
      <c r="K63" s="36" t="s">
        <v>103</v>
      </c>
      <c r="L63" s="37" t="s">
        <v>104</v>
      </c>
      <c r="M63" s="38" t="s">
        <v>117</v>
      </c>
      <c r="N63" s="4"/>
    </row>
    <row r="64" spans="1:14" ht="17" x14ac:dyDescent="0.25">
      <c r="A64" s="1"/>
      <c r="B64" s="92" t="str">
        <f t="shared" si="3"/>
        <v>7510</v>
      </c>
      <c r="C64" s="311" t="s">
        <v>689</v>
      </c>
      <c r="D64" s="112">
        <f>64+8</f>
        <v>72</v>
      </c>
      <c r="E64" s="112">
        <f t="shared" si="2"/>
        <v>120</v>
      </c>
      <c r="F64" s="86" t="s">
        <v>961</v>
      </c>
      <c r="G64" s="1"/>
      <c r="H64" s="3"/>
      <c r="I64" s="290" t="s">
        <v>118</v>
      </c>
      <c r="J64" s="325" t="s">
        <v>1197</v>
      </c>
      <c r="K64" s="36" t="s">
        <v>103</v>
      </c>
      <c r="L64" s="37" t="s">
        <v>104</v>
      </c>
      <c r="M64" s="38" t="s">
        <v>119</v>
      </c>
      <c r="N64" s="4"/>
    </row>
    <row r="65" spans="1:14" ht="17" x14ac:dyDescent="0.25">
      <c r="A65" s="1"/>
      <c r="B65" s="93" t="str">
        <f t="shared" si="3"/>
        <v>7450</v>
      </c>
      <c r="C65" s="308" t="s">
        <v>690</v>
      </c>
      <c r="D65" s="48">
        <f>32+8</f>
        <v>40</v>
      </c>
      <c r="E65" s="56">
        <f t="shared" si="2"/>
        <v>120</v>
      </c>
      <c r="F65" s="24" t="s">
        <v>962</v>
      </c>
      <c r="G65" s="1"/>
      <c r="H65" s="3"/>
      <c r="I65" s="290" t="s">
        <v>120</v>
      </c>
      <c r="J65" s="325" t="s">
        <v>1198</v>
      </c>
      <c r="K65" s="36" t="s">
        <v>103</v>
      </c>
      <c r="L65" s="37" t="s">
        <v>104</v>
      </c>
      <c r="M65" s="38" t="s">
        <v>121</v>
      </c>
      <c r="N65" s="4"/>
    </row>
    <row r="66" spans="1:14" ht="17" x14ac:dyDescent="0.25">
      <c r="A66" s="1"/>
      <c r="B66" s="96" t="str">
        <f t="shared" si="3"/>
        <v>7430</v>
      </c>
      <c r="C66" s="309" t="s">
        <v>691</v>
      </c>
      <c r="D66" s="52">
        <f>16+8</f>
        <v>24</v>
      </c>
      <c r="E66" s="73">
        <f t="shared" si="2"/>
        <v>120</v>
      </c>
      <c r="F66" s="53" t="s">
        <v>963</v>
      </c>
      <c r="G66" s="1"/>
      <c r="H66" s="3"/>
      <c r="I66" s="290" t="s">
        <v>122</v>
      </c>
      <c r="J66" s="325" t="s">
        <v>1199</v>
      </c>
      <c r="K66" s="36" t="s">
        <v>103</v>
      </c>
      <c r="L66" s="37" t="s">
        <v>104</v>
      </c>
      <c r="M66" s="38" t="s">
        <v>123</v>
      </c>
      <c r="N66" s="4"/>
    </row>
    <row r="67" spans="1:14" ht="17" x14ac:dyDescent="0.25">
      <c r="A67" s="1"/>
      <c r="B67" s="93">
        <v>7470</v>
      </c>
      <c r="C67" s="308" t="s">
        <v>950</v>
      </c>
      <c r="D67" s="48">
        <v>56</v>
      </c>
      <c r="E67" s="56">
        <v>120</v>
      </c>
      <c r="F67" s="24" t="s">
        <v>951</v>
      </c>
      <c r="G67" s="1"/>
      <c r="H67" s="3"/>
      <c r="I67" s="290" t="s">
        <v>124</v>
      </c>
      <c r="J67" s="325" t="s">
        <v>1200</v>
      </c>
      <c r="K67" s="36" t="s">
        <v>103</v>
      </c>
      <c r="L67" s="37" t="s">
        <v>104</v>
      </c>
      <c r="M67" s="38" t="s">
        <v>125</v>
      </c>
      <c r="N67" s="4"/>
    </row>
    <row r="68" spans="1:14" ht="18" thickBot="1" x14ac:dyDescent="0.3">
      <c r="A68" s="1"/>
      <c r="B68" s="93">
        <v>7530</v>
      </c>
      <c r="C68" s="308" t="s">
        <v>952</v>
      </c>
      <c r="D68" s="48">
        <v>88</v>
      </c>
      <c r="E68" s="56">
        <v>120</v>
      </c>
      <c r="F68" s="24" t="s">
        <v>953</v>
      </c>
      <c r="G68" s="1"/>
      <c r="H68" s="3"/>
      <c r="I68" s="291" t="s">
        <v>126</v>
      </c>
      <c r="J68" s="326" t="s">
        <v>1201</v>
      </c>
      <c r="K68" s="13" t="s">
        <v>103</v>
      </c>
      <c r="L68" s="14" t="s">
        <v>104</v>
      </c>
      <c r="M68" s="15" t="s">
        <v>127</v>
      </c>
      <c r="N68" s="4"/>
    </row>
    <row r="69" spans="1:14" ht="17" x14ac:dyDescent="0.25">
      <c r="A69" s="1"/>
      <c r="B69" s="93">
        <v>7550</v>
      </c>
      <c r="C69" s="308" t="s">
        <v>954</v>
      </c>
      <c r="D69" s="48">
        <v>104</v>
      </c>
      <c r="E69" s="56">
        <v>120</v>
      </c>
      <c r="F69" s="24" t="s">
        <v>955</v>
      </c>
      <c r="G69" s="1"/>
      <c r="H69" s="3"/>
      <c r="I69" s="297" t="s">
        <v>105</v>
      </c>
      <c r="J69" s="332" t="s">
        <v>1193</v>
      </c>
      <c r="K69" s="16" t="s">
        <v>128</v>
      </c>
      <c r="L69" s="17" t="s">
        <v>129</v>
      </c>
      <c r="M69" s="39" t="s">
        <v>106</v>
      </c>
      <c r="N69" s="4"/>
    </row>
    <row r="70" spans="1:14" ht="18" thickBot="1" x14ac:dyDescent="0.3">
      <c r="A70" s="1"/>
      <c r="B70" s="96">
        <v>7570</v>
      </c>
      <c r="C70" s="309" t="s">
        <v>956</v>
      </c>
      <c r="D70" s="52">
        <v>120</v>
      </c>
      <c r="E70" s="73">
        <v>120</v>
      </c>
      <c r="F70" s="53" t="s">
        <v>957</v>
      </c>
      <c r="G70" s="1"/>
      <c r="H70" s="3"/>
      <c r="I70" s="293" t="s">
        <v>107</v>
      </c>
      <c r="J70" s="333" t="s">
        <v>1061</v>
      </c>
      <c r="K70" s="18" t="s">
        <v>128</v>
      </c>
      <c r="L70" s="19" t="s">
        <v>129</v>
      </c>
      <c r="M70" s="40" t="s">
        <v>108</v>
      </c>
      <c r="N70" s="4"/>
    </row>
    <row r="71" spans="1:14" ht="17" x14ac:dyDescent="0.25">
      <c r="A71" s="1"/>
      <c r="B71" s="95" t="str">
        <f t="shared" si="3"/>
        <v>7600</v>
      </c>
      <c r="C71" s="307" t="s">
        <v>677</v>
      </c>
      <c r="D71" s="47">
        <v>128</v>
      </c>
      <c r="E71" s="59">
        <v>132</v>
      </c>
      <c r="F71" s="23" t="s">
        <v>854</v>
      </c>
      <c r="G71" s="1"/>
      <c r="H71" s="3"/>
      <c r="I71" s="293" t="s">
        <v>110</v>
      </c>
      <c r="J71" s="333" t="s">
        <v>1078</v>
      </c>
      <c r="K71" s="18" t="s">
        <v>128</v>
      </c>
      <c r="L71" s="19" t="s">
        <v>129</v>
      </c>
      <c r="M71" s="40" t="s">
        <v>111</v>
      </c>
      <c r="N71" s="4"/>
    </row>
    <row r="72" spans="1:14" ht="17" x14ac:dyDescent="0.25">
      <c r="A72" s="1"/>
      <c r="B72" s="92" t="str">
        <f t="shared" si="3"/>
        <v>7404</v>
      </c>
      <c r="C72" s="311" t="s">
        <v>692</v>
      </c>
      <c r="D72" s="85">
        <v>4</v>
      </c>
      <c r="E72" s="112">
        <v>132</v>
      </c>
      <c r="F72" s="86" t="s">
        <v>964</v>
      </c>
      <c r="G72" s="1"/>
      <c r="H72" s="3"/>
      <c r="I72" s="293" t="s">
        <v>112</v>
      </c>
      <c r="J72" s="333" t="s">
        <v>1195</v>
      </c>
      <c r="K72" s="18" t="s">
        <v>128</v>
      </c>
      <c r="L72" s="19" t="s">
        <v>129</v>
      </c>
      <c r="M72" s="40" t="s">
        <v>113</v>
      </c>
      <c r="N72" s="4"/>
    </row>
    <row r="73" spans="1:14" ht="17" x14ac:dyDescent="0.25">
      <c r="A73" s="1"/>
      <c r="B73" s="93" t="str">
        <f t="shared" ref="B73:B74" si="4">DEC2OCT(D73+256+$D$13,4)</f>
        <v>7604</v>
      </c>
      <c r="C73" s="309" t="s">
        <v>820</v>
      </c>
      <c r="D73" s="52">
        <f>128+4</f>
        <v>132</v>
      </c>
      <c r="E73" s="73">
        <v>132</v>
      </c>
      <c r="F73" s="53" t="s">
        <v>965</v>
      </c>
      <c r="G73" s="1"/>
      <c r="H73" s="3"/>
      <c r="I73" s="293" t="s">
        <v>114</v>
      </c>
      <c r="J73" s="333" t="s">
        <v>1066</v>
      </c>
      <c r="K73" s="18" t="s">
        <v>128</v>
      </c>
      <c r="L73" s="19" t="s">
        <v>129</v>
      </c>
      <c r="M73" s="40" t="s">
        <v>115</v>
      </c>
      <c r="N73" s="4"/>
    </row>
    <row r="74" spans="1:14" ht="18" thickBot="1" x14ac:dyDescent="0.3">
      <c r="A74" s="1"/>
      <c r="B74" s="94" t="str">
        <f t="shared" si="4"/>
        <v>7400</v>
      </c>
      <c r="C74" s="312" t="s">
        <v>704</v>
      </c>
      <c r="D74" s="49">
        <v>0</v>
      </c>
      <c r="E74" s="60">
        <f>128+64+32+16+8+4+2</f>
        <v>254</v>
      </c>
      <c r="F74" s="28" t="s">
        <v>623</v>
      </c>
      <c r="G74" s="1"/>
      <c r="H74" s="3"/>
      <c r="I74" s="293" t="s">
        <v>116</v>
      </c>
      <c r="J74" s="333" t="s">
        <v>1196</v>
      </c>
      <c r="K74" s="18" t="s">
        <v>128</v>
      </c>
      <c r="L74" s="19" t="s">
        <v>129</v>
      </c>
      <c r="M74" s="40" t="s">
        <v>130</v>
      </c>
      <c r="N74" s="4"/>
    </row>
    <row r="75" spans="1:14" ht="18" thickBot="1" x14ac:dyDescent="0.3">
      <c r="A75" s="1"/>
      <c r="B75" s="94" t="str">
        <f>DEC2OCT(D75+256+$D$13,4)</f>
        <v>7402</v>
      </c>
      <c r="C75" s="312" t="s">
        <v>693</v>
      </c>
      <c r="D75" s="49">
        <v>2</v>
      </c>
      <c r="E75" s="60">
        <v>2</v>
      </c>
      <c r="F75" s="28" t="s">
        <v>966</v>
      </c>
      <c r="G75" s="1"/>
      <c r="H75" s="3"/>
      <c r="I75" s="293" t="s">
        <v>118</v>
      </c>
      <c r="J75" s="333" t="s">
        <v>1197</v>
      </c>
      <c r="K75" s="18" t="s">
        <v>128</v>
      </c>
      <c r="L75" s="19" t="s">
        <v>129</v>
      </c>
      <c r="M75" s="40" t="s">
        <v>131</v>
      </c>
      <c r="N75" s="4"/>
    </row>
    <row r="76" spans="1:14" x14ac:dyDescent="0.2">
      <c r="A76" s="1"/>
      <c r="B76" s="2"/>
      <c r="C76" s="1"/>
      <c r="D76" s="1"/>
      <c r="E76" s="1"/>
      <c r="F76" s="1"/>
      <c r="G76" s="1"/>
      <c r="H76" s="3"/>
      <c r="I76" s="293" t="s">
        <v>120</v>
      </c>
      <c r="J76" s="333" t="s">
        <v>1198</v>
      </c>
      <c r="K76" s="18" t="s">
        <v>128</v>
      </c>
      <c r="L76" s="19" t="s">
        <v>129</v>
      </c>
      <c r="M76" s="40" t="s">
        <v>132</v>
      </c>
      <c r="N76" s="4"/>
    </row>
    <row r="77" spans="1:14" ht="17" thickBot="1" x14ac:dyDescent="0.25">
      <c r="A77" s="1"/>
      <c r="B77" s="103" t="s">
        <v>1135</v>
      </c>
      <c r="C77" s="7"/>
      <c r="D77" s="7"/>
      <c r="E77" s="7"/>
      <c r="F77" s="7"/>
      <c r="G77" s="1"/>
      <c r="H77" s="3"/>
      <c r="I77" s="293" t="s">
        <v>122</v>
      </c>
      <c r="J77" s="333" t="s">
        <v>1199</v>
      </c>
      <c r="K77" s="18" t="s">
        <v>128</v>
      </c>
      <c r="L77" s="19" t="s">
        <v>129</v>
      </c>
      <c r="M77" s="40" t="s">
        <v>133</v>
      </c>
      <c r="N77" s="4"/>
    </row>
    <row r="78" spans="1:14" ht="17" thickBot="1" x14ac:dyDescent="0.25">
      <c r="A78" s="1"/>
      <c r="B78" s="313" t="s">
        <v>4</v>
      </c>
      <c r="C78" s="314" t="s">
        <v>822</v>
      </c>
      <c r="D78" s="315" t="s">
        <v>695</v>
      </c>
      <c r="E78" s="316" t="s">
        <v>835</v>
      </c>
      <c r="F78" s="317" t="s">
        <v>1</v>
      </c>
      <c r="G78" s="1"/>
      <c r="H78" s="3"/>
      <c r="I78" s="293" t="s">
        <v>124</v>
      </c>
      <c r="J78" s="333" t="s">
        <v>1200</v>
      </c>
      <c r="K78" s="18" t="s">
        <v>128</v>
      </c>
      <c r="L78" s="19" t="s">
        <v>129</v>
      </c>
      <c r="M78" s="40" t="s">
        <v>134</v>
      </c>
      <c r="N78" s="4"/>
    </row>
    <row r="79" spans="1:14" ht="17" thickBot="1" x14ac:dyDescent="0.25">
      <c r="A79" s="1"/>
      <c r="B79" s="93" t="str">
        <f>DEC2OCT(D79+257+$D$13,4)</f>
        <v>7401</v>
      </c>
      <c r="C79" s="307"/>
      <c r="D79" s="47">
        <v>0</v>
      </c>
      <c r="E79" s="104">
        <v>208</v>
      </c>
      <c r="F79" s="113" t="s">
        <v>866</v>
      </c>
      <c r="G79" s="1"/>
      <c r="H79" s="3"/>
      <c r="I79" s="295" t="s">
        <v>126</v>
      </c>
      <c r="J79" s="334" t="s">
        <v>1201</v>
      </c>
      <c r="K79" s="30" t="s">
        <v>128</v>
      </c>
      <c r="L79" s="31" t="s">
        <v>129</v>
      </c>
      <c r="M79" s="41" t="s">
        <v>135</v>
      </c>
      <c r="N79" s="4"/>
    </row>
    <row r="80" spans="1:14" ht="17" x14ac:dyDescent="0.25">
      <c r="A80" s="1"/>
      <c r="B80" s="93" t="str">
        <f>DEC2OCT(D80+257+$D$13,4)</f>
        <v>7601</v>
      </c>
      <c r="C80" s="308" t="s">
        <v>677</v>
      </c>
      <c r="D80" s="56">
        <v>128</v>
      </c>
      <c r="E80" s="105">
        <f>128+64+16</f>
        <v>208</v>
      </c>
      <c r="F80" s="24" t="s">
        <v>854</v>
      </c>
      <c r="G80" s="1"/>
      <c r="H80" s="3"/>
      <c r="I80" s="298" t="s">
        <v>138</v>
      </c>
      <c r="J80" s="335" t="s">
        <v>1202</v>
      </c>
      <c r="K80" s="10" t="s">
        <v>136</v>
      </c>
      <c r="L80" s="11" t="s">
        <v>137</v>
      </c>
      <c r="M80" s="12" t="s">
        <v>139</v>
      </c>
      <c r="N80" s="4"/>
    </row>
    <row r="81" spans="1:14" ht="17" x14ac:dyDescent="0.25">
      <c r="A81" s="1"/>
      <c r="B81" s="93" t="str">
        <f t="shared" ref="B81:B107" si="5">DEC2OCT(D81+257+$D$13,4)</f>
        <v>7501</v>
      </c>
      <c r="C81" s="308" t="s">
        <v>724</v>
      </c>
      <c r="D81" s="56">
        <v>64</v>
      </c>
      <c r="E81" s="105">
        <f>128+64+16</f>
        <v>208</v>
      </c>
      <c r="F81" s="24" t="s">
        <v>867</v>
      </c>
      <c r="G81" s="1"/>
      <c r="H81" s="3"/>
      <c r="I81" s="290" t="s">
        <v>140</v>
      </c>
      <c r="J81" s="325" t="s">
        <v>1203</v>
      </c>
      <c r="K81" s="36" t="s">
        <v>136</v>
      </c>
      <c r="L81" s="37" t="s">
        <v>137</v>
      </c>
      <c r="M81" s="38" t="s">
        <v>141</v>
      </c>
      <c r="N81" s="4"/>
    </row>
    <row r="82" spans="1:14" ht="17" x14ac:dyDescent="0.25">
      <c r="A82" s="1"/>
      <c r="B82" s="93" t="str">
        <f t="shared" si="5"/>
        <v>7421</v>
      </c>
      <c r="C82" s="308" t="s">
        <v>725</v>
      </c>
      <c r="D82" s="56">
        <v>16</v>
      </c>
      <c r="E82" s="105">
        <f t="shared" ref="E82:E84" si="6">128+64+16</f>
        <v>208</v>
      </c>
      <c r="F82" s="24" t="s">
        <v>868</v>
      </c>
      <c r="G82" s="1"/>
      <c r="H82" s="3"/>
      <c r="I82" s="290" t="s">
        <v>142</v>
      </c>
      <c r="J82" s="325" t="s">
        <v>1204</v>
      </c>
      <c r="K82" s="36" t="s">
        <v>136</v>
      </c>
      <c r="L82" s="37" t="s">
        <v>137</v>
      </c>
      <c r="M82" s="38" t="s">
        <v>143</v>
      </c>
      <c r="N82" s="4"/>
    </row>
    <row r="83" spans="1:14" ht="17" x14ac:dyDescent="0.25">
      <c r="A83" s="1"/>
      <c r="B83" s="93" t="str">
        <f t="shared" si="5"/>
        <v>7621</v>
      </c>
      <c r="C83" s="308" t="s">
        <v>726</v>
      </c>
      <c r="D83" s="56">
        <f>128+16</f>
        <v>144</v>
      </c>
      <c r="E83" s="105">
        <f t="shared" si="6"/>
        <v>208</v>
      </c>
      <c r="F83" s="24" t="s">
        <v>869</v>
      </c>
      <c r="G83" s="1"/>
      <c r="H83" s="3"/>
      <c r="I83" s="290" t="s">
        <v>144</v>
      </c>
      <c r="J83" s="325" t="s">
        <v>1205</v>
      </c>
      <c r="K83" s="36" t="s">
        <v>136</v>
      </c>
      <c r="L83" s="37" t="s">
        <v>137</v>
      </c>
      <c r="M83" s="38" t="s">
        <v>145</v>
      </c>
      <c r="N83" s="4"/>
    </row>
    <row r="84" spans="1:14" ht="17" x14ac:dyDescent="0.25">
      <c r="A84" s="1"/>
      <c r="B84" s="93" t="str">
        <f t="shared" si="5"/>
        <v>7521</v>
      </c>
      <c r="C84" s="308" t="s">
        <v>732</v>
      </c>
      <c r="D84" s="56">
        <f>64+16</f>
        <v>80</v>
      </c>
      <c r="E84" s="105">
        <f t="shared" si="6"/>
        <v>208</v>
      </c>
      <c r="F84" s="24" t="s">
        <v>870</v>
      </c>
      <c r="G84" s="1"/>
      <c r="H84" s="3"/>
      <c r="I84" s="290" t="s">
        <v>146</v>
      </c>
      <c r="J84" s="325" t="s">
        <v>1206</v>
      </c>
      <c r="K84" s="36" t="s">
        <v>136</v>
      </c>
      <c r="L84" s="37" t="s">
        <v>137</v>
      </c>
      <c r="M84" s="38" t="s">
        <v>147</v>
      </c>
      <c r="N84" s="4"/>
    </row>
    <row r="85" spans="1:14" ht="17" x14ac:dyDescent="0.25">
      <c r="A85" s="1"/>
      <c r="B85" s="93" t="str">
        <f t="shared" si="5"/>
        <v>7701</v>
      </c>
      <c r="C85" s="308" t="s">
        <v>733</v>
      </c>
      <c r="D85" s="56">
        <f>128+64</f>
        <v>192</v>
      </c>
      <c r="E85" s="105">
        <f>128+64+16</f>
        <v>208</v>
      </c>
      <c r="F85" s="24" t="s">
        <v>871</v>
      </c>
      <c r="G85" s="1"/>
      <c r="H85" s="3"/>
      <c r="I85" s="290" t="s">
        <v>148</v>
      </c>
      <c r="J85" s="325" t="s">
        <v>1207</v>
      </c>
      <c r="K85" s="36" t="s">
        <v>136</v>
      </c>
      <c r="L85" s="37" t="s">
        <v>137</v>
      </c>
      <c r="M85" s="38" t="s">
        <v>149</v>
      </c>
      <c r="N85" s="4"/>
    </row>
    <row r="86" spans="1:14" ht="18" thickBot="1" x14ac:dyDescent="0.3">
      <c r="A86" s="1"/>
      <c r="B86" s="94" t="str">
        <f t="shared" si="5"/>
        <v>7721</v>
      </c>
      <c r="C86" s="312" t="s">
        <v>734</v>
      </c>
      <c r="D86" s="60">
        <f>128+64+16</f>
        <v>208</v>
      </c>
      <c r="E86" s="107">
        <f>128+64+16</f>
        <v>208</v>
      </c>
      <c r="F86" s="28" t="s">
        <v>872</v>
      </c>
      <c r="G86" s="1"/>
      <c r="H86" s="3"/>
      <c r="I86" s="291" t="s">
        <v>150</v>
      </c>
      <c r="J86" s="326" t="s">
        <v>1208</v>
      </c>
      <c r="K86" s="13" t="s">
        <v>136</v>
      </c>
      <c r="L86" s="14" t="s">
        <v>137</v>
      </c>
      <c r="M86" s="15" t="s">
        <v>151</v>
      </c>
      <c r="N86" s="4"/>
    </row>
    <row r="87" spans="1:14" x14ac:dyDescent="0.2">
      <c r="A87" s="1"/>
      <c r="B87" s="2"/>
      <c r="C87" s="1"/>
      <c r="D87" s="1"/>
      <c r="E87" s="1"/>
      <c r="F87" s="1"/>
      <c r="G87" s="1"/>
      <c r="H87" s="3"/>
      <c r="I87" s="297" t="s">
        <v>154</v>
      </c>
      <c r="J87" s="332" t="s">
        <v>1203</v>
      </c>
      <c r="K87" s="16" t="s">
        <v>152</v>
      </c>
      <c r="L87" s="17" t="s">
        <v>153</v>
      </c>
      <c r="M87" s="39" t="s">
        <v>155</v>
      </c>
      <c r="N87" s="4"/>
    </row>
    <row r="88" spans="1:14" ht="17" thickBot="1" x14ac:dyDescent="0.25">
      <c r="A88" s="1"/>
      <c r="B88" s="103" t="s">
        <v>1136</v>
      </c>
      <c r="C88" s="1"/>
      <c r="D88" s="1"/>
      <c r="E88" s="1"/>
      <c r="F88" s="1"/>
      <c r="G88" s="1"/>
      <c r="H88" s="3"/>
      <c r="I88" s="293" t="s">
        <v>156</v>
      </c>
      <c r="J88" s="333" t="s">
        <v>1204</v>
      </c>
      <c r="K88" s="18" t="s">
        <v>152</v>
      </c>
      <c r="L88" s="19" t="s">
        <v>153</v>
      </c>
      <c r="M88" s="40" t="s">
        <v>157</v>
      </c>
      <c r="N88" s="4"/>
    </row>
    <row r="89" spans="1:14" ht="17" thickBot="1" x14ac:dyDescent="0.25">
      <c r="A89" s="1"/>
      <c r="B89" s="313" t="s">
        <v>4</v>
      </c>
      <c r="C89" s="314" t="s">
        <v>822</v>
      </c>
      <c r="D89" s="315" t="s">
        <v>695</v>
      </c>
      <c r="E89" s="316" t="s">
        <v>835</v>
      </c>
      <c r="F89" s="317" t="s">
        <v>1</v>
      </c>
      <c r="G89" s="1"/>
      <c r="H89" s="3"/>
      <c r="I89" s="293" t="s">
        <v>158</v>
      </c>
      <c r="J89" s="333" t="s">
        <v>1206</v>
      </c>
      <c r="K89" s="18" t="s">
        <v>152</v>
      </c>
      <c r="L89" s="19" t="s">
        <v>153</v>
      </c>
      <c r="M89" s="40" t="s">
        <v>159</v>
      </c>
      <c r="N89" s="4"/>
    </row>
    <row r="90" spans="1:14" ht="17" x14ac:dyDescent="0.25">
      <c r="A90" s="1"/>
      <c r="B90" s="95" t="str">
        <f t="shared" si="5"/>
        <v>7431</v>
      </c>
      <c r="C90" s="307" t="s">
        <v>735</v>
      </c>
      <c r="D90" s="59">
        <f>16+8</f>
        <v>24</v>
      </c>
      <c r="E90" s="104"/>
      <c r="F90" s="23" t="s">
        <v>873</v>
      </c>
      <c r="G90" s="1"/>
      <c r="H90" s="3"/>
      <c r="I90" s="293" t="s">
        <v>160</v>
      </c>
      <c r="J90" s="333" t="s">
        <v>1209</v>
      </c>
      <c r="K90" s="18" t="s">
        <v>152</v>
      </c>
      <c r="L90" s="19" t="s">
        <v>153</v>
      </c>
      <c r="M90" s="40" t="s">
        <v>161</v>
      </c>
      <c r="N90" s="4"/>
    </row>
    <row r="91" spans="1:14" ht="17" x14ac:dyDescent="0.25">
      <c r="A91" s="1"/>
      <c r="B91" s="93" t="str">
        <f t="shared" si="5"/>
        <v>7447</v>
      </c>
      <c r="C91" s="308" t="s">
        <v>736</v>
      </c>
      <c r="D91" s="56">
        <f>32+4+2</f>
        <v>38</v>
      </c>
      <c r="E91" s="105"/>
      <c r="F91" s="24" t="s">
        <v>874</v>
      </c>
      <c r="G91" s="1"/>
      <c r="H91" s="3"/>
      <c r="I91" s="293" t="s">
        <v>162</v>
      </c>
      <c r="J91" s="333" t="s">
        <v>1210</v>
      </c>
      <c r="K91" s="18" t="s">
        <v>152</v>
      </c>
      <c r="L91" s="19" t="s">
        <v>153</v>
      </c>
      <c r="M91" s="40" t="s">
        <v>163</v>
      </c>
      <c r="N91" s="4"/>
    </row>
    <row r="92" spans="1:14" ht="17" x14ac:dyDescent="0.25">
      <c r="A92" s="1"/>
      <c r="B92" s="93" t="str">
        <f t="shared" si="5"/>
        <v>7441</v>
      </c>
      <c r="C92" s="308" t="s">
        <v>727</v>
      </c>
      <c r="D92" s="56">
        <v>32</v>
      </c>
      <c r="E92" s="105"/>
      <c r="F92" s="24" t="s">
        <v>875</v>
      </c>
      <c r="G92" s="1"/>
      <c r="H92" s="3"/>
      <c r="I92" s="293" t="s">
        <v>164</v>
      </c>
      <c r="J92" s="333" t="s">
        <v>1211</v>
      </c>
      <c r="K92" s="18" t="s">
        <v>152</v>
      </c>
      <c r="L92" s="19" t="s">
        <v>153</v>
      </c>
      <c r="M92" s="40" t="s">
        <v>165</v>
      </c>
      <c r="N92" s="4"/>
    </row>
    <row r="93" spans="1:14" ht="17" x14ac:dyDescent="0.25">
      <c r="A93" s="1"/>
      <c r="B93" s="93" t="str">
        <f t="shared" si="5"/>
        <v>7403</v>
      </c>
      <c r="C93" s="308" t="s">
        <v>737</v>
      </c>
      <c r="D93" s="56">
        <v>2</v>
      </c>
      <c r="E93" s="105"/>
      <c r="F93" s="24" t="s">
        <v>876</v>
      </c>
      <c r="G93" s="1"/>
      <c r="H93" s="3"/>
      <c r="I93" s="293" t="s">
        <v>166</v>
      </c>
      <c r="J93" s="333" t="s">
        <v>1212</v>
      </c>
      <c r="K93" s="18" t="s">
        <v>152</v>
      </c>
      <c r="L93" s="19" t="s">
        <v>153</v>
      </c>
      <c r="M93" s="40" t="s">
        <v>167</v>
      </c>
      <c r="N93" s="4"/>
    </row>
    <row r="94" spans="1:14" ht="17" x14ac:dyDescent="0.25">
      <c r="A94" s="1"/>
      <c r="B94" s="93" t="str">
        <f t="shared" si="5"/>
        <v>7412</v>
      </c>
      <c r="C94" s="309" t="s">
        <v>738</v>
      </c>
      <c r="D94" s="73">
        <v>9</v>
      </c>
      <c r="E94" s="106"/>
      <c r="F94" s="53" t="s">
        <v>877</v>
      </c>
      <c r="G94" s="1"/>
      <c r="H94" s="3"/>
      <c r="I94" s="293" t="s">
        <v>168</v>
      </c>
      <c r="J94" s="333" t="s">
        <v>1213</v>
      </c>
      <c r="K94" s="18" t="s">
        <v>152</v>
      </c>
      <c r="L94" s="19" t="s">
        <v>153</v>
      </c>
      <c r="M94" s="40" t="s">
        <v>169</v>
      </c>
      <c r="N94" s="4"/>
    </row>
    <row r="95" spans="1:14" ht="18" thickBot="1" x14ac:dyDescent="0.3">
      <c r="A95" s="1"/>
      <c r="B95" s="93" t="str">
        <f t="shared" si="5"/>
        <v>7413</v>
      </c>
      <c r="C95" s="309" t="s">
        <v>739</v>
      </c>
      <c r="D95" s="73">
        <f>8+2</f>
        <v>10</v>
      </c>
      <c r="E95" s="106"/>
      <c r="F95" s="53" t="s">
        <v>878</v>
      </c>
      <c r="G95" s="1"/>
      <c r="H95" s="3"/>
      <c r="I95" s="295" t="s">
        <v>170</v>
      </c>
      <c r="J95" s="334" t="s">
        <v>1214</v>
      </c>
      <c r="K95" s="30" t="s">
        <v>152</v>
      </c>
      <c r="L95" s="31" t="s">
        <v>153</v>
      </c>
      <c r="M95" s="41" t="s">
        <v>171</v>
      </c>
      <c r="N95" s="4"/>
    </row>
    <row r="96" spans="1:14" ht="17" x14ac:dyDescent="0.25">
      <c r="A96" s="1"/>
      <c r="B96" s="93" t="str">
        <f t="shared" si="5"/>
        <v>7415</v>
      </c>
      <c r="C96" s="309" t="s">
        <v>740</v>
      </c>
      <c r="D96" s="73">
        <f>8+4</f>
        <v>12</v>
      </c>
      <c r="E96" s="106"/>
      <c r="F96" s="53" t="s">
        <v>879</v>
      </c>
      <c r="G96" s="1"/>
      <c r="H96" s="3"/>
      <c r="I96" s="298" t="s">
        <v>174</v>
      </c>
      <c r="J96" s="335" t="s">
        <v>1215</v>
      </c>
      <c r="K96" s="10" t="s">
        <v>172</v>
      </c>
      <c r="L96" s="11" t="s">
        <v>173</v>
      </c>
      <c r="M96" s="12" t="s">
        <v>175</v>
      </c>
      <c r="N96" s="4"/>
    </row>
    <row r="97" spans="1:14" ht="17" x14ac:dyDescent="0.25">
      <c r="A97" s="1"/>
      <c r="B97" s="93" t="str">
        <f t="shared" si="5"/>
        <v>7417</v>
      </c>
      <c r="C97" s="309" t="s">
        <v>741</v>
      </c>
      <c r="D97" s="73">
        <f>8+2+4</f>
        <v>14</v>
      </c>
      <c r="E97" s="106"/>
      <c r="F97" s="53" t="s">
        <v>880</v>
      </c>
      <c r="G97" s="1"/>
      <c r="H97" s="3"/>
      <c r="I97" s="290" t="s">
        <v>176</v>
      </c>
      <c r="J97" s="325" t="s">
        <v>1216</v>
      </c>
      <c r="K97" s="36" t="s">
        <v>172</v>
      </c>
      <c r="L97" s="37" t="s">
        <v>173</v>
      </c>
      <c r="M97" s="38" t="s">
        <v>177</v>
      </c>
      <c r="N97" s="4"/>
    </row>
    <row r="98" spans="1:14" ht="17" x14ac:dyDescent="0.25">
      <c r="A98" s="1"/>
      <c r="B98" s="93" t="str">
        <f t="shared" si="5"/>
        <v>7403</v>
      </c>
      <c r="C98" s="309" t="s">
        <v>742</v>
      </c>
      <c r="D98" s="73">
        <v>2</v>
      </c>
      <c r="E98" s="106"/>
      <c r="F98" s="24" t="s">
        <v>876</v>
      </c>
      <c r="G98" s="1"/>
      <c r="H98" s="3"/>
      <c r="I98" s="290" t="s">
        <v>178</v>
      </c>
      <c r="J98" s="325" t="s">
        <v>1217</v>
      </c>
      <c r="K98" s="36" t="s">
        <v>172</v>
      </c>
      <c r="L98" s="37" t="s">
        <v>173</v>
      </c>
      <c r="M98" s="38" t="s">
        <v>179</v>
      </c>
      <c r="N98" s="4"/>
    </row>
    <row r="99" spans="1:14" ht="17" x14ac:dyDescent="0.25">
      <c r="A99" s="1"/>
      <c r="B99" s="93" t="str">
        <f t="shared" si="5"/>
        <v>7405</v>
      </c>
      <c r="C99" s="309" t="s">
        <v>743</v>
      </c>
      <c r="D99" s="73">
        <v>4</v>
      </c>
      <c r="E99" s="106"/>
      <c r="F99" s="53" t="s">
        <v>881</v>
      </c>
      <c r="G99" s="1"/>
      <c r="H99" s="3"/>
      <c r="I99" s="290" t="s">
        <v>180</v>
      </c>
      <c r="J99" s="325" t="s">
        <v>1218</v>
      </c>
      <c r="K99" s="36" t="s">
        <v>172</v>
      </c>
      <c r="L99" s="37" t="s">
        <v>173</v>
      </c>
      <c r="M99" s="38" t="s">
        <v>181</v>
      </c>
      <c r="N99" s="4"/>
    </row>
    <row r="100" spans="1:14" ht="17" x14ac:dyDescent="0.25">
      <c r="A100" s="1"/>
      <c r="B100" s="93" t="str">
        <f t="shared" si="5"/>
        <v>7407</v>
      </c>
      <c r="C100" s="309" t="s">
        <v>744</v>
      </c>
      <c r="D100" s="73">
        <f>4+2</f>
        <v>6</v>
      </c>
      <c r="E100" s="106"/>
      <c r="F100" s="53" t="s">
        <v>882</v>
      </c>
      <c r="G100" s="1"/>
      <c r="H100" s="3"/>
      <c r="I100" s="290" t="s">
        <v>719</v>
      </c>
      <c r="J100" s="325" t="s">
        <v>1219</v>
      </c>
      <c r="K100" s="36" t="s">
        <v>172</v>
      </c>
      <c r="L100" s="37" t="s">
        <v>173</v>
      </c>
      <c r="M100" s="38" t="s">
        <v>182</v>
      </c>
      <c r="N100" s="4"/>
    </row>
    <row r="101" spans="1:14" ht="17" x14ac:dyDescent="0.25">
      <c r="A101" s="1"/>
      <c r="B101" s="93" t="str">
        <f t="shared" si="5"/>
        <v>7457</v>
      </c>
      <c r="C101" s="309" t="s">
        <v>745</v>
      </c>
      <c r="D101" s="73">
        <f>32+8+4+2</f>
        <v>46</v>
      </c>
      <c r="E101" s="106"/>
      <c r="F101" s="53" t="s">
        <v>883</v>
      </c>
      <c r="G101" s="1"/>
      <c r="H101" s="3"/>
      <c r="I101" s="290" t="s">
        <v>183</v>
      </c>
      <c r="J101" s="325" t="s">
        <v>1220</v>
      </c>
      <c r="K101" s="36" t="s">
        <v>172</v>
      </c>
      <c r="L101" s="37" t="s">
        <v>173</v>
      </c>
      <c r="M101" s="38" t="s">
        <v>184</v>
      </c>
      <c r="N101" s="4"/>
    </row>
    <row r="102" spans="1:14" ht="18" thickBot="1" x14ac:dyDescent="0.3">
      <c r="A102" s="1"/>
      <c r="B102" s="93" t="str">
        <f t="shared" si="5"/>
        <v>7445</v>
      </c>
      <c r="C102" s="309" t="s">
        <v>747</v>
      </c>
      <c r="D102" s="73">
        <f>32+4</f>
        <v>36</v>
      </c>
      <c r="E102" s="106"/>
      <c r="F102" s="53" t="s">
        <v>884</v>
      </c>
      <c r="G102" s="1"/>
      <c r="H102" s="3"/>
      <c r="I102" s="291" t="s">
        <v>185</v>
      </c>
      <c r="J102" s="326" t="s">
        <v>1221</v>
      </c>
      <c r="K102" s="13" t="s">
        <v>172</v>
      </c>
      <c r="L102" s="14" t="s">
        <v>173</v>
      </c>
      <c r="M102" s="15" t="s">
        <v>186</v>
      </c>
      <c r="N102" s="4"/>
    </row>
    <row r="103" spans="1:14" ht="18" thickBot="1" x14ac:dyDescent="0.3">
      <c r="A103" s="1"/>
      <c r="B103" s="93" t="str">
        <f t="shared" si="5"/>
        <v>7443</v>
      </c>
      <c r="C103" s="309" t="s">
        <v>748</v>
      </c>
      <c r="D103" s="73">
        <f>32+2</f>
        <v>34</v>
      </c>
      <c r="E103" s="106"/>
      <c r="F103" s="53" t="s">
        <v>885</v>
      </c>
      <c r="G103" s="1"/>
      <c r="H103" s="3"/>
      <c r="I103" s="299" t="s">
        <v>189</v>
      </c>
      <c r="J103" s="336" t="s">
        <v>1222</v>
      </c>
      <c r="K103" s="42" t="s">
        <v>187</v>
      </c>
      <c r="L103" s="43" t="s">
        <v>188</v>
      </c>
      <c r="M103" s="44" t="s">
        <v>190</v>
      </c>
      <c r="N103" s="4"/>
    </row>
    <row r="104" spans="1:14" ht="18" thickBot="1" x14ac:dyDescent="0.3">
      <c r="A104" s="1"/>
      <c r="B104" s="93" t="str">
        <f t="shared" si="5"/>
        <v>7451</v>
      </c>
      <c r="C104" s="309" t="s">
        <v>751</v>
      </c>
      <c r="D104" s="73">
        <f>32+8</f>
        <v>40</v>
      </c>
      <c r="E104" s="106"/>
      <c r="F104" s="53" t="s">
        <v>886</v>
      </c>
      <c r="G104" s="1"/>
      <c r="H104" s="3"/>
      <c r="I104" s="298" t="s">
        <v>193</v>
      </c>
      <c r="J104" s="335" t="s">
        <v>1223</v>
      </c>
      <c r="K104" s="10" t="s">
        <v>191</v>
      </c>
      <c r="L104" s="11" t="s">
        <v>192</v>
      </c>
      <c r="M104" s="12" t="s">
        <v>194</v>
      </c>
      <c r="N104" s="4"/>
    </row>
    <row r="105" spans="1:14" ht="17" x14ac:dyDescent="0.25">
      <c r="A105" s="1"/>
      <c r="B105" s="93" t="str">
        <f t="shared" si="5"/>
        <v>7573</v>
      </c>
      <c r="C105" s="307" t="s">
        <v>749</v>
      </c>
      <c r="D105" s="59">
        <f>64+32+16+8+2</f>
        <v>122</v>
      </c>
      <c r="E105" s="104"/>
      <c r="F105" s="23" t="s">
        <v>887</v>
      </c>
      <c r="G105" s="1"/>
      <c r="H105" s="3"/>
      <c r="I105" s="290" t="s">
        <v>195</v>
      </c>
      <c r="J105" s="325" t="s">
        <v>1224</v>
      </c>
      <c r="K105" s="36" t="s">
        <v>191</v>
      </c>
      <c r="L105" s="37" t="s">
        <v>192</v>
      </c>
      <c r="M105" s="38" t="s">
        <v>196</v>
      </c>
      <c r="N105" s="4"/>
    </row>
    <row r="106" spans="1:14" ht="17" x14ac:dyDescent="0.25">
      <c r="A106" s="1"/>
      <c r="B106" s="93" t="str">
        <f t="shared" si="5"/>
        <v>7575</v>
      </c>
      <c r="C106" s="308" t="s">
        <v>750</v>
      </c>
      <c r="D106" s="56">
        <f>64+32+16+8+4</f>
        <v>124</v>
      </c>
      <c r="E106" s="105"/>
      <c r="F106" s="24" t="s">
        <v>888</v>
      </c>
      <c r="G106" s="1"/>
      <c r="H106" s="3"/>
      <c r="I106" s="290" t="s">
        <v>197</v>
      </c>
      <c r="J106" s="325" t="s">
        <v>1225</v>
      </c>
      <c r="K106" s="36" t="s">
        <v>191</v>
      </c>
      <c r="L106" s="37" t="s">
        <v>192</v>
      </c>
      <c r="M106" s="38" t="s">
        <v>198</v>
      </c>
      <c r="N106" s="4"/>
    </row>
    <row r="107" spans="1:14" ht="18" thickBot="1" x14ac:dyDescent="0.3">
      <c r="A107" s="1"/>
      <c r="B107" s="94" t="str">
        <f t="shared" si="5"/>
        <v>7763</v>
      </c>
      <c r="C107" s="312" t="s">
        <v>746</v>
      </c>
      <c r="D107" s="60">
        <f>128+64+32+16+2</f>
        <v>242</v>
      </c>
      <c r="E107" s="107"/>
      <c r="F107" s="28" t="s">
        <v>889</v>
      </c>
      <c r="G107" s="1"/>
      <c r="H107" s="3"/>
      <c r="I107" s="290" t="s">
        <v>199</v>
      </c>
      <c r="J107" s="325" t="s">
        <v>1226</v>
      </c>
      <c r="K107" s="36" t="s">
        <v>191</v>
      </c>
      <c r="L107" s="37" t="s">
        <v>192</v>
      </c>
      <c r="M107" s="38" t="s">
        <v>200</v>
      </c>
      <c r="N107" s="4"/>
    </row>
    <row r="108" spans="1:14" x14ac:dyDescent="0.2">
      <c r="A108" s="1"/>
      <c r="B108" s="2"/>
      <c r="C108" s="1"/>
      <c r="D108" s="1"/>
      <c r="E108" s="1"/>
      <c r="F108" s="1"/>
      <c r="G108" s="1"/>
      <c r="H108" s="3"/>
      <c r="I108" s="290" t="s">
        <v>201</v>
      </c>
      <c r="J108" s="325" t="s">
        <v>1227</v>
      </c>
      <c r="K108" s="36" t="s">
        <v>191</v>
      </c>
      <c r="L108" s="37" t="s">
        <v>192</v>
      </c>
      <c r="M108" s="38" t="s">
        <v>202</v>
      </c>
      <c r="N108" s="4"/>
    </row>
    <row r="109" spans="1:14" ht="17" thickBot="1" x14ac:dyDescent="0.25">
      <c r="A109" s="1"/>
      <c r="B109" s="61" t="s">
        <v>1137</v>
      </c>
      <c r="C109" s="1"/>
      <c r="D109" s="1"/>
      <c r="E109" s="1"/>
      <c r="F109" s="1"/>
      <c r="G109" s="1"/>
      <c r="H109" s="3"/>
      <c r="I109" s="290" t="s">
        <v>203</v>
      </c>
      <c r="J109" s="325" t="s">
        <v>1228</v>
      </c>
      <c r="K109" s="36" t="s">
        <v>191</v>
      </c>
      <c r="L109" s="37" t="s">
        <v>192</v>
      </c>
      <c r="M109" s="38" t="s">
        <v>204</v>
      </c>
      <c r="N109" s="4"/>
    </row>
    <row r="110" spans="1:14" ht="17" thickBot="1" x14ac:dyDescent="0.25">
      <c r="A110" s="1"/>
      <c r="B110" s="313" t="s">
        <v>4</v>
      </c>
      <c r="C110" s="314" t="s">
        <v>822</v>
      </c>
      <c r="D110" s="323" t="s">
        <v>695</v>
      </c>
      <c r="E110" s="323"/>
      <c r="F110" s="317" t="s">
        <v>1</v>
      </c>
      <c r="G110" s="1"/>
      <c r="H110" s="3"/>
      <c r="I110" s="290" t="s">
        <v>205</v>
      </c>
      <c r="J110" s="325" t="s">
        <v>1228</v>
      </c>
      <c r="K110" s="36" t="s">
        <v>191</v>
      </c>
      <c r="L110" s="37" t="s">
        <v>192</v>
      </c>
      <c r="M110" s="38" t="s">
        <v>206</v>
      </c>
      <c r="N110" s="4"/>
    </row>
    <row r="111" spans="1:14" ht="17" thickBot="1" x14ac:dyDescent="0.25">
      <c r="A111" s="1"/>
      <c r="B111" s="95" t="str">
        <f>DEC2OCT(D111,4)</f>
        <v>7401</v>
      </c>
      <c r="C111" s="307" t="s">
        <v>704</v>
      </c>
      <c r="D111" s="98">
        <v>3841</v>
      </c>
      <c r="E111" s="108"/>
      <c r="F111" s="74" t="s">
        <v>890</v>
      </c>
      <c r="G111" s="1"/>
      <c r="H111" s="3"/>
      <c r="I111" s="291" t="s">
        <v>207</v>
      </c>
      <c r="J111" s="326" t="s">
        <v>1229</v>
      </c>
      <c r="K111" s="13" t="s">
        <v>191</v>
      </c>
      <c r="L111" s="14" t="s">
        <v>192</v>
      </c>
      <c r="M111" s="15" t="s">
        <v>208</v>
      </c>
      <c r="N111" s="4"/>
    </row>
    <row r="112" spans="1:14" x14ac:dyDescent="0.2">
      <c r="A112" s="1"/>
      <c r="B112" s="93" t="str">
        <f t="shared" ref="B112:B140" si="7">DEC2OCT(D112,4)</f>
        <v>7403</v>
      </c>
      <c r="C112" s="308" t="s">
        <v>737</v>
      </c>
      <c r="D112" s="55">
        <v>3843</v>
      </c>
      <c r="E112" s="109"/>
      <c r="F112" s="9" t="s">
        <v>891</v>
      </c>
      <c r="G112" s="1"/>
      <c r="H112" s="3"/>
      <c r="I112" s="297" t="s">
        <v>211</v>
      </c>
      <c r="J112" s="332" t="s">
        <v>1224</v>
      </c>
      <c r="K112" s="16" t="s">
        <v>209</v>
      </c>
      <c r="L112" s="17" t="s">
        <v>210</v>
      </c>
      <c r="M112" s="39" t="s">
        <v>108</v>
      </c>
      <c r="N112" s="4"/>
    </row>
    <row r="113" spans="1:14" x14ac:dyDescent="0.2">
      <c r="A113" s="1"/>
      <c r="B113" s="93" t="str">
        <f t="shared" si="7"/>
        <v>7405</v>
      </c>
      <c r="C113" s="308" t="s">
        <v>743</v>
      </c>
      <c r="D113" s="55">
        <v>3845</v>
      </c>
      <c r="E113" s="109"/>
      <c r="F113" s="9" t="s">
        <v>881</v>
      </c>
      <c r="G113" s="1"/>
      <c r="H113" s="3"/>
      <c r="I113" s="293" t="s">
        <v>212</v>
      </c>
      <c r="J113" s="333" t="s">
        <v>1225</v>
      </c>
      <c r="K113" s="18" t="s">
        <v>209</v>
      </c>
      <c r="L113" s="19" t="s">
        <v>210</v>
      </c>
      <c r="M113" s="40" t="s">
        <v>213</v>
      </c>
      <c r="N113" s="4"/>
    </row>
    <row r="114" spans="1:14" x14ac:dyDescent="0.2">
      <c r="A114" s="1"/>
      <c r="B114" s="93" t="str">
        <f t="shared" si="7"/>
        <v>7407</v>
      </c>
      <c r="C114" s="308" t="s">
        <v>744</v>
      </c>
      <c r="D114" s="55">
        <v>3847</v>
      </c>
      <c r="E114" s="109"/>
      <c r="F114" s="9" t="s">
        <v>882</v>
      </c>
      <c r="G114" s="1"/>
      <c r="H114" s="3"/>
      <c r="I114" s="293" t="s">
        <v>214</v>
      </c>
      <c r="J114" s="333" t="s">
        <v>1226</v>
      </c>
      <c r="K114" s="18" t="s">
        <v>209</v>
      </c>
      <c r="L114" s="19" t="s">
        <v>210</v>
      </c>
      <c r="M114" s="40" t="s">
        <v>215</v>
      </c>
      <c r="N114" s="4"/>
    </row>
    <row r="115" spans="1:14" x14ac:dyDescent="0.2">
      <c r="A115" s="1"/>
      <c r="B115" s="93" t="str">
        <f t="shared" si="7"/>
        <v>7411</v>
      </c>
      <c r="C115" s="308" t="s">
        <v>738</v>
      </c>
      <c r="D115" s="55">
        <v>3849</v>
      </c>
      <c r="E115" s="109"/>
      <c r="F115" s="9" t="s">
        <v>877</v>
      </c>
      <c r="G115" s="1"/>
      <c r="H115" s="3"/>
      <c r="I115" s="293" t="s">
        <v>216</v>
      </c>
      <c r="J115" s="333" t="s">
        <v>1227</v>
      </c>
      <c r="K115" s="18" t="s">
        <v>209</v>
      </c>
      <c r="L115" s="19" t="s">
        <v>210</v>
      </c>
      <c r="M115" s="40" t="s">
        <v>217</v>
      </c>
      <c r="N115" s="4"/>
    </row>
    <row r="116" spans="1:14" x14ac:dyDescent="0.2">
      <c r="A116" s="1"/>
      <c r="B116" s="93" t="str">
        <f t="shared" si="7"/>
        <v>7413</v>
      </c>
      <c r="C116" s="308" t="s">
        <v>739</v>
      </c>
      <c r="D116" s="55">
        <v>3851</v>
      </c>
      <c r="E116" s="109"/>
      <c r="F116" s="9" t="s">
        <v>878</v>
      </c>
      <c r="G116" s="1"/>
      <c r="H116" s="3"/>
      <c r="I116" s="293" t="s">
        <v>218</v>
      </c>
      <c r="J116" s="333" t="s">
        <v>1230</v>
      </c>
      <c r="K116" s="18" t="s">
        <v>209</v>
      </c>
      <c r="L116" s="19" t="s">
        <v>210</v>
      </c>
      <c r="M116" s="40" t="s">
        <v>219</v>
      </c>
      <c r="N116" s="4"/>
    </row>
    <row r="117" spans="1:14" x14ac:dyDescent="0.2">
      <c r="A117" s="1"/>
      <c r="B117" s="93" t="str">
        <f t="shared" si="7"/>
        <v>7415</v>
      </c>
      <c r="C117" s="308" t="s">
        <v>740</v>
      </c>
      <c r="D117" s="55">
        <v>3853</v>
      </c>
      <c r="E117" s="109"/>
      <c r="F117" s="9" t="s">
        <v>879</v>
      </c>
      <c r="G117" s="1"/>
      <c r="H117" s="3"/>
      <c r="I117" s="293" t="s">
        <v>720</v>
      </c>
      <c r="J117" s="333" t="s">
        <v>1228</v>
      </c>
      <c r="K117" s="18" t="s">
        <v>209</v>
      </c>
      <c r="L117" s="19" t="s">
        <v>210</v>
      </c>
      <c r="M117" s="40" t="s">
        <v>220</v>
      </c>
      <c r="N117" s="4"/>
    </row>
    <row r="118" spans="1:14" x14ac:dyDescent="0.2">
      <c r="A118" s="1"/>
      <c r="B118" s="93" t="str">
        <f t="shared" si="7"/>
        <v>7417</v>
      </c>
      <c r="C118" s="308" t="s">
        <v>741</v>
      </c>
      <c r="D118" s="55">
        <v>3855</v>
      </c>
      <c r="E118" s="109"/>
      <c r="F118" s="9" t="s">
        <v>880</v>
      </c>
      <c r="G118" s="1"/>
      <c r="H118" s="3"/>
      <c r="I118" s="293" t="s">
        <v>221</v>
      </c>
      <c r="J118" s="333" t="s">
        <v>1229</v>
      </c>
      <c r="K118" s="18" t="s">
        <v>209</v>
      </c>
      <c r="L118" s="19" t="s">
        <v>210</v>
      </c>
      <c r="M118" s="40" t="s">
        <v>222</v>
      </c>
      <c r="N118" s="4"/>
    </row>
    <row r="119" spans="1:14" x14ac:dyDescent="0.2">
      <c r="A119" s="1"/>
      <c r="B119" s="93" t="str">
        <f t="shared" si="7"/>
        <v>7421</v>
      </c>
      <c r="C119" s="308" t="s">
        <v>725</v>
      </c>
      <c r="D119" s="55">
        <v>3857</v>
      </c>
      <c r="E119" s="109"/>
      <c r="F119" s="9" t="s">
        <v>868</v>
      </c>
      <c r="G119" s="1"/>
      <c r="H119" s="3"/>
      <c r="I119" s="293" t="s">
        <v>223</v>
      </c>
      <c r="J119" s="333" t="s">
        <v>1231</v>
      </c>
      <c r="K119" s="18" t="s">
        <v>209</v>
      </c>
      <c r="L119" s="19" t="s">
        <v>210</v>
      </c>
      <c r="M119" s="40" t="s">
        <v>224</v>
      </c>
      <c r="N119" s="4"/>
    </row>
    <row r="120" spans="1:14" x14ac:dyDescent="0.2">
      <c r="A120" s="1"/>
      <c r="B120" s="93" t="str">
        <f t="shared" si="7"/>
        <v>7423</v>
      </c>
      <c r="C120" s="308" t="s">
        <v>782</v>
      </c>
      <c r="D120" s="55">
        <v>3859</v>
      </c>
      <c r="E120" s="109"/>
      <c r="F120" s="9" t="s">
        <v>892</v>
      </c>
      <c r="G120" s="1"/>
      <c r="H120" s="3"/>
      <c r="I120" s="293" t="s">
        <v>225</v>
      </c>
      <c r="J120" s="333" t="s">
        <v>1232</v>
      </c>
      <c r="K120" s="18" t="s">
        <v>209</v>
      </c>
      <c r="L120" s="19" t="s">
        <v>210</v>
      </c>
      <c r="M120" s="40" t="s">
        <v>226</v>
      </c>
      <c r="N120" s="4"/>
    </row>
    <row r="121" spans="1:14" x14ac:dyDescent="0.2">
      <c r="A121" s="1"/>
      <c r="B121" s="93" t="str">
        <f t="shared" si="7"/>
        <v>7425</v>
      </c>
      <c r="C121" s="308" t="s">
        <v>783</v>
      </c>
      <c r="D121" s="55">
        <v>3861</v>
      </c>
      <c r="E121" s="109"/>
      <c r="F121" s="9" t="s">
        <v>893</v>
      </c>
      <c r="G121" s="1"/>
      <c r="H121" s="3"/>
      <c r="I121" s="293" t="s">
        <v>227</v>
      </c>
      <c r="J121" s="333" t="s">
        <v>1233</v>
      </c>
      <c r="K121" s="18" t="s">
        <v>209</v>
      </c>
      <c r="L121" s="19" t="s">
        <v>210</v>
      </c>
      <c r="M121" s="40" t="s">
        <v>228</v>
      </c>
      <c r="N121" s="4"/>
    </row>
    <row r="122" spans="1:14" x14ac:dyDescent="0.2">
      <c r="A122" s="1"/>
      <c r="B122" s="93" t="str">
        <f t="shared" si="7"/>
        <v>7427</v>
      </c>
      <c r="C122" s="308" t="s">
        <v>784</v>
      </c>
      <c r="D122" s="55">
        <v>3863</v>
      </c>
      <c r="E122" s="109"/>
      <c r="F122" s="9" t="s">
        <v>894</v>
      </c>
      <c r="G122" s="1"/>
      <c r="H122" s="3"/>
      <c r="I122" s="293" t="s">
        <v>229</v>
      </c>
      <c r="J122" s="333" t="s">
        <v>1234</v>
      </c>
      <c r="K122" s="18" t="s">
        <v>209</v>
      </c>
      <c r="L122" s="19" t="s">
        <v>210</v>
      </c>
      <c r="M122" s="40" t="s">
        <v>230</v>
      </c>
      <c r="N122" s="4"/>
    </row>
    <row r="123" spans="1:14" x14ac:dyDescent="0.2">
      <c r="A123" s="1"/>
      <c r="B123" s="93" t="str">
        <f t="shared" si="7"/>
        <v>7431</v>
      </c>
      <c r="C123" s="308" t="s">
        <v>735</v>
      </c>
      <c r="D123" s="55">
        <v>3865</v>
      </c>
      <c r="E123" s="109"/>
      <c r="F123" s="9" t="s">
        <v>873</v>
      </c>
      <c r="G123" s="1"/>
      <c r="H123" s="3"/>
      <c r="I123" s="293" t="s">
        <v>231</v>
      </c>
      <c r="J123" s="333" t="s">
        <v>1235</v>
      </c>
      <c r="K123" s="18" t="s">
        <v>209</v>
      </c>
      <c r="L123" s="19" t="s">
        <v>210</v>
      </c>
      <c r="M123" s="40" t="s">
        <v>232</v>
      </c>
      <c r="N123" s="4"/>
    </row>
    <row r="124" spans="1:14" x14ac:dyDescent="0.2">
      <c r="A124" s="1"/>
      <c r="B124" s="93" t="str">
        <f t="shared" si="7"/>
        <v>7433</v>
      </c>
      <c r="C124" s="308" t="s">
        <v>785</v>
      </c>
      <c r="D124" s="55">
        <v>3867</v>
      </c>
      <c r="E124" s="109"/>
      <c r="F124" s="9" t="s">
        <v>878</v>
      </c>
      <c r="G124" s="1"/>
      <c r="H124" s="3"/>
      <c r="I124" s="293" t="s">
        <v>721</v>
      </c>
      <c r="J124" s="333" t="s">
        <v>1236</v>
      </c>
      <c r="K124" s="18" t="s">
        <v>209</v>
      </c>
      <c r="L124" s="19" t="s">
        <v>210</v>
      </c>
      <c r="M124" s="40" t="s">
        <v>233</v>
      </c>
      <c r="N124" s="4"/>
    </row>
    <row r="125" spans="1:14" ht="17" thickBot="1" x14ac:dyDescent="0.25">
      <c r="A125" s="1"/>
      <c r="B125" s="93" t="str">
        <f t="shared" si="7"/>
        <v>7435</v>
      </c>
      <c r="C125" s="308" t="s">
        <v>786</v>
      </c>
      <c r="D125" s="55">
        <v>3869</v>
      </c>
      <c r="E125" s="109"/>
      <c r="F125" s="9" t="s">
        <v>879</v>
      </c>
      <c r="G125" s="1"/>
      <c r="H125" s="3"/>
      <c r="I125" s="295" t="s">
        <v>234</v>
      </c>
      <c r="J125" s="334" t="s">
        <v>1237</v>
      </c>
      <c r="K125" s="30" t="s">
        <v>209</v>
      </c>
      <c r="L125" s="31" t="s">
        <v>210</v>
      </c>
      <c r="M125" s="41" t="s">
        <v>235</v>
      </c>
      <c r="N125" s="4"/>
    </row>
    <row r="126" spans="1:14" x14ac:dyDescent="0.2">
      <c r="A126" s="1"/>
      <c r="B126" s="93" t="str">
        <f t="shared" si="7"/>
        <v>7437</v>
      </c>
      <c r="C126" s="308" t="s">
        <v>787</v>
      </c>
      <c r="D126" s="55">
        <v>3871</v>
      </c>
      <c r="E126" s="109"/>
      <c r="F126" s="9" t="s">
        <v>880</v>
      </c>
      <c r="G126" s="1"/>
      <c r="H126" s="3"/>
      <c r="I126" s="298" t="s">
        <v>238</v>
      </c>
      <c r="J126" s="335" t="s">
        <v>1238</v>
      </c>
      <c r="K126" s="10" t="s">
        <v>236</v>
      </c>
      <c r="L126" s="11" t="s">
        <v>237</v>
      </c>
      <c r="M126" s="12" t="s">
        <v>239</v>
      </c>
      <c r="N126" s="4"/>
    </row>
    <row r="127" spans="1:14" x14ac:dyDescent="0.2">
      <c r="A127" s="1"/>
      <c r="B127" s="93" t="str">
        <f t="shared" si="7"/>
        <v>7441</v>
      </c>
      <c r="C127" s="308" t="s">
        <v>727</v>
      </c>
      <c r="D127" s="55">
        <v>3873</v>
      </c>
      <c r="E127" s="109"/>
      <c r="F127" s="9" t="s">
        <v>875</v>
      </c>
      <c r="G127" s="1"/>
      <c r="H127" s="3"/>
      <c r="I127" s="290" t="s">
        <v>240</v>
      </c>
      <c r="J127" s="325" t="s">
        <v>1239</v>
      </c>
      <c r="K127" s="36" t="s">
        <v>236</v>
      </c>
      <c r="L127" s="37" t="s">
        <v>237</v>
      </c>
      <c r="M127" s="38" t="s">
        <v>241</v>
      </c>
      <c r="N127" s="4"/>
    </row>
    <row r="128" spans="1:14" ht="17" thickBot="1" x14ac:dyDescent="0.25">
      <c r="A128" s="1"/>
      <c r="B128" s="93" t="str">
        <f t="shared" si="7"/>
        <v>7443</v>
      </c>
      <c r="C128" s="308" t="s">
        <v>748</v>
      </c>
      <c r="D128" s="55">
        <v>3875</v>
      </c>
      <c r="E128" s="109"/>
      <c r="F128" s="9" t="s">
        <v>885</v>
      </c>
      <c r="G128" s="1"/>
      <c r="H128" s="3"/>
      <c r="I128" s="291" t="s">
        <v>242</v>
      </c>
      <c r="J128" s="326" t="s">
        <v>1240</v>
      </c>
      <c r="K128" s="13" t="s">
        <v>236</v>
      </c>
      <c r="L128" s="14" t="s">
        <v>237</v>
      </c>
      <c r="M128" s="15" t="s">
        <v>243</v>
      </c>
      <c r="N128" s="4"/>
    </row>
    <row r="129" spans="1:14" x14ac:dyDescent="0.2">
      <c r="A129" s="1"/>
      <c r="B129" s="93" t="str">
        <f t="shared" si="7"/>
        <v>7445</v>
      </c>
      <c r="C129" s="308" t="s">
        <v>747</v>
      </c>
      <c r="D129" s="55">
        <v>3877</v>
      </c>
      <c r="E129" s="109"/>
      <c r="F129" s="9" t="s">
        <v>884</v>
      </c>
      <c r="G129" s="1"/>
      <c r="H129" s="3"/>
      <c r="I129" s="297" t="s">
        <v>246</v>
      </c>
      <c r="J129" s="332" t="s">
        <v>1241</v>
      </c>
      <c r="K129" s="16" t="s">
        <v>244</v>
      </c>
      <c r="L129" s="17" t="s">
        <v>245</v>
      </c>
      <c r="M129" s="39" t="s">
        <v>247</v>
      </c>
      <c r="N129" s="4"/>
    </row>
    <row r="130" spans="1:14" x14ac:dyDescent="0.2">
      <c r="A130" s="1"/>
      <c r="B130" s="93" t="str">
        <f t="shared" si="7"/>
        <v>7447</v>
      </c>
      <c r="C130" s="308" t="s">
        <v>736</v>
      </c>
      <c r="D130" s="55">
        <v>3879</v>
      </c>
      <c r="E130" s="109"/>
      <c r="F130" s="9" t="s">
        <v>874</v>
      </c>
      <c r="G130" s="1"/>
      <c r="H130" s="3"/>
      <c r="I130" s="293" t="s">
        <v>242</v>
      </c>
      <c r="J130" s="333" t="s">
        <v>1238</v>
      </c>
      <c r="K130" s="18" t="s">
        <v>244</v>
      </c>
      <c r="L130" s="19" t="s">
        <v>245</v>
      </c>
      <c r="M130" s="40" t="s">
        <v>248</v>
      </c>
      <c r="N130" s="4"/>
    </row>
    <row r="131" spans="1:14" x14ac:dyDescent="0.2">
      <c r="A131" s="1"/>
      <c r="B131" s="93" t="str">
        <f t="shared" si="7"/>
        <v>7451</v>
      </c>
      <c r="C131" s="308" t="s">
        <v>751</v>
      </c>
      <c r="D131" s="55">
        <v>3881</v>
      </c>
      <c r="E131" s="109"/>
      <c r="F131" s="9" t="s">
        <v>886</v>
      </c>
      <c r="G131" s="1"/>
      <c r="H131" s="3"/>
      <c r="I131" s="293" t="s">
        <v>249</v>
      </c>
      <c r="J131" s="333" t="s">
        <v>1239</v>
      </c>
      <c r="K131" s="18" t="s">
        <v>244</v>
      </c>
      <c r="L131" s="19" t="s">
        <v>245</v>
      </c>
      <c r="M131" s="40" t="s">
        <v>250</v>
      </c>
      <c r="N131" s="4"/>
    </row>
    <row r="132" spans="1:14" x14ac:dyDescent="0.2">
      <c r="A132" s="1"/>
      <c r="B132" s="93" t="str">
        <f t="shared" si="7"/>
        <v>7453</v>
      </c>
      <c r="C132" s="308" t="s">
        <v>1131</v>
      </c>
      <c r="D132" s="55">
        <v>3883</v>
      </c>
      <c r="E132" s="109"/>
      <c r="F132" s="9" t="s">
        <v>812</v>
      </c>
      <c r="G132" s="1"/>
      <c r="H132" s="3"/>
      <c r="I132" s="293" t="s">
        <v>251</v>
      </c>
      <c r="J132" s="333" t="s">
        <v>1240</v>
      </c>
      <c r="K132" s="18" t="s">
        <v>244</v>
      </c>
      <c r="L132" s="19" t="s">
        <v>245</v>
      </c>
      <c r="M132" s="40" t="s">
        <v>252</v>
      </c>
      <c r="N132" s="4"/>
    </row>
    <row r="133" spans="1:14" x14ac:dyDescent="0.2">
      <c r="A133" s="1"/>
      <c r="B133" s="93" t="str">
        <f t="shared" si="7"/>
        <v>7455</v>
      </c>
      <c r="C133" s="308" t="s">
        <v>1131</v>
      </c>
      <c r="D133" s="55">
        <v>3885</v>
      </c>
      <c r="E133" s="109"/>
      <c r="F133" s="9" t="s">
        <v>812</v>
      </c>
      <c r="G133" s="1"/>
      <c r="H133" s="3"/>
      <c r="I133" s="293" t="s">
        <v>253</v>
      </c>
      <c r="J133" s="333" t="s">
        <v>1242</v>
      </c>
      <c r="K133" s="18" t="s">
        <v>244</v>
      </c>
      <c r="L133" s="19" t="s">
        <v>245</v>
      </c>
      <c r="M133" s="40" t="s">
        <v>254</v>
      </c>
      <c r="N133" s="4"/>
    </row>
    <row r="134" spans="1:14" x14ac:dyDescent="0.2">
      <c r="A134" s="1"/>
      <c r="B134" s="93" t="str">
        <f t="shared" si="7"/>
        <v>7457</v>
      </c>
      <c r="C134" s="308" t="s">
        <v>745</v>
      </c>
      <c r="D134" s="55">
        <v>3887</v>
      </c>
      <c r="E134" s="109"/>
      <c r="F134" s="9" t="s">
        <v>883</v>
      </c>
      <c r="G134" s="1"/>
      <c r="H134" s="3"/>
      <c r="I134" s="293" t="s">
        <v>255</v>
      </c>
      <c r="J134" s="333" t="s">
        <v>1243</v>
      </c>
      <c r="K134" s="18" t="s">
        <v>244</v>
      </c>
      <c r="L134" s="19" t="s">
        <v>245</v>
      </c>
      <c r="M134" s="40" t="s">
        <v>256</v>
      </c>
      <c r="N134" s="4"/>
    </row>
    <row r="135" spans="1:14" x14ac:dyDescent="0.2">
      <c r="A135" s="1"/>
      <c r="B135" s="93" t="str">
        <f t="shared" si="7"/>
        <v>7461</v>
      </c>
      <c r="C135" s="308" t="s">
        <v>1131</v>
      </c>
      <c r="D135" s="55">
        <v>3889</v>
      </c>
      <c r="E135" s="109"/>
      <c r="F135" s="9" t="s">
        <v>812</v>
      </c>
      <c r="G135" s="1"/>
      <c r="H135" s="3"/>
      <c r="I135" s="293" t="s">
        <v>257</v>
      </c>
      <c r="J135" s="333" t="s">
        <v>1244</v>
      </c>
      <c r="K135" s="18" t="s">
        <v>244</v>
      </c>
      <c r="L135" s="19" t="s">
        <v>245</v>
      </c>
      <c r="M135" s="40" t="s">
        <v>258</v>
      </c>
      <c r="N135" s="4"/>
    </row>
    <row r="136" spans="1:14" ht="17" thickBot="1" x14ac:dyDescent="0.25">
      <c r="A136" s="1"/>
      <c r="B136" s="93" t="str">
        <f t="shared" si="7"/>
        <v>7463</v>
      </c>
      <c r="C136" s="308" t="s">
        <v>1131</v>
      </c>
      <c r="D136" s="55">
        <v>3891</v>
      </c>
      <c r="E136" s="109"/>
      <c r="F136" s="9" t="s">
        <v>812</v>
      </c>
      <c r="G136" s="1"/>
      <c r="H136" s="3"/>
      <c r="I136" s="295" t="s">
        <v>259</v>
      </c>
      <c r="J136" s="334" t="s">
        <v>1245</v>
      </c>
      <c r="K136" s="30" t="s">
        <v>244</v>
      </c>
      <c r="L136" s="31" t="s">
        <v>245</v>
      </c>
      <c r="M136" s="41" t="s">
        <v>260</v>
      </c>
      <c r="N136" s="4"/>
    </row>
    <row r="137" spans="1:14" x14ac:dyDescent="0.2">
      <c r="A137" s="1"/>
      <c r="B137" s="93" t="str">
        <f t="shared" si="7"/>
        <v>7465</v>
      </c>
      <c r="C137" s="308" t="s">
        <v>1131</v>
      </c>
      <c r="D137" s="55">
        <v>3893</v>
      </c>
      <c r="E137" s="109"/>
      <c r="F137" s="9" t="s">
        <v>812</v>
      </c>
      <c r="G137" s="1"/>
      <c r="H137" s="3"/>
      <c r="I137" s="298" t="s">
        <v>263</v>
      </c>
      <c r="J137" s="335" t="s">
        <v>1246</v>
      </c>
      <c r="K137" s="10" t="s">
        <v>261</v>
      </c>
      <c r="L137" s="11" t="s">
        <v>262</v>
      </c>
      <c r="M137" s="12" t="s">
        <v>264</v>
      </c>
      <c r="N137" s="4"/>
    </row>
    <row r="138" spans="1:14" x14ac:dyDescent="0.2">
      <c r="A138" s="1"/>
      <c r="B138" s="93" t="str">
        <f t="shared" si="7"/>
        <v>7467</v>
      </c>
      <c r="C138" s="308" t="s">
        <v>1131</v>
      </c>
      <c r="D138" s="55">
        <v>3895</v>
      </c>
      <c r="E138" s="109"/>
      <c r="F138" s="9" t="s">
        <v>812</v>
      </c>
      <c r="G138" s="1"/>
      <c r="H138" s="3"/>
      <c r="I138" s="290" t="s">
        <v>265</v>
      </c>
      <c r="J138" s="325" t="s">
        <v>1247</v>
      </c>
      <c r="K138" s="36" t="s">
        <v>261</v>
      </c>
      <c r="L138" s="37" t="s">
        <v>262</v>
      </c>
      <c r="M138" s="38" t="s">
        <v>266</v>
      </c>
      <c r="N138" s="4"/>
    </row>
    <row r="139" spans="1:14" x14ac:dyDescent="0.2">
      <c r="A139" s="1"/>
      <c r="B139" s="93" t="str">
        <f t="shared" si="7"/>
        <v>7471</v>
      </c>
      <c r="C139" s="308" t="s">
        <v>1131</v>
      </c>
      <c r="D139" s="55">
        <v>3897</v>
      </c>
      <c r="E139" s="109"/>
      <c r="F139" s="9" t="s">
        <v>895</v>
      </c>
      <c r="G139" s="1"/>
      <c r="H139" s="3"/>
      <c r="I139" s="290" t="s">
        <v>267</v>
      </c>
      <c r="J139" s="325" t="s">
        <v>1248</v>
      </c>
      <c r="K139" s="36" t="s">
        <v>261</v>
      </c>
      <c r="L139" s="37" t="s">
        <v>262</v>
      </c>
      <c r="M139" s="38" t="s">
        <v>268</v>
      </c>
      <c r="N139" s="4"/>
    </row>
    <row r="140" spans="1:14" x14ac:dyDescent="0.2">
      <c r="A140" s="1"/>
      <c r="B140" s="93" t="str">
        <f t="shared" si="7"/>
        <v>7473</v>
      </c>
      <c r="C140" s="308" t="s">
        <v>1131</v>
      </c>
      <c r="D140" s="55">
        <v>3899</v>
      </c>
      <c r="E140" s="109"/>
      <c r="F140" s="9" t="s">
        <v>812</v>
      </c>
      <c r="G140" s="1"/>
      <c r="H140" s="3"/>
      <c r="I140" s="290" t="s">
        <v>269</v>
      </c>
      <c r="J140" s="325" t="s">
        <v>1249</v>
      </c>
      <c r="K140" s="36" t="s">
        <v>261</v>
      </c>
      <c r="L140" s="37" t="s">
        <v>262</v>
      </c>
      <c r="M140" s="38" t="s">
        <v>270</v>
      </c>
      <c r="N140" s="4"/>
    </row>
    <row r="141" spans="1:14" x14ac:dyDescent="0.2">
      <c r="A141" s="1"/>
      <c r="B141" s="93" t="str">
        <f t="shared" ref="B141:B154" si="8">DEC2OCT(D141,4)</f>
        <v>7475</v>
      </c>
      <c r="C141" s="308" t="s">
        <v>1131</v>
      </c>
      <c r="D141" s="55">
        <v>3901</v>
      </c>
      <c r="E141" s="109"/>
      <c r="F141" s="9" t="s">
        <v>812</v>
      </c>
      <c r="G141" s="1"/>
      <c r="H141" s="3"/>
      <c r="I141" s="290" t="s">
        <v>271</v>
      </c>
      <c r="J141" s="325" t="s">
        <v>1250</v>
      </c>
      <c r="K141" s="36" t="s">
        <v>261</v>
      </c>
      <c r="L141" s="37" t="s">
        <v>262</v>
      </c>
      <c r="M141" s="38" t="s">
        <v>272</v>
      </c>
      <c r="N141" s="4"/>
    </row>
    <row r="142" spans="1:14" x14ac:dyDescent="0.2">
      <c r="A142" s="1"/>
      <c r="B142" s="93" t="str">
        <f t="shared" si="8"/>
        <v>7477</v>
      </c>
      <c r="C142" s="308" t="s">
        <v>1131</v>
      </c>
      <c r="D142" s="55">
        <v>3903</v>
      </c>
      <c r="E142" s="109"/>
      <c r="F142" s="9" t="s">
        <v>812</v>
      </c>
      <c r="G142" s="1"/>
      <c r="H142" s="3"/>
      <c r="I142" s="290" t="s">
        <v>273</v>
      </c>
      <c r="J142" s="325" t="s">
        <v>1251</v>
      </c>
      <c r="K142" s="36" t="s">
        <v>261</v>
      </c>
      <c r="L142" s="37" t="s">
        <v>262</v>
      </c>
      <c r="M142" s="38" t="s">
        <v>274</v>
      </c>
      <c r="N142" s="4"/>
    </row>
    <row r="143" spans="1:14" x14ac:dyDescent="0.2">
      <c r="A143" s="1"/>
      <c r="B143" s="93" t="str">
        <f t="shared" si="8"/>
        <v>7501</v>
      </c>
      <c r="C143" s="308" t="s">
        <v>724</v>
      </c>
      <c r="D143" s="55">
        <v>3905</v>
      </c>
      <c r="E143" s="109"/>
      <c r="F143" s="9" t="s">
        <v>867</v>
      </c>
      <c r="G143" s="1"/>
      <c r="H143" s="3"/>
      <c r="I143" s="290" t="s">
        <v>275</v>
      </c>
      <c r="J143" s="325" t="s">
        <v>1252</v>
      </c>
      <c r="K143" s="36" t="s">
        <v>261</v>
      </c>
      <c r="L143" s="37" t="s">
        <v>262</v>
      </c>
      <c r="M143" s="38" t="s">
        <v>276</v>
      </c>
      <c r="N143" s="4"/>
    </row>
    <row r="144" spans="1:14" x14ac:dyDescent="0.2">
      <c r="A144" s="1"/>
      <c r="B144" s="93" t="str">
        <f t="shared" si="8"/>
        <v>7503</v>
      </c>
      <c r="C144" s="308" t="s">
        <v>776</v>
      </c>
      <c r="D144" s="55">
        <v>3907</v>
      </c>
      <c r="E144" s="109"/>
      <c r="F144" s="9" t="s">
        <v>896</v>
      </c>
      <c r="G144" s="1"/>
      <c r="H144" s="3"/>
      <c r="I144" s="290" t="s">
        <v>277</v>
      </c>
      <c r="J144" s="325" t="s">
        <v>1253</v>
      </c>
      <c r="K144" s="36" t="s">
        <v>261</v>
      </c>
      <c r="L144" s="37" t="s">
        <v>262</v>
      </c>
      <c r="M144" s="38" t="s">
        <v>278</v>
      </c>
      <c r="N144" s="4"/>
    </row>
    <row r="145" spans="1:14" x14ac:dyDescent="0.2">
      <c r="A145" s="1"/>
      <c r="B145" s="93" t="str">
        <f t="shared" si="8"/>
        <v>7505</v>
      </c>
      <c r="C145" s="308" t="s">
        <v>777</v>
      </c>
      <c r="D145" s="55">
        <v>3909</v>
      </c>
      <c r="E145" s="109"/>
      <c r="F145" s="9" t="s">
        <v>897</v>
      </c>
      <c r="G145" s="1"/>
      <c r="H145" s="3"/>
      <c r="I145" s="290" t="s">
        <v>279</v>
      </c>
      <c r="J145" s="325" t="s">
        <v>1254</v>
      </c>
      <c r="K145" s="36" t="s">
        <v>261</v>
      </c>
      <c r="L145" s="37" t="s">
        <v>262</v>
      </c>
      <c r="M145" s="38" t="s">
        <v>280</v>
      </c>
      <c r="N145" s="4"/>
    </row>
    <row r="146" spans="1:14" ht="17" thickBot="1" x14ac:dyDescent="0.25">
      <c r="A146" s="1"/>
      <c r="B146" s="93" t="str">
        <f t="shared" si="8"/>
        <v>7507</v>
      </c>
      <c r="C146" s="308" t="s">
        <v>778</v>
      </c>
      <c r="D146" s="55">
        <v>3911</v>
      </c>
      <c r="E146" s="109"/>
      <c r="F146" s="9" t="s">
        <v>898</v>
      </c>
      <c r="G146" s="1"/>
      <c r="H146" s="3"/>
      <c r="I146" s="291" t="s">
        <v>281</v>
      </c>
      <c r="J146" s="326" t="s">
        <v>1255</v>
      </c>
      <c r="K146" s="13" t="s">
        <v>261</v>
      </c>
      <c r="L146" s="14" t="s">
        <v>262</v>
      </c>
      <c r="M146" s="15" t="s">
        <v>282</v>
      </c>
      <c r="N146" s="4"/>
    </row>
    <row r="147" spans="1:14" x14ac:dyDescent="0.2">
      <c r="A147" s="1"/>
      <c r="B147" s="93" t="str">
        <f t="shared" si="8"/>
        <v>7511</v>
      </c>
      <c r="C147" s="308" t="s">
        <v>1131</v>
      </c>
      <c r="D147" s="55">
        <v>3913</v>
      </c>
      <c r="E147" s="109"/>
      <c r="F147" s="9" t="s">
        <v>895</v>
      </c>
      <c r="G147" s="1"/>
      <c r="H147" s="3"/>
      <c r="I147" s="297" t="s">
        <v>285</v>
      </c>
      <c r="J147" s="332" t="s">
        <v>1250</v>
      </c>
      <c r="K147" s="16" t="s">
        <v>283</v>
      </c>
      <c r="L147" s="17" t="s">
        <v>284</v>
      </c>
      <c r="M147" s="39" t="s">
        <v>286</v>
      </c>
      <c r="N147" s="4"/>
    </row>
    <row r="148" spans="1:14" x14ac:dyDescent="0.2">
      <c r="A148" s="1"/>
      <c r="B148" s="93" t="str">
        <f t="shared" si="8"/>
        <v>7513</v>
      </c>
      <c r="C148" s="308" t="s">
        <v>779</v>
      </c>
      <c r="D148" s="55">
        <v>3915</v>
      </c>
      <c r="E148" s="109"/>
      <c r="F148" s="9" t="s">
        <v>899</v>
      </c>
      <c r="G148" s="1"/>
      <c r="H148" s="3"/>
      <c r="I148" s="293" t="s">
        <v>287</v>
      </c>
      <c r="J148" s="333" t="s">
        <v>1256</v>
      </c>
      <c r="K148" s="18" t="s">
        <v>283</v>
      </c>
      <c r="L148" s="19" t="s">
        <v>284</v>
      </c>
      <c r="M148" s="40" t="s">
        <v>288</v>
      </c>
      <c r="N148" s="4"/>
    </row>
    <row r="149" spans="1:14" x14ac:dyDescent="0.2">
      <c r="A149" s="1"/>
      <c r="B149" s="93" t="str">
        <f t="shared" si="8"/>
        <v>7515</v>
      </c>
      <c r="C149" s="308" t="s">
        <v>781</v>
      </c>
      <c r="D149" s="55">
        <v>3917</v>
      </c>
      <c r="E149" s="109"/>
      <c r="F149" s="9" t="s">
        <v>900</v>
      </c>
      <c r="G149" s="1"/>
      <c r="H149" s="3"/>
      <c r="I149" s="293"/>
      <c r="J149" s="333" t="s">
        <v>1252</v>
      </c>
      <c r="K149" s="18" t="s">
        <v>283</v>
      </c>
      <c r="L149" s="19" t="s">
        <v>284</v>
      </c>
      <c r="M149" s="40" t="s">
        <v>289</v>
      </c>
      <c r="N149" s="4"/>
    </row>
    <row r="150" spans="1:14" x14ac:dyDescent="0.2">
      <c r="A150" s="1"/>
      <c r="B150" s="93" t="str">
        <f t="shared" si="8"/>
        <v>7517</v>
      </c>
      <c r="C150" s="308" t="s">
        <v>780</v>
      </c>
      <c r="D150" s="55">
        <v>3919</v>
      </c>
      <c r="E150" s="109"/>
      <c r="F150" s="9" t="s">
        <v>901</v>
      </c>
      <c r="G150" s="1"/>
      <c r="H150" s="3"/>
      <c r="I150" s="293" t="s">
        <v>290</v>
      </c>
      <c r="J150" s="333" t="s">
        <v>1257</v>
      </c>
      <c r="K150" s="18" t="s">
        <v>283</v>
      </c>
      <c r="L150" s="19" t="s">
        <v>284</v>
      </c>
      <c r="M150" s="40" t="s">
        <v>291</v>
      </c>
      <c r="N150" s="4"/>
    </row>
    <row r="151" spans="1:14" x14ac:dyDescent="0.2">
      <c r="A151" s="1"/>
      <c r="B151" s="93" t="str">
        <f t="shared" si="8"/>
        <v>7521</v>
      </c>
      <c r="C151" s="308" t="s">
        <v>732</v>
      </c>
      <c r="D151" s="55">
        <v>3921</v>
      </c>
      <c r="E151" s="109"/>
      <c r="F151" s="9" t="s">
        <v>902</v>
      </c>
      <c r="G151" s="1"/>
      <c r="H151" s="3"/>
      <c r="I151" s="293" t="s">
        <v>292</v>
      </c>
      <c r="J151" s="333" t="s">
        <v>1258</v>
      </c>
      <c r="K151" s="18" t="s">
        <v>283</v>
      </c>
      <c r="L151" s="19" t="s">
        <v>284</v>
      </c>
      <c r="M151" s="40" t="s">
        <v>213</v>
      </c>
      <c r="N151" s="4"/>
    </row>
    <row r="152" spans="1:14" ht="17" thickBot="1" x14ac:dyDescent="0.25">
      <c r="A152" s="1"/>
      <c r="B152" s="93" t="str">
        <f t="shared" si="8"/>
        <v>7523</v>
      </c>
      <c r="C152" s="308" t="s">
        <v>788</v>
      </c>
      <c r="D152" s="55">
        <v>3923</v>
      </c>
      <c r="E152" s="109"/>
      <c r="F152" s="9" t="s">
        <v>903</v>
      </c>
      <c r="G152" s="1"/>
      <c r="H152" s="3"/>
      <c r="I152" s="295" t="s">
        <v>293</v>
      </c>
      <c r="J152" s="334" t="s">
        <v>1259</v>
      </c>
      <c r="K152" s="30" t="s">
        <v>283</v>
      </c>
      <c r="L152" s="31" t="s">
        <v>284</v>
      </c>
      <c r="M152" s="41" t="s">
        <v>294</v>
      </c>
      <c r="N152" s="4"/>
    </row>
    <row r="153" spans="1:14" x14ac:dyDescent="0.2">
      <c r="A153" s="1"/>
      <c r="B153" s="93" t="str">
        <f t="shared" si="8"/>
        <v>7525</v>
      </c>
      <c r="C153" s="308" t="s">
        <v>789</v>
      </c>
      <c r="D153" s="55">
        <v>3925</v>
      </c>
      <c r="E153" s="109"/>
      <c r="F153" s="9" t="s">
        <v>904</v>
      </c>
      <c r="G153" s="1"/>
      <c r="H153" s="3"/>
      <c r="I153" s="298" t="s">
        <v>297</v>
      </c>
      <c r="J153" s="335" t="s">
        <v>1260</v>
      </c>
      <c r="K153" s="10" t="s">
        <v>295</v>
      </c>
      <c r="L153" s="11" t="s">
        <v>296</v>
      </c>
      <c r="M153" s="12" t="s">
        <v>298</v>
      </c>
      <c r="N153" s="4"/>
    </row>
    <row r="154" spans="1:14" x14ac:dyDescent="0.2">
      <c r="A154" s="1"/>
      <c r="B154" s="93" t="str">
        <f t="shared" si="8"/>
        <v>7527</v>
      </c>
      <c r="C154" s="308" t="s">
        <v>790</v>
      </c>
      <c r="D154" s="55">
        <v>3927</v>
      </c>
      <c r="E154" s="109"/>
      <c r="F154" s="9" t="s">
        <v>905</v>
      </c>
      <c r="G154" s="1"/>
      <c r="H154" s="3"/>
      <c r="I154" s="290" t="s">
        <v>299</v>
      </c>
      <c r="J154" s="325" t="s">
        <v>1261</v>
      </c>
      <c r="K154" s="36" t="s">
        <v>295</v>
      </c>
      <c r="L154" s="37" t="s">
        <v>296</v>
      </c>
      <c r="M154" s="38" t="s">
        <v>300</v>
      </c>
      <c r="N154" s="4"/>
    </row>
    <row r="155" spans="1:14" x14ac:dyDescent="0.2">
      <c r="A155" s="1"/>
      <c r="B155" s="93" t="str">
        <f t="shared" ref="B155:B172" si="9">DEC2OCT(D155,4)</f>
        <v>7531</v>
      </c>
      <c r="C155" s="308" t="s">
        <v>1131</v>
      </c>
      <c r="D155" s="55">
        <v>3929</v>
      </c>
      <c r="E155" s="109"/>
      <c r="F155" s="9" t="s">
        <v>895</v>
      </c>
      <c r="G155" s="1"/>
      <c r="H155" s="3"/>
      <c r="I155" s="290" t="s">
        <v>301</v>
      </c>
      <c r="J155" s="325" t="s">
        <v>1262</v>
      </c>
      <c r="K155" s="36" t="s">
        <v>295</v>
      </c>
      <c r="L155" s="37" t="s">
        <v>296</v>
      </c>
      <c r="M155" s="38" t="s">
        <v>302</v>
      </c>
      <c r="N155" s="4"/>
    </row>
    <row r="156" spans="1:14" x14ac:dyDescent="0.2">
      <c r="A156" s="1"/>
      <c r="B156" s="93" t="str">
        <f t="shared" si="9"/>
        <v>7533</v>
      </c>
      <c r="C156" s="308" t="s">
        <v>791</v>
      </c>
      <c r="D156" s="55">
        <v>3931</v>
      </c>
      <c r="E156" s="109"/>
      <c r="F156" s="9" t="s">
        <v>906</v>
      </c>
      <c r="G156" s="1"/>
      <c r="H156" s="3"/>
      <c r="I156" s="290" t="s">
        <v>303</v>
      </c>
      <c r="J156" s="325" t="s">
        <v>1263</v>
      </c>
      <c r="K156" s="36" t="s">
        <v>295</v>
      </c>
      <c r="L156" s="37" t="s">
        <v>296</v>
      </c>
      <c r="M156" s="38" t="s">
        <v>304</v>
      </c>
      <c r="N156" s="4"/>
    </row>
    <row r="157" spans="1:14" x14ac:dyDescent="0.2">
      <c r="A157" s="1"/>
      <c r="B157" s="93" t="str">
        <f t="shared" si="9"/>
        <v>7535</v>
      </c>
      <c r="C157" s="308" t="s">
        <v>792</v>
      </c>
      <c r="D157" s="55">
        <v>3933</v>
      </c>
      <c r="E157" s="109"/>
      <c r="F157" s="9" t="s">
        <v>907</v>
      </c>
      <c r="G157" s="1"/>
      <c r="H157" s="3"/>
      <c r="I157" s="290" t="s">
        <v>305</v>
      </c>
      <c r="J157" s="325" t="s">
        <v>1264</v>
      </c>
      <c r="K157" s="36" t="s">
        <v>295</v>
      </c>
      <c r="L157" s="37" t="s">
        <v>296</v>
      </c>
      <c r="M157" s="38" t="s">
        <v>306</v>
      </c>
      <c r="N157" s="4"/>
    </row>
    <row r="158" spans="1:14" x14ac:dyDescent="0.2">
      <c r="A158" s="1"/>
      <c r="B158" s="93" t="str">
        <f t="shared" si="9"/>
        <v>7537</v>
      </c>
      <c r="C158" s="308" t="s">
        <v>793</v>
      </c>
      <c r="D158" s="55">
        <v>3935</v>
      </c>
      <c r="E158" s="109"/>
      <c r="F158" s="9" t="s">
        <v>908</v>
      </c>
      <c r="G158" s="1"/>
      <c r="H158" s="3"/>
      <c r="I158" s="290" t="s">
        <v>307</v>
      </c>
      <c r="J158" s="325" t="s">
        <v>1265</v>
      </c>
      <c r="K158" s="36" t="s">
        <v>295</v>
      </c>
      <c r="L158" s="37" t="s">
        <v>296</v>
      </c>
      <c r="M158" s="38" t="s">
        <v>308</v>
      </c>
      <c r="N158" s="4"/>
    </row>
    <row r="159" spans="1:14" x14ac:dyDescent="0.2">
      <c r="A159" s="1"/>
      <c r="B159" s="93" t="str">
        <f t="shared" si="9"/>
        <v>7541</v>
      </c>
      <c r="C159" s="308" t="s">
        <v>1131</v>
      </c>
      <c r="D159" s="55">
        <v>3937</v>
      </c>
      <c r="E159" s="109"/>
      <c r="F159" s="9" t="s">
        <v>812</v>
      </c>
      <c r="G159" s="1"/>
      <c r="H159" s="3"/>
      <c r="I159" s="290" t="s">
        <v>309</v>
      </c>
      <c r="J159" s="325" t="s">
        <v>1266</v>
      </c>
      <c r="K159" s="36" t="s">
        <v>295</v>
      </c>
      <c r="L159" s="37" t="s">
        <v>296</v>
      </c>
      <c r="M159" s="38" t="s">
        <v>310</v>
      </c>
      <c r="N159" s="4"/>
    </row>
    <row r="160" spans="1:14" x14ac:dyDescent="0.2">
      <c r="A160" s="1"/>
      <c r="B160" s="93" t="str">
        <f t="shared" si="9"/>
        <v>7543</v>
      </c>
      <c r="C160" s="308" t="s">
        <v>1131</v>
      </c>
      <c r="D160" s="55">
        <v>3939</v>
      </c>
      <c r="E160" s="109"/>
      <c r="F160" s="9" t="s">
        <v>812</v>
      </c>
      <c r="G160" s="1"/>
      <c r="H160" s="3"/>
      <c r="I160" s="290" t="s">
        <v>311</v>
      </c>
      <c r="J160" s="325" t="s">
        <v>1267</v>
      </c>
      <c r="K160" s="36" t="s">
        <v>295</v>
      </c>
      <c r="L160" s="37" t="s">
        <v>296</v>
      </c>
      <c r="M160" s="38" t="s">
        <v>312</v>
      </c>
      <c r="N160" s="4"/>
    </row>
    <row r="161" spans="1:14" x14ac:dyDescent="0.2">
      <c r="A161" s="1"/>
      <c r="B161" s="93" t="str">
        <f t="shared" si="9"/>
        <v>7545</v>
      </c>
      <c r="C161" s="308" t="s">
        <v>1131</v>
      </c>
      <c r="D161" s="55">
        <v>3941</v>
      </c>
      <c r="E161" s="109"/>
      <c r="F161" s="9" t="s">
        <v>812</v>
      </c>
      <c r="G161" s="1"/>
      <c r="H161" s="3"/>
      <c r="I161" s="290" t="s">
        <v>313</v>
      </c>
      <c r="J161" s="325" t="s">
        <v>1268</v>
      </c>
      <c r="K161" s="36" t="s">
        <v>295</v>
      </c>
      <c r="L161" s="37" t="s">
        <v>296</v>
      </c>
      <c r="M161" s="38" t="s">
        <v>314</v>
      </c>
      <c r="N161" s="4"/>
    </row>
    <row r="162" spans="1:14" x14ac:dyDescent="0.2">
      <c r="A162" s="1"/>
      <c r="B162" s="93" t="str">
        <f t="shared" si="9"/>
        <v>7547</v>
      </c>
      <c r="C162" s="308" t="s">
        <v>1131</v>
      </c>
      <c r="D162" s="55">
        <v>3943</v>
      </c>
      <c r="E162" s="109"/>
      <c r="F162" s="9" t="s">
        <v>812</v>
      </c>
      <c r="G162" s="1"/>
      <c r="H162" s="3"/>
      <c r="I162" s="290" t="s">
        <v>315</v>
      </c>
      <c r="J162" s="325" t="s">
        <v>1269</v>
      </c>
      <c r="K162" s="36" t="s">
        <v>295</v>
      </c>
      <c r="L162" s="37" t="s">
        <v>296</v>
      </c>
      <c r="M162" s="38" t="s">
        <v>316</v>
      </c>
      <c r="N162" s="4"/>
    </row>
    <row r="163" spans="1:14" x14ac:dyDescent="0.2">
      <c r="A163" s="1"/>
      <c r="B163" s="93" t="str">
        <f t="shared" si="9"/>
        <v>7551</v>
      </c>
      <c r="C163" s="308" t="s">
        <v>1131</v>
      </c>
      <c r="D163" s="55">
        <v>3945</v>
      </c>
      <c r="E163" s="109"/>
      <c r="F163" s="9" t="s">
        <v>895</v>
      </c>
      <c r="G163" s="1"/>
      <c r="H163" s="3"/>
      <c r="I163" s="290" t="s">
        <v>317</v>
      </c>
      <c r="J163" s="325" t="s">
        <v>1270</v>
      </c>
      <c r="K163" s="36" t="s">
        <v>295</v>
      </c>
      <c r="L163" s="37" t="s">
        <v>296</v>
      </c>
      <c r="M163" s="38" t="s">
        <v>206</v>
      </c>
      <c r="N163" s="4"/>
    </row>
    <row r="164" spans="1:14" x14ac:dyDescent="0.2">
      <c r="A164" s="1"/>
      <c r="B164" s="93" t="str">
        <f t="shared" si="9"/>
        <v>7553</v>
      </c>
      <c r="C164" s="308" t="s">
        <v>1131</v>
      </c>
      <c r="D164" s="55">
        <v>3947</v>
      </c>
      <c r="E164" s="109"/>
      <c r="F164" s="9" t="s">
        <v>812</v>
      </c>
      <c r="G164" s="1"/>
      <c r="H164" s="3"/>
      <c r="I164" s="290" t="s">
        <v>318</v>
      </c>
      <c r="J164" s="325" t="s">
        <v>1271</v>
      </c>
      <c r="K164" s="36" t="s">
        <v>295</v>
      </c>
      <c r="L164" s="37" t="s">
        <v>296</v>
      </c>
      <c r="M164" s="38" t="s">
        <v>319</v>
      </c>
      <c r="N164" s="4"/>
    </row>
    <row r="165" spans="1:14" x14ac:dyDescent="0.2">
      <c r="A165" s="1"/>
      <c r="B165" s="93" t="str">
        <f t="shared" si="9"/>
        <v>7555</v>
      </c>
      <c r="C165" s="308" t="s">
        <v>1131</v>
      </c>
      <c r="D165" s="55">
        <v>3949</v>
      </c>
      <c r="E165" s="109"/>
      <c r="F165" s="9" t="s">
        <v>812</v>
      </c>
      <c r="G165" s="1"/>
      <c r="H165" s="3"/>
      <c r="I165" s="290" t="s">
        <v>320</v>
      </c>
      <c r="J165" s="325" t="s">
        <v>1272</v>
      </c>
      <c r="K165" s="36" t="s">
        <v>295</v>
      </c>
      <c r="L165" s="37" t="s">
        <v>296</v>
      </c>
      <c r="M165" s="38" t="s">
        <v>321</v>
      </c>
      <c r="N165" s="4"/>
    </row>
    <row r="166" spans="1:14" x14ac:dyDescent="0.2">
      <c r="A166" s="1"/>
      <c r="B166" s="93" t="str">
        <f t="shared" si="9"/>
        <v>7557</v>
      </c>
      <c r="C166" s="308" t="s">
        <v>1131</v>
      </c>
      <c r="D166" s="55">
        <v>3951</v>
      </c>
      <c r="E166" s="109"/>
      <c r="F166" s="9" t="s">
        <v>812</v>
      </c>
      <c r="G166" s="1"/>
      <c r="H166" s="3"/>
      <c r="I166" s="290" t="s">
        <v>322</v>
      </c>
      <c r="J166" s="325" t="s">
        <v>1273</v>
      </c>
      <c r="K166" s="36" t="s">
        <v>295</v>
      </c>
      <c r="L166" s="37" t="s">
        <v>296</v>
      </c>
      <c r="M166" s="38" t="s">
        <v>323</v>
      </c>
      <c r="N166" s="4"/>
    </row>
    <row r="167" spans="1:14" x14ac:dyDescent="0.2">
      <c r="A167" s="1"/>
      <c r="B167" s="93" t="str">
        <f t="shared" si="9"/>
        <v>7561</v>
      </c>
      <c r="C167" s="308" t="s">
        <v>1131</v>
      </c>
      <c r="D167" s="55">
        <v>3953</v>
      </c>
      <c r="E167" s="109"/>
      <c r="F167" s="9" t="s">
        <v>812</v>
      </c>
      <c r="G167" s="1"/>
      <c r="H167" s="3"/>
      <c r="I167" s="290" t="s">
        <v>324</v>
      </c>
      <c r="J167" s="325" t="s">
        <v>1274</v>
      </c>
      <c r="K167" s="36" t="s">
        <v>295</v>
      </c>
      <c r="L167" s="37" t="s">
        <v>296</v>
      </c>
      <c r="M167" s="38" t="s">
        <v>325</v>
      </c>
      <c r="N167" s="4"/>
    </row>
    <row r="168" spans="1:14" x14ac:dyDescent="0.2">
      <c r="A168" s="1"/>
      <c r="B168" s="93" t="str">
        <f t="shared" si="9"/>
        <v>7563</v>
      </c>
      <c r="C168" s="308" t="s">
        <v>1131</v>
      </c>
      <c r="D168" s="55">
        <v>3955</v>
      </c>
      <c r="E168" s="109"/>
      <c r="F168" s="9" t="s">
        <v>812</v>
      </c>
      <c r="G168" s="1"/>
      <c r="H168" s="3"/>
      <c r="I168" s="290" t="s">
        <v>326</v>
      </c>
      <c r="J168" s="325" t="s">
        <v>1275</v>
      </c>
      <c r="K168" s="36" t="s">
        <v>295</v>
      </c>
      <c r="L168" s="37" t="s">
        <v>296</v>
      </c>
      <c r="M168" s="38" t="s">
        <v>327</v>
      </c>
      <c r="N168" s="4"/>
    </row>
    <row r="169" spans="1:14" x14ac:dyDescent="0.2">
      <c r="A169" s="1"/>
      <c r="B169" s="93" t="str">
        <f t="shared" si="9"/>
        <v>7565</v>
      </c>
      <c r="C169" s="308" t="s">
        <v>1131</v>
      </c>
      <c r="D169" s="55">
        <v>3957</v>
      </c>
      <c r="E169" s="109"/>
      <c r="F169" s="9" t="s">
        <v>812</v>
      </c>
      <c r="G169" s="1"/>
      <c r="H169" s="3"/>
      <c r="I169" s="290" t="s">
        <v>297</v>
      </c>
      <c r="J169" s="325" t="s">
        <v>1276</v>
      </c>
      <c r="K169" s="36" t="s">
        <v>295</v>
      </c>
      <c r="L169" s="37" t="s">
        <v>296</v>
      </c>
      <c r="M169" s="38" t="s">
        <v>298</v>
      </c>
      <c r="N169" s="4"/>
    </row>
    <row r="170" spans="1:14" x14ac:dyDescent="0.2">
      <c r="A170" s="1"/>
      <c r="B170" s="93" t="str">
        <f t="shared" si="9"/>
        <v>7567</v>
      </c>
      <c r="C170" s="308" t="s">
        <v>1131</v>
      </c>
      <c r="D170" s="55">
        <v>3959</v>
      </c>
      <c r="E170" s="109"/>
      <c r="F170" s="9" t="s">
        <v>812</v>
      </c>
      <c r="G170" s="1"/>
      <c r="H170" s="3"/>
      <c r="I170" s="290" t="s">
        <v>299</v>
      </c>
      <c r="J170" s="325" t="s">
        <v>1277</v>
      </c>
      <c r="K170" s="36" t="s">
        <v>295</v>
      </c>
      <c r="L170" s="37" t="s">
        <v>296</v>
      </c>
      <c r="M170" s="38" t="s">
        <v>300</v>
      </c>
      <c r="N170" s="4"/>
    </row>
    <row r="171" spans="1:14" x14ac:dyDescent="0.2">
      <c r="A171" s="1"/>
      <c r="B171" s="93" t="str">
        <f t="shared" si="9"/>
        <v>7571</v>
      </c>
      <c r="C171" s="308" t="s">
        <v>1131</v>
      </c>
      <c r="D171" s="55">
        <v>3961</v>
      </c>
      <c r="E171" s="109"/>
      <c r="F171" s="9" t="s">
        <v>895</v>
      </c>
      <c r="G171" s="1"/>
      <c r="H171" s="3"/>
      <c r="I171" s="290" t="s">
        <v>303</v>
      </c>
      <c r="J171" s="325" t="s">
        <v>1278</v>
      </c>
      <c r="K171" s="36" t="s">
        <v>295</v>
      </c>
      <c r="L171" s="37" t="s">
        <v>296</v>
      </c>
      <c r="M171" s="38" t="s">
        <v>304</v>
      </c>
      <c r="N171" s="4"/>
    </row>
    <row r="172" spans="1:14" x14ac:dyDescent="0.2">
      <c r="A172" s="1"/>
      <c r="B172" s="93" t="str">
        <f t="shared" si="9"/>
        <v>7573</v>
      </c>
      <c r="C172" s="308" t="s">
        <v>749</v>
      </c>
      <c r="D172" s="55">
        <v>3963</v>
      </c>
      <c r="E172" s="109"/>
      <c r="F172" s="9" t="s">
        <v>887</v>
      </c>
      <c r="G172" s="1"/>
      <c r="H172" s="3"/>
      <c r="I172" s="290" t="s">
        <v>305</v>
      </c>
      <c r="J172" s="325" t="s">
        <v>1279</v>
      </c>
      <c r="K172" s="36" t="s">
        <v>295</v>
      </c>
      <c r="L172" s="37" t="s">
        <v>296</v>
      </c>
      <c r="M172" s="38" t="s">
        <v>306</v>
      </c>
      <c r="N172" s="4"/>
    </row>
    <row r="173" spans="1:14" x14ac:dyDescent="0.2">
      <c r="A173" s="1"/>
      <c r="B173" s="93" t="str">
        <f t="shared" ref="B173:B185" si="10">DEC2OCT(D173,4)</f>
        <v>7575</v>
      </c>
      <c r="C173" s="308" t="s">
        <v>750</v>
      </c>
      <c r="D173" s="55">
        <v>3965</v>
      </c>
      <c r="E173" s="109"/>
      <c r="F173" s="9" t="s">
        <v>888</v>
      </c>
      <c r="G173" s="1"/>
      <c r="H173" s="3"/>
      <c r="I173" s="290" t="s">
        <v>301</v>
      </c>
      <c r="J173" s="325" t="s">
        <v>1279</v>
      </c>
      <c r="K173" s="36" t="s">
        <v>295</v>
      </c>
      <c r="L173" s="37" t="s">
        <v>296</v>
      </c>
      <c r="M173" s="38" t="s">
        <v>302</v>
      </c>
      <c r="N173" s="4"/>
    </row>
    <row r="174" spans="1:14" x14ac:dyDescent="0.2">
      <c r="A174" s="1"/>
      <c r="B174" s="93" t="str">
        <f t="shared" si="10"/>
        <v>7577</v>
      </c>
      <c r="C174" s="308" t="s">
        <v>1131</v>
      </c>
      <c r="D174" s="55">
        <v>3967</v>
      </c>
      <c r="E174" s="109"/>
      <c r="F174" s="9" t="s">
        <v>812</v>
      </c>
      <c r="G174" s="1"/>
      <c r="H174" s="3"/>
      <c r="I174" s="290" t="s">
        <v>307</v>
      </c>
      <c r="J174" s="325" t="s">
        <v>1280</v>
      </c>
      <c r="K174" s="36" t="s">
        <v>295</v>
      </c>
      <c r="L174" s="37" t="s">
        <v>296</v>
      </c>
      <c r="M174" s="38" t="s">
        <v>308</v>
      </c>
      <c r="N174" s="4"/>
    </row>
    <row r="175" spans="1:14" x14ac:dyDescent="0.2">
      <c r="A175" s="1"/>
      <c r="B175" s="93" t="str">
        <f t="shared" si="10"/>
        <v>7601</v>
      </c>
      <c r="C175" s="308" t="s">
        <v>677</v>
      </c>
      <c r="D175" s="55">
        <v>3969</v>
      </c>
      <c r="E175" s="109"/>
      <c r="F175" s="9" t="s">
        <v>854</v>
      </c>
      <c r="G175" s="1"/>
      <c r="H175" s="3"/>
      <c r="I175" s="290" t="s">
        <v>309</v>
      </c>
      <c r="J175" s="325" t="s">
        <v>1281</v>
      </c>
      <c r="K175" s="36" t="s">
        <v>295</v>
      </c>
      <c r="L175" s="37" t="s">
        <v>296</v>
      </c>
      <c r="M175" s="38" t="s">
        <v>310</v>
      </c>
      <c r="N175" s="4"/>
    </row>
    <row r="176" spans="1:14" x14ac:dyDescent="0.2">
      <c r="A176" s="1"/>
      <c r="B176" s="93" t="str">
        <f t="shared" si="10"/>
        <v>7603</v>
      </c>
      <c r="C176" s="308" t="s">
        <v>765</v>
      </c>
      <c r="D176" s="55">
        <v>3971</v>
      </c>
      <c r="E176" s="109"/>
      <c r="F176" s="9" t="s">
        <v>909</v>
      </c>
      <c r="G176" s="1"/>
      <c r="H176" s="3"/>
      <c r="I176" s="290" t="s">
        <v>311</v>
      </c>
      <c r="J176" s="325" t="s">
        <v>1282</v>
      </c>
      <c r="K176" s="36" t="s">
        <v>295</v>
      </c>
      <c r="L176" s="37" t="s">
        <v>296</v>
      </c>
      <c r="M176" s="38" t="s">
        <v>312</v>
      </c>
      <c r="N176" s="4"/>
    </row>
    <row r="177" spans="1:14" x14ac:dyDescent="0.2">
      <c r="A177" s="1"/>
      <c r="B177" s="93" t="str">
        <f t="shared" si="10"/>
        <v>7605</v>
      </c>
      <c r="C177" s="308" t="s">
        <v>766</v>
      </c>
      <c r="D177" s="55">
        <v>3973</v>
      </c>
      <c r="E177" s="109"/>
      <c r="F177" s="9" t="s">
        <v>910</v>
      </c>
      <c r="G177" s="1"/>
      <c r="H177" s="3"/>
      <c r="I177" s="290" t="s">
        <v>313</v>
      </c>
      <c r="J177" s="325" t="s">
        <v>1283</v>
      </c>
      <c r="K177" s="36" t="s">
        <v>295</v>
      </c>
      <c r="L177" s="37" t="s">
        <v>296</v>
      </c>
      <c r="M177" s="38" t="s">
        <v>314</v>
      </c>
      <c r="N177" s="4"/>
    </row>
    <row r="178" spans="1:14" x14ac:dyDescent="0.2">
      <c r="A178" s="1"/>
      <c r="B178" s="93" t="str">
        <f t="shared" si="10"/>
        <v>7607</v>
      </c>
      <c r="C178" s="308" t="s">
        <v>767</v>
      </c>
      <c r="D178" s="55">
        <v>3975</v>
      </c>
      <c r="E178" s="109"/>
      <c r="F178" s="9" t="s">
        <v>911</v>
      </c>
      <c r="G178" s="1"/>
      <c r="H178" s="3"/>
      <c r="I178" s="290" t="s">
        <v>315</v>
      </c>
      <c r="J178" s="325" t="s">
        <v>1284</v>
      </c>
      <c r="K178" s="36" t="s">
        <v>295</v>
      </c>
      <c r="L178" s="37" t="s">
        <v>296</v>
      </c>
      <c r="M178" s="38" t="s">
        <v>316</v>
      </c>
      <c r="N178" s="4"/>
    </row>
    <row r="179" spans="1:14" x14ac:dyDescent="0.2">
      <c r="A179" s="1"/>
      <c r="B179" s="93" t="str">
        <f t="shared" si="10"/>
        <v>7611</v>
      </c>
      <c r="C179" s="308" t="s">
        <v>1131</v>
      </c>
      <c r="D179" s="55">
        <v>3977</v>
      </c>
      <c r="E179" s="109"/>
      <c r="F179" s="9" t="s">
        <v>895</v>
      </c>
      <c r="G179" s="1"/>
      <c r="H179" s="3"/>
      <c r="I179" s="290" t="s">
        <v>317</v>
      </c>
      <c r="J179" s="325" t="s">
        <v>1285</v>
      </c>
      <c r="K179" s="36" t="s">
        <v>295</v>
      </c>
      <c r="L179" s="37" t="s">
        <v>296</v>
      </c>
      <c r="M179" s="38" t="s">
        <v>206</v>
      </c>
      <c r="N179" s="4"/>
    </row>
    <row r="180" spans="1:14" x14ac:dyDescent="0.2">
      <c r="A180" s="1"/>
      <c r="B180" s="93" t="str">
        <f t="shared" si="10"/>
        <v>7613</v>
      </c>
      <c r="C180" s="308" t="s">
        <v>768</v>
      </c>
      <c r="D180" s="55">
        <v>3979</v>
      </c>
      <c r="E180" s="109"/>
      <c r="F180" s="9" t="s">
        <v>912</v>
      </c>
      <c r="G180" s="1"/>
      <c r="H180" s="3"/>
      <c r="I180" s="290" t="s">
        <v>318</v>
      </c>
      <c r="J180" s="325" t="s">
        <v>1286</v>
      </c>
      <c r="K180" s="36" t="s">
        <v>295</v>
      </c>
      <c r="L180" s="37" t="s">
        <v>296</v>
      </c>
      <c r="M180" s="38" t="s">
        <v>319</v>
      </c>
      <c r="N180" s="4"/>
    </row>
    <row r="181" spans="1:14" x14ac:dyDescent="0.2">
      <c r="A181" s="1"/>
      <c r="B181" s="93" t="str">
        <f t="shared" si="10"/>
        <v>7615</v>
      </c>
      <c r="C181" s="308" t="s">
        <v>769</v>
      </c>
      <c r="D181" s="55">
        <v>3981</v>
      </c>
      <c r="E181" s="109"/>
      <c r="F181" s="9" t="s">
        <v>913</v>
      </c>
      <c r="G181" s="1"/>
      <c r="H181" s="3"/>
      <c r="I181" s="290" t="s">
        <v>320</v>
      </c>
      <c r="J181" s="325" t="s">
        <v>1287</v>
      </c>
      <c r="K181" s="36" t="s">
        <v>295</v>
      </c>
      <c r="L181" s="37" t="s">
        <v>296</v>
      </c>
      <c r="M181" s="38" t="s">
        <v>321</v>
      </c>
      <c r="N181" s="4"/>
    </row>
    <row r="182" spans="1:14" x14ac:dyDescent="0.2">
      <c r="A182" s="1"/>
      <c r="B182" s="93" t="str">
        <f t="shared" si="10"/>
        <v>7617</v>
      </c>
      <c r="C182" s="308" t="s">
        <v>770</v>
      </c>
      <c r="D182" s="55">
        <v>3983</v>
      </c>
      <c r="E182" s="109"/>
      <c r="F182" s="9" t="s">
        <v>914</v>
      </c>
      <c r="G182" s="1"/>
      <c r="H182" s="3"/>
      <c r="I182" s="290" t="s">
        <v>322</v>
      </c>
      <c r="J182" s="325" t="s">
        <v>1288</v>
      </c>
      <c r="K182" s="36" t="s">
        <v>295</v>
      </c>
      <c r="L182" s="37" t="s">
        <v>296</v>
      </c>
      <c r="M182" s="38" t="s">
        <v>323</v>
      </c>
      <c r="N182" s="4"/>
    </row>
    <row r="183" spans="1:14" x14ac:dyDescent="0.2">
      <c r="A183" s="1"/>
      <c r="B183" s="93" t="str">
        <f t="shared" si="10"/>
        <v>7621</v>
      </c>
      <c r="C183" s="308" t="s">
        <v>726</v>
      </c>
      <c r="D183" s="55">
        <v>3985</v>
      </c>
      <c r="E183" s="109"/>
      <c r="F183" s="9" t="s">
        <v>869</v>
      </c>
      <c r="G183" s="1"/>
      <c r="H183" s="3"/>
      <c r="I183" s="290" t="s">
        <v>324</v>
      </c>
      <c r="J183" s="325" t="s">
        <v>1289</v>
      </c>
      <c r="K183" s="36" t="s">
        <v>295</v>
      </c>
      <c r="L183" s="37" t="s">
        <v>296</v>
      </c>
      <c r="M183" s="38" t="s">
        <v>325</v>
      </c>
      <c r="N183" s="4"/>
    </row>
    <row r="184" spans="1:14" x14ac:dyDescent="0.2">
      <c r="A184" s="1"/>
      <c r="B184" s="93" t="str">
        <f t="shared" si="10"/>
        <v>7623</v>
      </c>
      <c r="C184" s="308" t="s">
        <v>794</v>
      </c>
      <c r="D184" s="55">
        <v>3987</v>
      </c>
      <c r="E184" s="109"/>
      <c r="F184" s="9" t="s">
        <v>915</v>
      </c>
      <c r="G184" s="1"/>
      <c r="H184" s="3"/>
      <c r="I184" s="290" t="s">
        <v>326</v>
      </c>
      <c r="J184" s="325" t="s">
        <v>1290</v>
      </c>
      <c r="K184" s="36" t="s">
        <v>295</v>
      </c>
      <c r="L184" s="37" t="s">
        <v>296</v>
      </c>
      <c r="M184" s="38" t="s">
        <v>327</v>
      </c>
      <c r="N184" s="4"/>
    </row>
    <row r="185" spans="1:14" x14ac:dyDescent="0.2">
      <c r="A185" s="1"/>
      <c r="B185" s="93" t="str">
        <f t="shared" si="10"/>
        <v>7625</v>
      </c>
      <c r="C185" s="308" t="s">
        <v>795</v>
      </c>
      <c r="D185" s="55">
        <v>3989</v>
      </c>
      <c r="E185" s="109"/>
      <c r="F185" s="9" t="s">
        <v>916</v>
      </c>
      <c r="G185" s="1"/>
      <c r="H185" s="3"/>
      <c r="I185" s="290" t="s">
        <v>297</v>
      </c>
      <c r="J185" s="325" t="s">
        <v>1291</v>
      </c>
      <c r="K185" s="36" t="s">
        <v>295</v>
      </c>
      <c r="L185" s="37" t="s">
        <v>296</v>
      </c>
      <c r="M185" s="38" t="s">
        <v>298</v>
      </c>
      <c r="N185" s="4"/>
    </row>
    <row r="186" spans="1:14" x14ac:dyDescent="0.2">
      <c r="A186" s="1"/>
      <c r="B186" s="93" t="str">
        <f t="shared" ref="B186:B202" si="11">DEC2OCT(D186,4)</f>
        <v>7627</v>
      </c>
      <c r="C186" s="308" t="s">
        <v>796</v>
      </c>
      <c r="D186" s="55">
        <v>3991</v>
      </c>
      <c r="E186" s="109"/>
      <c r="F186" s="9" t="s">
        <v>917</v>
      </c>
      <c r="G186" s="1"/>
      <c r="H186" s="3"/>
      <c r="I186" s="290" t="s">
        <v>299</v>
      </c>
      <c r="J186" s="325" t="s">
        <v>1292</v>
      </c>
      <c r="K186" s="36" t="s">
        <v>295</v>
      </c>
      <c r="L186" s="37" t="s">
        <v>296</v>
      </c>
      <c r="M186" s="38" t="s">
        <v>300</v>
      </c>
      <c r="N186" s="4"/>
    </row>
    <row r="187" spans="1:14" x14ac:dyDescent="0.2">
      <c r="A187" s="1"/>
      <c r="B187" s="93" t="str">
        <f t="shared" si="11"/>
        <v>7631</v>
      </c>
      <c r="C187" s="308" t="s">
        <v>1131</v>
      </c>
      <c r="D187" s="55">
        <v>3993</v>
      </c>
      <c r="E187" s="109"/>
      <c r="F187" s="9" t="s">
        <v>895</v>
      </c>
      <c r="G187" s="1"/>
      <c r="H187" s="3"/>
      <c r="I187" s="290" t="s">
        <v>303</v>
      </c>
      <c r="J187" s="325" t="s">
        <v>1293</v>
      </c>
      <c r="K187" s="36" t="s">
        <v>295</v>
      </c>
      <c r="L187" s="37" t="s">
        <v>296</v>
      </c>
      <c r="M187" s="38" t="s">
        <v>304</v>
      </c>
      <c r="N187" s="4"/>
    </row>
    <row r="188" spans="1:14" x14ac:dyDescent="0.2">
      <c r="A188" s="1"/>
      <c r="B188" s="93" t="str">
        <f t="shared" si="11"/>
        <v>7633</v>
      </c>
      <c r="C188" s="308" t="s">
        <v>797</v>
      </c>
      <c r="D188" s="55">
        <v>3995</v>
      </c>
      <c r="E188" s="109"/>
      <c r="F188" s="9" t="s">
        <v>918</v>
      </c>
      <c r="G188" s="1"/>
      <c r="H188" s="3"/>
      <c r="I188" s="290" t="s">
        <v>305</v>
      </c>
      <c r="J188" s="325" t="s">
        <v>1294</v>
      </c>
      <c r="K188" s="36" t="s">
        <v>295</v>
      </c>
      <c r="L188" s="37" t="s">
        <v>296</v>
      </c>
      <c r="M188" s="38" t="s">
        <v>306</v>
      </c>
      <c r="N188" s="4"/>
    </row>
    <row r="189" spans="1:14" x14ac:dyDescent="0.2">
      <c r="A189" s="1"/>
      <c r="B189" s="93" t="str">
        <f t="shared" si="11"/>
        <v>7635</v>
      </c>
      <c r="C189" s="308" t="s">
        <v>798</v>
      </c>
      <c r="D189" s="55">
        <v>3997</v>
      </c>
      <c r="E189" s="109"/>
      <c r="F189" s="9" t="s">
        <v>919</v>
      </c>
      <c r="G189" s="1"/>
      <c r="H189" s="3"/>
      <c r="I189" s="290" t="s">
        <v>301</v>
      </c>
      <c r="J189" s="325" t="s">
        <v>1294</v>
      </c>
      <c r="K189" s="36" t="s">
        <v>295</v>
      </c>
      <c r="L189" s="37" t="s">
        <v>296</v>
      </c>
      <c r="M189" s="38" t="s">
        <v>302</v>
      </c>
      <c r="N189" s="4"/>
    </row>
    <row r="190" spans="1:14" x14ac:dyDescent="0.2">
      <c r="A190" s="1"/>
      <c r="B190" s="93" t="str">
        <f t="shared" si="11"/>
        <v>7637</v>
      </c>
      <c r="C190" s="308" t="s">
        <v>799</v>
      </c>
      <c r="D190" s="55">
        <v>3999</v>
      </c>
      <c r="E190" s="109"/>
      <c r="F190" s="9" t="s">
        <v>920</v>
      </c>
      <c r="G190" s="1"/>
      <c r="H190" s="3"/>
      <c r="I190" s="290" t="s">
        <v>307</v>
      </c>
      <c r="J190" s="325" t="s">
        <v>1295</v>
      </c>
      <c r="K190" s="36" t="s">
        <v>295</v>
      </c>
      <c r="L190" s="37" t="s">
        <v>296</v>
      </c>
      <c r="M190" s="38" t="s">
        <v>308</v>
      </c>
      <c r="N190" s="4"/>
    </row>
    <row r="191" spans="1:14" x14ac:dyDescent="0.2">
      <c r="A191" s="1"/>
      <c r="B191" s="93" t="str">
        <f t="shared" si="11"/>
        <v>7641</v>
      </c>
      <c r="C191" s="308" t="s">
        <v>773</v>
      </c>
      <c r="D191" s="55">
        <v>4001</v>
      </c>
      <c r="E191" s="109"/>
      <c r="F191" s="9" t="s">
        <v>921</v>
      </c>
      <c r="G191" s="1"/>
      <c r="H191" s="3"/>
      <c r="I191" s="290" t="s">
        <v>309</v>
      </c>
      <c r="J191" s="325" t="s">
        <v>1296</v>
      </c>
      <c r="K191" s="36" t="s">
        <v>295</v>
      </c>
      <c r="L191" s="37" t="s">
        <v>296</v>
      </c>
      <c r="M191" s="38" t="s">
        <v>310</v>
      </c>
      <c r="N191" s="4"/>
    </row>
    <row r="192" spans="1:14" x14ac:dyDescent="0.2">
      <c r="A192" s="1"/>
      <c r="B192" s="93" t="str">
        <f t="shared" si="11"/>
        <v>7643</v>
      </c>
      <c r="C192" s="308" t="s">
        <v>771</v>
      </c>
      <c r="D192" s="55">
        <v>4003</v>
      </c>
      <c r="E192" s="109"/>
      <c r="F192" s="9" t="s">
        <v>922</v>
      </c>
      <c r="G192" s="1"/>
      <c r="H192" s="3"/>
      <c r="I192" s="290" t="s">
        <v>311</v>
      </c>
      <c r="J192" s="325" t="s">
        <v>1297</v>
      </c>
      <c r="K192" s="36" t="s">
        <v>295</v>
      </c>
      <c r="L192" s="37" t="s">
        <v>296</v>
      </c>
      <c r="M192" s="38" t="s">
        <v>312</v>
      </c>
      <c r="N192" s="4"/>
    </row>
    <row r="193" spans="1:14" x14ac:dyDescent="0.2">
      <c r="A193" s="1"/>
      <c r="B193" s="93" t="str">
        <f t="shared" si="11"/>
        <v>7645</v>
      </c>
      <c r="C193" s="308" t="s">
        <v>772</v>
      </c>
      <c r="D193" s="55">
        <v>4005</v>
      </c>
      <c r="E193" s="109"/>
      <c r="F193" s="9" t="s">
        <v>923</v>
      </c>
      <c r="G193" s="1"/>
      <c r="H193" s="3"/>
      <c r="I193" s="290" t="s">
        <v>313</v>
      </c>
      <c r="J193" s="325" t="s">
        <v>1298</v>
      </c>
      <c r="K193" s="36" t="s">
        <v>295</v>
      </c>
      <c r="L193" s="37" t="s">
        <v>296</v>
      </c>
      <c r="M193" s="38" t="s">
        <v>314</v>
      </c>
      <c r="N193" s="4"/>
    </row>
    <row r="194" spans="1:14" x14ac:dyDescent="0.2">
      <c r="A194" s="1"/>
      <c r="B194" s="93" t="str">
        <f t="shared" si="11"/>
        <v>7647</v>
      </c>
      <c r="C194" s="308" t="s">
        <v>774</v>
      </c>
      <c r="D194" s="55">
        <v>4007</v>
      </c>
      <c r="E194" s="109"/>
      <c r="F194" s="9" t="s">
        <v>924</v>
      </c>
      <c r="G194" s="1"/>
      <c r="H194" s="3"/>
      <c r="I194" s="290" t="s">
        <v>315</v>
      </c>
      <c r="J194" s="325" t="s">
        <v>1299</v>
      </c>
      <c r="K194" s="36" t="s">
        <v>295</v>
      </c>
      <c r="L194" s="37" t="s">
        <v>296</v>
      </c>
      <c r="M194" s="38" t="s">
        <v>316</v>
      </c>
      <c r="N194" s="4"/>
    </row>
    <row r="195" spans="1:14" x14ac:dyDescent="0.2">
      <c r="A195" s="1"/>
      <c r="B195" s="93" t="str">
        <f t="shared" si="11"/>
        <v>7651</v>
      </c>
      <c r="C195" s="308" t="s">
        <v>1131</v>
      </c>
      <c r="D195" s="55">
        <v>4009</v>
      </c>
      <c r="E195" s="109"/>
      <c r="F195" s="9" t="s">
        <v>895</v>
      </c>
      <c r="G195" s="1"/>
      <c r="H195" s="3"/>
      <c r="I195" s="290" t="s">
        <v>317</v>
      </c>
      <c r="J195" s="325" t="s">
        <v>1300</v>
      </c>
      <c r="K195" s="36" t="s">
        <v>295</v>
      </c>
      <c r="L195" s="37" t="s">
        <v>296</v>
      </c>
      <c r="M195" s="38" t="s">
        <v>206</v>
      </c>
      <c r="N195" s="4"/>
    </row>
    <row r="196" spans="1:14" x14ac:dyDescent="0.2">
      <c r="A196" s="1"/>
      <c r="B196" s="93" t="str">
        <f t="shared" si="11"/>
        <v>7653</v>
      </c>
      <c r="C196" s="308" t="s">
        <v>1131</v>
      </c>
      <c r="D196" s="55">
        <v>4011</v>
      </c>
      <c r="E196" s="109"/>
      <c r="F196" s="9" t="s">
        <v>812</v>
      </c>
      <c r="G196" s="1"/>
      <c r="H196" s="3"/>
      <c r="I196" s="290" t="s">
        <v>318</v>
      </c>
      <c r="J196" s="325" t="s">
        <v>1301</v>
      </c>
      <c r="K196" s="36" t="s">
        <v>295</v>
      </c>
      <c r="L196" s="37" t="s">
        <v>296</v>
      </c>
      <c r="M196" s="38" t="s">
        <v>319</v>
      </c>
      <c r="N196" s="4"/>
    </row>
    <row r="197" spans="1:14" x14ac:dyDescent="0.2">
      <c r="A197" s="1"/>
      <c r="B197" s="93" t="str">
        <f t="shared" si="11"/>
        <v>7655</v>
      </c>
      <c r="C197" s="308" t="s">
        <v>1131</v>
      </c>
      <c r="D197" s="55">
        <v>4013</v>
      </c>
      <c r="E197" s="109"/>
      <c r="F197" s="9" t="s">
        <v>812</v>
      </c>
      <c r="G197" s="1"/>
      <c r="H197" s="3"/>
      <c r="I197" s="290" t="s">
        <v>320</v>
      </c>
      <c r="J197" s="325" t="s">
        <v>1302</v>
      </c>
      <c r="K197" s="36" t="s">
        <v>295</v>
      </c>
      <c r="L197" s="37" t="s">
        <v>296</v>
      </c>
      <c r="M197" s="38" t="s">
        <v>321</v>
      </c>
      <c r="N197" s="4"/>
    </row>
    <row r="198" spans="1:14" x14ac:dyDescent="0.2">
      <c r="A198" s="1"/>
      <c r="B198" s="93" t="str">
        <f t="shared" si="11"/>
        <v>7657</v>
      </c>
      <c r="C198" s="308" t="s">
        <v>775</v>
      </c>
      <c r="D198" s="55">
        <v>4015</v>
      </c>
      <c r="E198" s="109"/>
      <c r="F198" s="9" t="s">
        <v>925</v>
      </c>
      <c r="G198" s="1"/>
      <c r="H198" s="3"/>
      <c r="I198" s="290" t="s">
        <v>322</v>
      </c>
      <c r="J198" s="325" t="s">
        <v>1303</v>
      </c>
      <c r="K198" s="36" t="s">
        <v>295</v>
      </c>
      <c r="L198" s="37" t="s">
        <v>296</v>
      </c>
      <c r="M198" s="38" t="s">
        <v>323</v>
      </c>
      <c r="N198" s="4"/>
    </row>
    <row r="199" spans="1:14" x14ac:dyDescent="0.2">
      <c r="A199" s="1"/>
      <c r="B199" s="93" t="str">
        <f t="shared" si="11"/>
        <v>7661</v>
      </c>
      <c r="C199" s="308" t="s">
        <v>1131</v>
      </c>
      <c r="D199" s="55">
        <v>4017</v>
      </c>
      <c r="E199" s="109"/>
      <c r="F199" s="9" t="s">
        <v>812</v>
      </c>
      <c r="G199" s="1"/>
      <c r="H199" s="3"/>
      <c r="I199" s="290" t="s">
        <v>324</v>
      </c>
      <c r="J199" s="325" t="s">
        <v>1304</v>
      </c>
      <c r="K199" s="36" t="s">
        <v>295</v>
      </c>
      <c r="L199" s="37" t="s">
        <v>296</v>
      </c>
      <c r="M199" s="38" t="s">
        <v>325</v>
      </c>
      <c r="N199" s="4"/>
    </row>
    <row r="200" spans="1:14" x14ac:dyDescent="0.2">
      <c r="A200" s="1"/>
      <c r="B200" s="93" t="str">
        <f t="shared" si="11"/>
        <v>7663</v>
      </c>
      <c r="C200" s="308" t="s">
        <v>1131</v>
      </c>
      <c r="D200" s="55">
        <v>4019</v>
      </c>
      <c r="E200" s="109"/>
      <c r="F200" s="9" t="s">
        <v>812</v>
      </c>
      <c r="G200" s="1"/>
      <c r="H200" s="3"/>
      <c r="I200" s="290" t="s">
        <v>326</v>
      </c>
      <c r="J200" s="325" t="s">
        <v>1305</v>
      </c>
      <c r="K200" s="36" t="s">
        <v>295</v>
      </c>
      <c r="L200" s="37" t="s">
        <v>296</v>
      </c>
      <c r="M200" s="38" t="s">
        <v>327</v>
      </c>
      <c r="N200" s="4"/>
    </row>
    <row r="201" spans="1:14" x14ac:dyDescent="0.2">
      <c r="A201" s="1"/>
      <c r="B201" s="93" t="str">
        <f t="shared" si="11"/>
        <v>7665</v>
      </c>
      <c r="C201" s="308" t="s">
        <v>1131</v>
      </c>
      <c r="D201" s="55">
        <v>4021</v>
      </c>
      <c r="E201" s="109"/>
      <c r="F201" s="9" t="s">
        <v>812</v>
      </c>
      <c r="G201" s="1"/>
      <c r="H201" s="3"/>
      <c r="I201" s="290" t="s">
        <v>297</v>
      </c>
      <c r="J201" s="325" t="s">
        <v>1306</v>
      </c>
      <c r="K201" s="36" t="s">
        <v>295</v>
      </c>
      <c r="L201" s="37" t="s">
        <v>296</v>
      </c>
      <c r="M201" s="38" t="s">
        <v>298</v>
      </c>
      <c r="N201" s="4"/>
    </row>
    <row r="202" spans="1:14" x14ac:dyDescent="0.2">
      <c r="A202" s="1"/>
      <c r="B202" s="93" t="str">
        <f t="shared" si="11"/>
        <v>7667</v>
      </c>
      <c r="C202" s="308" t="s">
        <v>1131</v>
      </c>
      <c r="D202" s="55">
        <v>4023</v>
      </c>
      <c r="E202" s="109"/>
      <c r="F202" s="9" t="s">
        <v>812</v>
      </c>
      <c r="G202" s="1"/>
      <c r="H202" s="3"/>
      <c r="I202" s="290" t="s">
        <v>299</v>
      </c>
      <c r="J202" s="325" t="s">
        <v>1307</v>
      </c>
      <c r="K202" s="36" t="s">
        <v>295</v>
      </c>
      <c r="L202" s="37" t="s">
        <v>296</v>
      </c>
      <c r="M202" s="38" t="s">
        <v>300</v>
      </c>
      <c r="N202" s="4"/>
    </row>
    <row r="203" spans="1:14" x14ac:dyDescent="0.2">
      <c r="A203" s="1"/>
      <c r="B203" s="93" t="str">
        <f t="shared" ref="B203:B238" si="12">DEC2OCT(D203,4)</f>
        <v>7671</v>
      </c>
      <c r="C203" s="308" t="s">
        <v>1131</v>
      </c>
      <c r="D203" s="55">
        <v>4025</v>
      </c>
      <c r="E203" s="109"/>
      <c r="F203" s="9" t="s">
        <v>895</v>
      </c>
      <c r="G203" s="1"/>
      <c r="H203" s="3"/>
      <c r="I203" s="290" t="s">
        <v>303</v>
      </c>
      <c r="J203" s="325" t="s">
        <v>1308</v>
      </c>
      <c r="K203" s="36" t="s">
        <v>295</v>
      </c>
      <c r="L203" s="37" t="s">
        <v>296</v>
      </c>
      <c r="M203" s="38" t="s">
        <v>304</v>
      </c>
      <c r="N203" s="4"/>
    </row>
    <row r="204" spans="1:14" x14ac:dyDescent="0.2">
      <c r="A204" s="1"/>
      <c r="B204" s="93" t="str">
        <f t="shared" si="12"/>
        <v>7673</v>
      </c>
      <c r="C204" s="308" t="s">
        <v>1131</v>
      </c>
      <c r="D204" s="55">
        <v>4027</v>
      </c>
      <c r="E204" s="109"/>
      <c r="F204" s="9" t="s">
        <v>812</v>
      </c>
      <c r="G204" s="1"/>
      <c r="H204" s="3"/>
      <c r="I204" s="290" t="s">
        <v>301</v>
      </c>
      <c r="J204" s="325" t="s">
        <v>1309</v>
      </c>
      <c r="K204" s="36" t="s">
        <v>295</v>
      </c>
      <c r="L204" s="37" t="s">
        <v>296</v>
      </c>
      <c r="M204" s="38" t="s">
        <v>302</v>
      </c>
      <c r="N204" s="4"/>
    </row>
    <row r="205" spans="1:14" x14ac:dyDescent="0.2">
      <c r="A205" s="1"/>
      <c r="B205" s="93" t="str">
        <f t="shared" si="12"/>
        <v>7675</v>
      </c>
      <c r="C205" s="308" t="s">
        <v>1131</v>
      </c>
      <c r="D205" s="55">
        <v>4029</v>
      </c>
      <c r="E205" s="109"/>
      <c r="F205" s="9" t="s">
        <v>812</v>
      </c>
      <c r="G205" s="1"/>
      <c r="H205" s="3"/>
      <c r="I205" s="290" t="s">
        <v>307</v>
      </c>
      <c r="J205" s="325" t="s">
        <v>1310</v>
      </c>
      <c r="K205" s="36" t="s">
        <v>295</v>
      </c>
      <c r="L205" s="37" t="s">
        <v>296</v>
      </c>
      <c r="M205" s="38" t="s">
        <v>308</v>
      </c>
      <c r="N205" s="4"/>
    </row>
    <row r="206" spans="1:14" x14ac:dyDescent="0.2">
      <c r="A206" s="1"/>
      <c r="B206" s="93" t="str">
        <f t="shared" si="12"/>
        <v>7677</v>
      </c>
      <c r="C206" s="308" t="s">
        <v>1131</v>
      </c>
      <c r="D206" s="55">
        <v>4031</v>
      </c>
      <c r="E206" s="109"/>
      <c r="F206" s="9" t="s">
        <v>812</v>
      </c>
      <c r="G206" s="1"/>
      <c r="H206" s="3"/>
      <c r="I206" s="290" t="s">
        <v>305</v>
      </c>
      <c r="J206" s="325" t="s">
        <v>1310</v>
      </c>
      <c r="K206" s="36" t="s">
        <v>295</v>
      </c>
      <c r="L206" s="37" t="s">
        <v>296</v>
      </c>
      <c r="M206" s="38" t="s">
        <v>306</v>
      </c>
      <c r="N206" s="4"/>
    </row>
    <row r="207" spans="1:14" x14ac:dyDescent="0.2">
      <c r="A207" s="1"/>
      <c r="B207" s="93" t="str">
        <f t="shared" si="12"/>
        <v>7701</v>
      </c>
      <c r="C207" s="308" t="s">
        <v>733</v>
      </c>
      <c r="D207" s="55">
        <v>4033</v>
      </c>
      <c r="E207" s="109"/>
      <c r="F207" s="9" t="s">
        <v>871</v>
      </c>
      <c r="G207" s="1"/>
      <c r="H207" s="3"/>
      <c r="I207" s="290" t="s">
        <v>309</v>
      </c>
      <c r="J207" s="325" t="s">
        <v>1311</v>
      </c>
      <c r="K207" s="36" t="s">
        <v>295</v>
      </c>
      <c r="L207" s="37" t="s">
        <v>296</v>
      </c>
      <c r="M207" s="38" t="s">
        <v>310</v>
      </c>
      <c r="N207" s="4"/>
    </row>
    <row r="208" spans="1:14" x14ac:dyDescent="0.2">
      <c r="A208" s="1"/>
      <c r="B208" s="93" t="str">
        <f t="shared" si="12"/>
        <v>7703</v>
      </c>
      <c r="C208" s="308" t="s">
        <v>800</v>
      </c>
      <c r="D208" s="55">
        <v>4035</v>
      </c>
      <c r="E208" s="109"/>
      <c r="F208" s="9" t="s">
        <v>926</v>
      </c>
      <c r="G208" s="1"/>
      <c r="H208" s="3"/>
      <c r="I208" s="290" t="s">
        <v>311</v>
      </c>
      <c r="J208" s="325" t="s">
        <v>1312</v>
      </c>
      <c r="K208" s="36" t="s">
        <v>295</v>
      </c>
      <c r="L208" s="37" t="s">
        <v>296</v>
      </c>
      <c r="M208" s="38" t="s">
        <v>312</v>
      </c>
      <c r="N208" s="4"/>
    </row>
    <row r="209" spans="1:14" x14ac:dyDescent="0.2">
      <c r="A209" s="1"/>
      <c r="B209" s="93" t="str">
        <f t="shared" si="12"/>
        <v>7705</v>
      </c>
      <c r="C209" s="308" t="s">
        <v>801</v>
      </c>
      <c r="D209" s="55">
        <v>4037</v>
      </c>
      <c r="E209" s="109"/>
      <c r="F209" s="9" t="s">
        <v>927</v>
      </c>
      <c r="G209" s="1"/>
      <c r="H209" s="3"/>
      <c r="I209" s="290" t="s">
        <v>313</v>
      </c>
      <c r="J209" s="325" t="s">
        <v>1313</v>
      </c>
      <c r="K209" s="36" t="s">
        <v>295</v>
      </c>
      <c r="L209" s="37" t="s">
        <v>296</v>
      </c>
      <c r="M209" s="38" t="s">
        <v>314</v>
      </c>
      <c r="N209" s="4"/>
    </row>
    <row r="210" spans="1:14" x14ac:dyDescent="0.2">
      <c r="A210" s="1"/>
      <c r="B210" s="93" t="str">
        <f t="shared" si="12"/>
        <v>7707</v>
      </c>
      <c r="C210" s="308" t="s">
        <v>802</v>
      </c>
      <c r="D210" s="55">
        <v>4039</v>
      </c>
      <c r="E210" s="109"/>
      <c r="F210" s="9" t="s">
        <v>928</v>
      </c>
      <c r="G210" s="1"/>
      <c r="H210" s="3"/>
      <c r="I210" s="290" t="s">
        <v>315</v>
      </c>
      <c r="J210" s="325" t="s">
        <v>1314</v>
      </c>
      <c r="K210" s="36" t="s">
        <v>295</v>
      </c>
      <c r="L210" s="37" t="s">
        <v>296</v>
      </c>
      <c r="M210" s="38" t="s">
        <v>316</v>
      </c>
      <c r="N210" s="4"/>
    </row>
    <row r="211" spans="1:14" x14ac:dyDescent="0.2">
      <c r="A211" s="1"/>
      <c r="B211" s="93" t="str">
        <f t="shared" si="12"/>
        <v>7711</v>
      </c>
      <c r="C211" s="308" t="s">
        <v>1131</v>
      </c>
      <c r="D211" s="55">
        <v>4041</v>
      </c>
      <c r="E211" s="109"/>
      <c r="F211" s="9" t="s">
        <v>895</v>
      </c>
      <c r="G211" s="1"/>
      <c r="H211" s="3"/>
      <c r="I211" s="290" t="s">
        <v>317</v>
      </c>
      <c r="J211" s="325" t="s">
        <v>1315</v>
      </c>
      <c r="K211" s="36" t="s">
        <v>295</v>
      </c>
      <c r="L211" s="37" t="s">
        <v>296</v>
      </c>
      <c r="M211" s="38" t="s">
        <v>206</v>
      </c>
      <c r="N211" s="4"/>
    </row>
    <row r="212" spans="1:14" x14ac:dyDescent="0.2">
      <c r="A212" s="1"/>
      <c r="B212" s="93" t="str">
        <f t="shared" si="12"/>
        <v>7713</v>
      </c>
      <c r="C212" s="308" t="s">
        <v>803</v>
      </c>
      <c r="D212" s="55">
        <v>4043</v>
      </c>
      <c r="E212" s="109"/>
      <c r="F212" s="9" t="s">
        <v>929</v>
      </c>
      <c r="G212" s="1"/>
      <c r="H212" s="3"/>
      <c r="I212" s="290" t="s">
        <v>318</v>
      </c>
      <c r="J212" s="325" t="s">
        <v>1316</v>
      </c>
      <c r="K212" s="36" t="s">
        <v>295</v>
      </c>
      <c r="L212" s="37" t="s">
        <v>296</v>
      </c>
      <c r="M212" s="38" t="s">
        <v>319</v>
      </c>
      <c r="N212" s="4"/>
    </row>
    <row r="213" spans="1:14" x14ac:dyDescent="0.2">
      <c r="A213" s="1"/>
      <c r="B213" s="93" t="str">
        <f t="shared" si="12"/>
        <v>7715</v>
      </c>
      <c r="C213" s="308" t="s">
        <v>804</v>
      </c>
      <c r="D213" s="55">
        <v>4045</v>
      </c>
      <c r="E213" s="109"/>
      <c r="F213" s="9" t="s">
        <v>930</v>
      </c>
      <c r="G213" s="1"/>
      <c r="H213" s="3"/>
      <c r="I213" s="290" t="s">
        <v>320</v>
      </c>
      <c r="J213" s="325" t="s">
        <v>1317</v>
      </c>
      <c r="K213" s="36" t="s">
        <v>295</v>
      </c>
      <c r="L213" s="37" t="s">
        <v>296</v>
      </c>
      <c r="M213" s="38" t="s">
        <v>321</v>
      </c>
      <c r="N213" s="4"/>
    </row>
    <row r="214" spans="1:14" x14ac:dyDescent="0.2">
      <c r="A214" s="1"/>
      <c r="B214" s="93" t="str">
        <f t="shared" si="12"/>
        <v>7717</v>
      </c>
      <c r="C214" s="308" t="s">
        <v>805</v>
      </c>
      <c r="D214" s="55">
        <v>4047</v>
      </c>
      <c r="E214" s="109"/>
      <c r="F214" s="9" t="s">
        <v>931</v>
      </c>
      <c r="G214" s="1"/>
      <c r="H214" s="3"/>
      <c r="I214" s="290" t="s">
        <v>322</v>
      </c>
      <c r="J214" s="325" t="s">
        <v>1318</v>
      </c>
      <c r="K214" s="36" t="s">
        <v>295</v>
      </c>
      <c r="L214" s="37" t="s">
        <v>296</v>
      </c>
      <c r="M214" s="38" t="s">
        <v>323</v>
      </c>
      <c r="N214" s="4"/>
    </row>
    <row r="215" spans="1:14" x14ac:dyDescent="0.2">
      <c r="A215" s="1"/>
      <c r="B215" s="93" t="str">
        <f t="shared" si="12"/>
        <v>7721</v>
      </c>
      <c r="C215" s="308" t="s">
        <v>734</v>
      </c>
      <c r="D215" s="55">
        <v>4049</v>
      </c>
      <c r="E215" s="109"/>
      <c r="F215" s="9" t="s">
        <v>872</v>
      </c>
      <c r="G215" s="1"/>
      <c r="H215" s="3"/>
      <c r="I215" s="290" t="s">
        <v>324</v>
      </c>
      <c r="J215" s="325" t="s">
        <v>1319</v>
      </c>
      <c r="K215" s="36" t="s">
        <v>295</v>
      </c>
      <c r="L215" s="37" t="s">
        <v>296</v>
      </c>
      <c r="M215" s="38" t="s">
        <v>325</v>
      </c>
      <c r="N215" s="4"/>
    </row>
    <row r="216" spans="1:14" ht="17" thickBot="1" x14ac:dyDescent="0.25">
      <c r="A216" s="1"/>
      <c r="B216" s="93" t="str">
        <f t="shared" si="12"/>
        <v>7723</v>
      </c>
      <c r="C216" s="308" t="s">
        <v>806</v>
      </c>
      <c r="D216" s="55">
        <v>4051</v>
      </c>
      <c r="E216" s="109"/>
      <c r="F216" s="9" t="s">
        <v>932</v>
      </c>
      <c r="G216" s="1"/>
      <c r="H216" s="3"/>
      <c r="I216" s="291" t="s">
        <v>326</v>
      </c>
      <c r="J216" s="326" t="s">
        <v>1320</v>
      </c>
      <c r="K216" s="13" t="s">
        <v>295</v>
      </c>
      <c r="L216" s="14" t="s">
        <v>296</v>
      </c>
      <c r="M216" s="15" t="s">
        <v>327</v>
      </c>
      <c r="N216" s="4"/>
    </row>
    <row r="217" spans="1:14" x14ac:dyDescent="0.2">
      <c r="A217" s="1"/>
      <c r="B217" s="93" t="str">
        <f t="shared" si="12"/>
        <v>7725</v>
      </c>
      <c r="C217" s="308" t="s">
        <v>807</v>
      </c>
      <c r="D217" s="55">
        <v>4053</v>
      </c>
      <c r="E217" s="109"/>
      <c r="F217" s="9" t="s">
        <v>933</v>
      </c>
      <c r="G217" s="1"/>
      <c r="H217" s="3"/>
      <c r="I217" s="297" t="s">
        <v>330</v>
      </c>
      <c r="J217" s="332" t="s">
        <v>1321</v>
      </c>
      <c r="K217" s="16" t="s">
        <v>328</v>
      </c>
      <c r="L217" s="17" t="s">
        <v>329</v>
      </c>
      <c r="M217" s="39" t="s">
        <v>331</v>
      </c>
      <c r="N217" s="4"/>
    </row>
    <row r="218" spans="1:14" x14ac:dyDescent="0.2">
      <c r="A218" s="1"/>
      <c r="B218" s="93" t="str">
        <f t="shared" si="12"/>
        <v>7727</v>
      </c>
      <c r="C218" s="308" t="s">
        <v>808</v>
      </c>
      <c r="D218" s="55">
        <v>4055</v>
      </c>
      <c r="E218" s="109"/>
      <c r="F218" s="9" t="s">
        <v>934</v>
      </c>
      <c r="G218" s="1"/>
      <c r="H218" s="3"/>
      <c r="I218" s="293" t="s">
        <v>332</v>
      </c>
      <c r="J218" s="333" t="s">
        <v>1322</v>
      </c>
      <c r="K218" s="18" t="s">
        <v>328</v>
      </c>
      <c r="L218" s="19" t="s">
        <v>329</v>
      </c>
      <c r="M218" s="40" t="s">
        <v>333</v>
      </c>
      <c r="N218" s="4"/>
    </row>
    <row r="219" spans="1:14" x14ac:dyDescent="0.2">
      <c r="A219" s="1"/>
      <c r="B219" s="93" t="str">
        <f t="shared" si="12"/>
        <v>7731</v>
      </c>
      <c r="C219" s="308" t="s">
        <v>1131</v>
      </c>
      <c r="D219" s="55">
        <v>4057</v>
      </c>
      <c r="E219" s="109"/>
      <c r="F219" s="9" t="s">
        <v>895</v>
      </c>
      <c r="G219" s="1"/>
      <c r="H219" s="3"/>
      <c r="I219" s="293" t="s">
        <v>334</v>
      </c>
      <c r="J219" s="333" t="s">
        <v>1323</v>
      </c>
      <c r="K219" s="18" t="s">
        <v>328</v>
      </c>
      <c r="L219" s="19" t="s">
        <v>329</v>
      </c>
      <c r="M219" s="40" t="s">
        <v>335</v>
      </c>
      <c r="N219" s="4"/>
    </row>
    <row r="220" spans="1:14" x14ac:dyDescent="0.2">
      <c r="A220" s="1"/>
      <c r="B220" s="93" t="str">
        <f t="shared" si="12"/>
        <v>7733</v>
      </c>
      <c r="C220" s="308" t="s">
        <v>809</v>
      </c>
      <c r="D220" s="55">
        <v>4059</v>
      </c>
      <c r="E220" s="109"/>
      <c r="F220" s="9" t="s">
        <v>935</v>
      </c>
      <c r="G220" s="1"/>
      <c r="H220" s="3"/>
      <c r="I220" s="293" t="s">
        <v>336</v>
      </c>
      <c r="J220" s="333" t="s">
        <v>1324</v>
      </c>
      <c r="K220" s="18" t="s">
        <v>328</v>
      </c>
      <c r="L220" s="19" t="s">
        <v>329</v>
      </c>
      <c r="M220" s="40" t="s">
        <v>337</v>
      </c>
      <c r="N220" s="4"/>
    </row>
    <row r="221" spans="1:14" x14ac:dyDescent="0.2">
      <c r="A221" s="1"/>
      <c r="B221" s="93" t="str">
        <f t="shared" si="12"/>
        <v>7735</v>
      </c>
      <c r="C221" s="308" t="s">
        <v>810</v>
      </c>
      <c r="D221" s="55">
        <v>4061</v>
      </c>
      <c r="E221" s="109"/>
      <c r="F221" s="9" t="s">
        <v>936</v>
      </c>
      <c r="G221" s="1"/>
      <c r="H221" s="3"/>
      <c r="I221" s="293" t="s">
        <v>338</v>
      </c>
      <c r="J221" s="333" t="s">
        <v>1325</v>
      </c>
      <c r="K221" s="18" t="s">
        <v>328</v>
      </c>
      <c r="L221" s="19" t="s">
        <v>329</v>
      </c>
      <c r="M221" s="40" t="s">
        <v>339</v>
      </c>
      <c r="N221" s="4"/>
    </row>
    <row r="222" spans="1:14" x14ac:dyDescent="0.2">
      <c r="A222" s="1"/>
      <c r="B222" s="93" t="str">
        <f t="shared" si="12"/>
        <v>7737</v>
      </c>
      <c r="C222" s="308" t="s">
        <v>811</v>
      </c>
      <c r="D222" s="55">
        <v>4063</v>
      </c>
      <c r="E222" s="109"/>
      <c r="F222" s="9" t="s">
        <v>937</v>
      </c>
      <c r="G222" s="1"/>
      <c r="H222" s="3"/>
      <c r="I222" s="293" t="s">
        <v>340</v>
      </c>
      <c r="J222" s="333" t="s">
        <v>1326</v>
      </c>
      <c r="K222" s="18" t="s">
        <v>328</v>
      </c>
      <c r="L222" s="19" t="s">
        <v>329</v>
      </c>
      <c r="M222" s="40" t="s">
        <v>341</v>
      </c>
      <c r="N222" s="4"/>
    </row>
    <row r="223" spans="1:14" x14ac:dyDescent="0.2">
      <c r="A223" s="1"/>
      <c r="B223" s="93" t="str">
        <f t="shared" si="12"/>
        <v>7741</v>
      </c>
      <c r="C223" s="308" t="s">
        <v>1131</v>
      </c>
      <c r="D223" s="55">
        <v>4065</v>
      </c>
      <c r="E223" s="109"/>
      <c r="F223" s="9" t="s">
        <v>812</v>
      </c>
      <c r="G223" s="1"/>
      <c r="H223" s="3"/>
      <c r="I223" s="293" t="s">
        <v>722</v>
      </c>
      <c r="J223" s="333" t="s">
        <v>1327</v>
      </c>
      <c r="K223" s="18" t="s">
        <v>328</v>
      </c>
      <c r="L223" s="19" t="s">
        <v>329</v>
      </c>
      <c r="M223" s="40" t="s">
        <v>342</v>
      </c>
      <c r="N223" s="4"/>
    </row>
    <row r="224" spans="1:14" ht="17" thickBot="1" x14ac:dyDescent="0.25">
      <c r="A224" s="1"/>
      <c r="B224" s="93" t="str">
        <f t="shared" si="12"/>
        <v>7743</v>
      </c>
      <c r="C224" s="308" t="s">
        <v>1131</v>
      </c>
      <c r="D224" s="55">
        <v>4067</v>
      </c>
      <c r="E224" s="109"/>
      <c r="F224" s="9" t="s">
        <v>812</v>
      </c>
      <c r="G224" s="1"/>
      <c r="H224" s="3"/>
      <c r="I224" s="295" t="s">
        <v>343</v>
      </c>
      <c r="J224" s="334" t="s">
        <v>1328</v>
      </c>
      <c r="K224" s="30" t="s">
        <v>328</v>
      </c>
      <c r="L224" s="31" t="s">
        <v>329</v>
      </c>
      <c r="M224" s="41" t="s">
        <v>344</v>
      </c>
      <c r="N224" s="4"/>
    </row>
    <row r="225" spans="1:14" x14ac:dyDescent="0.2">
      <c r="A225" s="1"/>
      <c r="B225" s="93" t="str">
        <f t="shared" si="12"/>
        <v>7745</v>
      </c>
      <c r="C225" s="308" t="s">
        <v>1131</v>
      </c>
      <c r="D225" s="55">
        <v>4069</v>
      </c>
      <c r="E225" s="109"/>
      <c r="F225" s="9" t="s">
        <v>812</v>
      </c>
      <c r="G225" s="1"/>
      <c r="H225" s="3"/>
      <c r="I225" s="298" t="s">
        <v>347</v>
      </c>
      <c r="J225" s="335" t="s">
        <v>1322</v>
      </c>
      <c r="K225" s="10" t="s">
        <v>345</v>
      </c>
      <c r="L225" s="11" t="s">
        <v>346</v>
      </c>
      <c r="M225" s="12" t="s">
        <v>348</v>
      </c>
      <c r="N225" s="4"/>
    </row>
    <row r="226" spans="1:14" x14ac:dyDescent="0.2">
      <c r="A226" s="1"/>
      <c r="B226" s="93" t="str">
        <f t="shared" si="12"/>
        <v>7747</v>
      </c>
      <c r="C226" s="308" t="s">
        <v>1131</v>
      </c>
      <c r="D226" s="55">
        <v>4071</v>
      </c>
      <c r="E226" s="109"/>
      <c r="F226" s="9" t="s">
        <v>812</v>
      </c>
      <c r="G226" s="1"/>
      <c r="H226" s="3"/>
      <c r="I226" s="290" t="s">
        <v>349</v>
      </c>
      <c r="J226" s="325" t="s">
        <v>1323</v>
      </c>
      <c r="K226" s="36" t="s">
        <v>345</v>
      </c>
      <c r="L226" s="37" t="s">
        <v>346</v>
      </c>
      <c r="M226" s="38" t="s">
        <v>350</v>
      </c>
      <c r="N226" s="4"/>
    </row>
    <row r="227" spans="1:14" x14ac:dyDescent="0.2">
      <c r="A227" s="1"/>
      <c r="B227" s="93" t="str">
        <f t="shared" si="12"/>
        <v>7751</v>
      </c>
      <c r="C227" s="308" t="s">
        <v>1131</v>
      </c>
      <c r="D227" s="55">
        <v>4073</v>
      </c>
      <c r="E227" s="109"/>
      <c r="F227" s="9" t="s">
        <v>895</v>
      </c>
      <c r="G227" s="1"/>
      <c r="H227" s="3"/>
      <c r="I227" s="290" t="s">
        <v>351</v>
      </c>
      <c r="J227" s="325" t="s">
        <v>1324</v>
      </c>
      <c r="K227" s="36" t="s">
        <v>345</v>
      </c>
      <c r="L227" s="37" t="s">
        <v>346</v>
      </c>
      <c r="M227" s="38" t="s">
        <v>286</v>
      </c>
      <c r="N227" s="4"/>
    </row>
    <row r="228" spans="1:14" x14ac:dyDescent="0.2">
      <c r="A228" s="1"/>
      <c r="B228" s="93" t="str">
        <f t="shared" si="12"/>
        <v>7753</v>
      </c>
      <c r="C228" s="308" t="s">
        <v>1131</v>
      </c>
      <c r="D228" s="55">
        <v>4075</v>
      </c>
      <c r="E228" s="109"/>
      <c r="F228" s="9" t="s">
        <v>812</v>
      </c>
      <c r="G228" s="1"/>
      <c r="H228" s="3"/>
      <c r="I228" s="290" t="s">
        <v>352</v>
      </c>
      <c r="J228" s="325" t="s">
        <v>1325</v>
      </c>
      <c r="K228" s="36" t="s">
        <v>345</v>
      </c>
      <c r="L228" s="37" t="s">
        <v>346</v>
      </c>
      <c r="M228" s="38" t="s">
        <v>353</v>
      </c>
      <c r="N228" s="4"/>
    </row>
    <row r="229" spans="1:14" x14ac:dyDescent="0.2">
      <c r="A229" s="1"/>
      <c r="B229" s="93" t="str">
        <f t="shared" si="12"/>
        <v>7755</v>
      </c>
      <c r="C229" s="308" t="s">
        <v>1131</v>
      </c>
      <c r="D229" s="55">
        <v>4077</v>
      </c>
      <c r="E229" s="109"/>
      <c r="F229" s="9" t="s">
        <v>812</v>
      </c>
      <c r="G229" s="1"/>
      <c r="H229" s="3"/>
      <c r="I229" s="290" t="s">
        <v>354</v>
      </c>
      <c r="J229" s="325" t="s">
        <v>1326</v>
      </c>
      <c r="K229" s="36" t="s">
        <v>345</v>
      </c>
      <c r="L229" s="37" t="s">
        <v>346</v>
      </c>
      <c r="M229" s="38" t="s">
        <v>355</v>
      </c>
      <c r="N229" s="4"/>
    </row>
    <row r="230" spans="1:14" ht="17" thickBot="1" x14ac:dyDescent="0.25">
      <c r="A230" s="1"/>
      <c r="B230" s="93" t="str">
        <f t="shared" si="12"/>
        <v>7757</v>
      </c>
      <c r="C230" s="308" t="s">
        <v>1131</v>
      </c>
      <c r="D230" s="55">
        <v>4079</v>
      </c>
      <c r="E230" s="109"/>
      <c r="F230" s="9" t="s">
        <v>812</v>
      </c>
      <c r="G230" s="1"/>
      <c r="H230" s="3"/>
      <c r="I230" s="291" t="s">
        <v>356</v>
      </c>
      <c r="J230" s="326" t="s">
        <v>1327</v>
      </c>
      <c r="K230" s="13" t="s">
        <v>345</v>
      </c>
      <c r="L230" s="14" t="s">
        <v>346</v>
      </c>
      <c r="M230" s="15" t="s">
        <v>357</v>
      </c>
      <c r="N230" s="4"/>
    </row>
    <row r="231" spans="1:14" x14ac:dyDescent="0.2">
      <c r="A231" s="1"/>
      <c r="B231" s="93" t="str">
        <f t="shared" si="12"/>
        <v>7761</v>
      </c>
      <c r="C231" s="308" t="s">
        <v>1131</v>
      </c>
      <c r="D231" s="55">
        <v>4081</v>
      </c>
      <c r="E231" s="109"/>
      <c r="F231" s="9" t="s">
        <v>812</v>
      </c>
      <c r="G231" s="1"/>
      <c r="H231" s="3"/>
      <c r="I231" s="297" t="s">
        <v>360</v>
      </c>
      <c r="J231" s="332" t="s">
        <v>1329</v>
      </c>
      <c r="K231" s="16" t="s">
        <v>358</v>
      </c>
      <c r="L231" s="17" t="s">
        <v>359</v>
      </c>
      <c r="M231" s="39" t="s">
        <v>361</v>
      </c>
      <c r="N231" s="4"/>
    </row>
    <row r="232" spans="1:14" x14ac:dyDescent="0.2">
      <c r="A232" s="1"/>
      <c r="B232" s="93" t="str">
        <f t="shared" si="12"/>
        <v>7763</v>
      </c>
      <c r="C232" s="308" t="s">
        <v>746</v>
      </c>
      <c r="D232" s="55">
        <v>4083</v>
      </c>
      <c r="E232" s="109"/>
      <c r="F232" s="9" t="s">
        <v>889</v>
      </c>
      <c r="G232" s="1"/>
      <c r="H232" s="3"/>
      <c r="I232" s="293" t="s">
        <v>362</v>
      </c>
      <c r="J232" s="333" t="s">
        <v>1330</v>
      </c>
      <c r="K232" s="18" t="s">
        <v>358</v>
      </c>
      <c r="L232" s="19" t="s">
        <v>359</v>
      </c>
      <c r="M232" s="40" t="s">
        <v>363</v>
      </c>
      <c r="N232" s="4"/>
    </row>
    <row r="233" spans="1:14" x14ac:dyDescent="0.2">
      <c r="A233" s="1"/>
      <c r="B233" s="93" t="str">
        <f t="shared" si="12"/>
        <v>7765</v>
      </c>
      <c r="C233" s="308" t="s">
        <v>1131</v>
      </c>
      <c r="D233" s="55">
        <v>4085</v>
      </c>
      <c r="E233" s="109"/>
      <c r="F233" s="9" t="s">
        <v>812</v>
      </c>
      <c r="G233" s="1"/>
      <c r="H233" s="3"/>
      <c r="I233" s="293" t="s">
        <v>364</v>
      </c>
      <c r="J233" s="333" t="s">
        <v>1331</v>
      </c>
      <c r="K233" s="18" t="s">
        <v>358</v>
      </c>
      <c r="L233" s="19" t="s">
        <v>359</v>
      </c>
      <c r="M233" s="40" t="s">
        <v>365</v>
      </c>
      <c r="N233" s="4"/>
    </row>
    <row r="234" spans="1:14" x14ac:dyDescent="0.2">
      <c r="A234" s="1"/>
      <c r="B234" s="93" t="str">
        <f t="shared" si="12"/>
        <v>7767</v>
      </c>
      <c r="C234" s="308" t="s">
        <v>1131</v>
      </c>
      <c r="D234" s="55">
        <v>4087</v>
      </c>
      <c r="E234" s="109"/>
      <c r="F234" s="9" t="s">
        <v>812</v>
      </c>
      <c r="G234" s="1"/>
      <c r="H234" s="3"/>
      <c r="I234" s="293" t="s">
        <v>366</v>
      </c>
      <c r="J234" s="333" t="s">
        <v>1332</v>
      </c>
      <c r="K234" s="18" t="s">
        <v>358</v>
      </c>
      <c r="L234" s="19" t="s">
        <v>359</v>
      </c>
      <c r="M234" s="40" t="s">
        <v>367</v>
      </c>
      <c r="N234" s="4"/>
    </row>
    <row r="235" spans="1:14" x14ac:dyDescent="0.2">
      <c r="A235" s="1"/>
      <c r="B235" s="93" t="str">
        <f t="shared" si="12"/>
        <v>7771</v>
      </c>
      <c r="C235" s="308" t="s">
        <v>1131</v>
      </c>
      <c r="D235" s="55">
        <v>4089</v>
      </c>
      <c r="E235" s="109"/>
      <c r="F235" s="9" t="s">
        <v>895</v>
      </c>
      <c r="G235" s="1"/>
      <c r="H235" s="3"/>
      <c r="I235" s="293" t="s">
        <v>368</v>
      </c>
      <c r="J235" s="333" t="s">
        <v>1333</v>
      </c>
      <c r="K235" s="18" t="s">
        <v>358</v>
      </c>
      <c r="L235" s="19" t="s">
        <v>359</v>
      </c>
      <c r="M235" s="40" t="s">
        <v>369</v>
      </c>
      <c r="N235" s="4"/>
    </row>
    <row r="236" spans="1:14" x14ac:dyDescent="0.2">
      <c r="A236" s="1"/>
      <c r="B236" s="93" t="str">
        <f t="shared" si="12"/>
        <v>7773</v>
      </c>
      <c r="C236" s="308" t="s">
        <v>813</v>
      </c>
      <c r="D236" s="55">
        <v>4091</v>
      </c>
      <c r="E236" s="109"/>
      <c r="F236" s="9" t="s">
        <v>938</v>
      </c>
      <c r="G236" s="1"/>
      <c r="H236" s="3"/>
      <c r="I236" s="293" t="s">
        <v>370</v>
      </c>
      <c r="J236" s="333" t="s">
        <v>1334</v>
      </c>
      <c r="K236" s="18" t="s">
        <v>358</v>
      </c>
      <c r="L236" s="19" t="s">
        <v>359</v>
      </c>
      <c r="M236" s="40" t="s">
        <v>371</v>
      </c>
      <c r="N236" s="4"/>
    </row>
    <row r="237" spans="1:14" x14ac:dyDescent="0.2">
      <c r="A237" s="1"/>
      <c r="B237" s="93" t="str">
        <f t="shared" si="12"/>
        <v>7775</v>
      </c>
      <c r="C237" s="308" t="s">
        <v>814</v>
      </c>
      <c r="D237" s="55">
        <v>4093</v>
      </c>
      <c r="E237" s="109"/>
      <c r="F237" s="9" t="s">
        <v>939</v>
      </c>
      <c r="G237" s="1"/>
      <c r="H237" s="3"/>
      <c r="I237" s="293" t="s">
        <v>372</v>
      </c>
      <c r="J237" s="333" t="s">
        <v>1335</v>
      </c>
      <c r="K237" s="18" t="s">
        <v>358</v>
      </c>
      <c r="L237" s="19" t="s">
        <v>359</v>
      </c>
      <c r="M237" s="40" t="s">
        <v>373</v>
      </c>
      <c r="N237" s="4"/>
    </row>
    <row r="238" spans="1:14" ht="17" thickBot="1" x14ac:dyDescent="0.25">
      <c r="A238" s="1"/>
      <c r="B238" s="94" t="str">
        <f t="shared" si="12"/>
        <v>7777</v>
      </c>
      <c r="C238" s="312" t="s">
        <v>1131</v>
      </c>
      <c r="D238" s="99">
        <v>4095</v>
      </c>
      <c r="E238" s="110"/>
      <c r="F238" s="21" t="s">
        <v>812</v>
      </c>
      <c r="G238" s="1"/>
      <c r="H238" s="3"/>
      <c r="I238" s="295" t="s">
        <v>374</v>
      </c>
      <c r="J238" s="334" t="s">
        <v>1336</v>
      </c>
      <c r="K238" s="30" t="s">
        <v>358</v>
      </c>
      <c r="L238" s="31" t="s">
        <v>359</v>
      </c>
      <c r="M238" s="41" t="s">
        <v>375</v>
      </c>
      <c r="N238" s="4"/>
    </row>
    <row r="239" spans="1:14" x14ac:dyDescent="0.2">
      <c r="A239" s="1"/>
      <c r="B239" s="2"/>
      <c r="C239" s="1"/>
      <c r="D239" s="1"/>
      <c r="E239" s="1"/>
      <c r="F239" s="1"/>
      <c r="G239" s="1"/>
      <c r="H239" s="3"/>
      <c r="I239" s="298" t="s">
        <v>378</v>
      </c>
      <c r="J239" s="335" t="s">
        <v>1330</v>
      </c>
      <c r="K239" s="10" t="s">
        <v>376</v>
      </c>
      <c r="L239" s="11" t="s">
        <v>377</v>
      </c>
      <c r="M239" s="12" t="s">
        <v>379</v>
      </c>
      <c r="N239" s="4"/>
    </row>
    <row r="240" spans="1:14" x14ac:dyDescent="0.2">
      <c r="A240" s="1"/>
      <c r="B240" s="2"/>
      <c r="C240" s="1"/>
      <c r="D240" s="1"/>
      <c r="E240" s="1"/>
      <c r="F240" s="1"/>
      <c r="G240" s="1"/>
      <c r="H240" s="3"/>
      <c r="I240" s="290" t="s">
        <v>366</v>
      </c>
      <c r="J240" s="325" t="s">
        <v>1331</v>
      </c>
      <c r="K240" s="36" t="s">
        <v>376</v>
      </c>
      <c r="L240" s="37" t="s">
        <v>380</v>
      </c>
      <c r="M240" s="38" t="s">
        <v>367</v>
      </c>
      <c r="N240" s="4"/>
    </row>
    <row r="241" spans="2:14" x14ac:dyDescent="0.2">
      <c r="B241"/>
      <c r="H241" s="3"/>
      <c r="I241" s="290" t="s">
        <v>382</v>
      </c>
      <c r="J241" s="325" t="s">
        <v>1333</v>
      </c>
      <c r="K241" s="36" t="s">
        <v>376</v>
      </c>
      <c r="L241" s="37" t="s">
        <v>381</v>
      </c>
      <c r="M241" s="38" t="s">
        <v>383</v>
      </c>
      <c r="N241" s="4"/>
    </row>
    <row r="242" spans="2:14" x14ac:dyDescent="0.2">
      <c r="B242"/>
      <c r="H242" s="3"/>
      <c r="I242" s="290" t="s">
        <v>385</v>
      </c>
      <c r="J242" s="325" t="s">
        <v>1334</v>
      </c>
      <c r="K242" s="36" t="s">
        <v>376</v>
      </c>
      <c r="L242" s="37" t="s">
        <v>384</v>
      </c>
      <c r="M242" s="38" t="s">
        <v>386</v>
      </c>
      <c r="N242" s="4"/>
    </row>
    <row r="243" spans="2:14" x14ac:dyDescent="0.2">
      <c r="B243"/>
      <c r="H243" s="3"/>
      <c r="I243" s="290" t="s">
        <v>388</v>
      </c>
      <c r="J243" s="325" t="s">
        <v>1335</v>
      </c>
      <c r="K243" s="36" t="s">
        <v>376</v>
      </c>
      <c r="L243" s="37" t="s">
        <v>387</v>
      </c>
      <c r="M243" s="38" t="s">
        <v>389</v>
      </c>
      <c r="N243" s="4"/>
    </row>
    <row r="244" spans="2:14" ht="17" thickBot="1" x14ac:dyDescent="0.25">
      <c r="B244"/>
      <c r="H244" s="3"/>
      <c r="I244" s="291" t="s">
        <v>391</v>
      </c>
      <c r="J244" s="326" t="s">
        <v>1336</v>
      </c>
      <c r="K244" s="13" t="s">
        <v>376</v>
      </c>
      <c r="L244" s="14" t="s">
        <v>390</v>
      </c>
      <c r="M244" s="15" t="s">
        <v>392</v>
      </c>
      <c r="N244" s="4"/>
    </row>
    <row r="245" spans="2:14" x14ac:dyDescent="0.2">
      <c r="B245"/>
      <c r="H245" s="3"/>
      <c r="I245" s="297" t="s">
        <v>378</v>
      </c>
      <c r="J245" s="332" t="s">
        <v>1330</v>
      </c>
      <c r="K245" s="16" t="s">
        <v>393</v>
      </c>
      <c r="L245" s="17" t="s">
        <v>394</v>
      </c>
      <c r="M245" s="39" t="s">
        <v>395</v>
      </c>
      <c r="N245" s="4"/>
    </row>
    <row r="246" spans="2:14" x14ac:dyDescent="0.2">
      <c r="B246"/>
      <c r="H246" s="3"/>
      <c r="I246" s="293" t="s">
        <v>366</v>
      </c>
      <c r="J246" s="333" t="s">
        <v>1333</v>
      </c>
      <c r="K246" s="18" t="s">
        <v>393</v>
      </c>
      <c r="L246" s="19" t="s">
        <v>394</v>
      </c>
      <c r="M246" s="40" t="s">
        <v>396</v>
      </c>
      <c r="N246" s="4"/>
    </row>
    <row r="247" spans="2:14" x14ac:dyDescent="0.2">
      <c r="B247"/>
      <c r="H247" s="3"/>
      <c r="I247" s="293" t="s">
        <v>397</v>
      </c>
      <c r="J247" s="333" t="s">
        <v>1337</v>
      </c>
      <c r="K247" s="18" t="s">
        <v>393</v>
      </c>
      <c r="L247" s="19" t="s">
        <v>394</v>
      </c>
      <c r="M247" s="40" t="s">
        <v>398</v>
      </c>
      <c r="N247" s="4"/>
    </row>
    <row r="248" spans="2:14" ht="17" thickBot="1" x14ac:dyDescent="0.25">
      <c r="B248"/>
      <c r="H248" s="3"/>
      <c r="I248" s="295" t="s">
        <v>399</v>
      </c>
      <c r="J248" s="334" t="s">
        <v>1338</v>
      </c>
      <c r="K248" s="30" t="s">
        <v>393</v>
      </c>
      <c r="L248" s="31" t="s">
        <v>394</v>
      </c>
      <c r="M248" s="41" t="s">
        <v>400</v>
      </c>
      <c r="N248" s="4"/>
    </row>
    <row r="249" spans="2:14" x14ac:dyDescent="0.2">
      <c r="B249"/>
      <c r="H249" s="3"/>
      <c r="I249" s="298" t="s">
        <v>403</v>
      </c>
      <c r="J249" s="335" t="s">
        <v>1337</v>
      </c>
      <c r="K249" s="10" t="s">
        <v>401</v>
      </c>
      <c r="L249" s="11" t="s">
        <v>402</v>
      </c>
      <c r="M249" s="12" t="s">
        <v>404</v>
      </c>
      <c r="N249" s="4"/>
    </row>
    <row r="250" spans="2:14" x14ac:dyDescent="0.2">
      <c r="B250"/>
      <c r="H250" s="3"/>
      <c r="I250" s="290" t="s">
        <v>405</v>
      </c>
      <c r="J250" s="325" t="s">
        <v>1339</v>
      </c>
      <c r="K250" s="36" t="s">
        <v>401</v>
      </c>
      <c r="L250" s="37" t="s">
        <v>402</v>
      </c>
      <c r="M250" s="38" t="s">
        <v>406</v>
      </c>
      <c r="N250" s="4"/>
    </row>
    <row r="251" spans="2:14" x14ac:dyDescent="0.2">
      <c r="B251"/>
      <c r="H251" s="3"/>
      <c r="I251" s="290" t="s">
        <v>407</v>
      </c>
      <c r="J251" s="325" t="s">
        <v>1338</v>
      </c>
      <c r="K251" s="36" t="s">
        <v>401</v>
      </c>
      <c r="L251" s="37" t="s">
        <v>402</v>
      </c>
      <c r="M251" s="38" t="s">
        <v>408</v>
      </c>
      <c r="N251" s="4"/>
    </row>
    <row r="252" spans="2:14" x14ac:dyDescent="0.2">
      <c r="B252"/>
      <c r="H252" s="3"/>
      <c r="I252" s="290" t="s">
        <v>409</v>
      </c>
      <c r="J252" s="325" t="s">
        <v>1340</v>
      </c>
      <c r="K252" s="36" t="s">
        <v>401</v>
      </c>
      <c r="L252" s="37" t="s">
        <v>402</v>
      </c>
      <c r="M252" s="38" t="s">
        <v>410</v>
      </c>
      <c r="N252" s="4"/>
    </row>
    <row r="253" spans="2:14" x14ac:dyDescent="0.2">
      <c r="B253"/>
      <c r="H253" s="3"/>
      <c r="I253" s="290" t="s">
        <v>411</v>
      </c>
      <c r="J253" s="325" t="s">
        <v>1341</v>
      </c>
      <c r="K253" s="36" t="s">
        <v>401</v>
      </c>
      <c r="L253" s="37" t="s">
        <v>402</v>
      </c>
      <c r="M253" s="38" t="s">
        <v>412</v>
      </c>
      <c r="N253" s="4"/>
    </row>
    <row r="254" spans="2:14" x14ac:dyDescent="0.2">
      <c r="B254"/>
      <c r="H254" s="3"/>
      <c r="I254" s="290" t="s">
        <v>413</v>
      </c>
      <c r="J254" s="325" t="s">
        <v>1342</v>
      </c>
      <c r="K254" s="36" t="s">
        <v>401</v>
      </c>
      <c r="L254" s="37" t="s">
        <v>402</v>
      </c>
      <c r="M254" s="38" t="s">
        <v>414</v>
      </c>
      <c r="N254" s="4"/>
    </row>
    <row r="255" spans="2:14" ht="17" thickBot="1" x14ac:dyDescent="0.25">
      <c r="B255"/>
      <c r="H255" s="3"/>
      <c r="I255" s="291" t="s">
        <v>415</v>
      </c>
      <c r="J255" s="326" t="s">
        <v>1343</v>
      </c>
      <c r="K255" s="13" t="s">
        <v>401</v>
      </c>
      <c r="L255" s="14" t="s">
        <v>402</v>
      </c>
      <c r="M255" s="15" t="s">
        <v>416</v>
      </c>
      <c r="N255" s="4"/>
    </row>
    <row r="256" spans="2:14" x14ac:dyDescent="0.2">
      <c r="B256"/>
      <c r="H256" s="3"/>
      <c r="I256" s="297" t="s">
        <v>419</v>
      </c>
      <c r="J256" s="332" t="s">
        <v>1344</v>
      </c>
      <c r="K256" s="16" t="s">
        <v>417</v>
      </c>
      <c r="L256" s="17" t="s">
        <v>418</v>
      </c>
      <c r="M256" s="39" t="s">
        <v>420</v>
      </c>
      <c r="N256" s="4"/>
    </row>
    <row r="257" spans="2:14" x14ac:dyDescent="0.2">
      <c r="B257"/>
      <c r="H257" s="3"/>
      <c r="I257" s="293" t="s">
        <v>421</v>
      </c>
      <c r="J257" s="333" t="s">
        <v>1345</v>
      </c>
      <c r="K257" s="18" t="s">
        <v>417</v>
      </c>
      <c r="L257" s="19" t="s">
        <v>418</v>
      </c>
      <c r="M257" s="40" t="s">
        <v>422</v>
      </c>
      <c r="N257" s="4"/>
    </row>
    <row r="258" spans="2:14" x14ac:dyDescent="0.2">
      <c r="B258"/>
      <c r="H258" s="3"/>
      <c r="I258" s="293" t="s">
        <v>423</v>
      </c>
      <c r="J258" s="333" t="s">
        <v>1346</v>
      </c>
      <c r="K258" s="18" t="s">
        <v>417</v>
      </c>
      <c r="L258" s="19" t="s">
        <v>418</v>
      </c>
      <c r="M258" s="40" t="s">
        <v>424</v>
      </c>
      <c r="N258" s="4"/>
    </row>
    <row r="259" spans="2:14" x14ac:dyDescent="0.2">
      <c r="B259"/>
      <c r="H259" s="3"/>
      <c r="I259" s="293" t="s">
        <v>425</v>
      </c>
      <c r="J259" s="333" t="s">
        <v>1347</v>
      </c>
      <c r="K259" s="18" t="s">
        <v>417</v>
      </c>
      <c r="L259" s="19" t="s">
        <v>418</v>
      </c>
      <c r="M259" s="40" t="s">
        <v>426</v>
      </c>
      <c r="N259" s="4"/>
    </row>
    <row r="260" spans="2:14" x14ac:dyDescent="0.2">
      <c r="B260"/>
      <c r="H260" s="3"/>
      <c r="I260" s="293" t="s">
        <v>427</v>
      </c>
      <c r="J260" s="333" t="s">
        <v>1348</v>
      </c>
      <c r="K260" s="18" t="s">
        <v>417</v>
      </c>
      <c r="L260" s="19" t="s">
        <v>418</v>
      </c>
      <c r="M260" s="40" t="s">
        <v>428</v>
      </c>
      <c r="N260" s="4"/>
    </row>
    <row r="261" spans="2:14" x14ac:dyDescent="0.2">
      <c r="B261"/>
      <c r="H261" s="3"/>
      <c r="I261" s="293" t="s">
        <v>429</v>
      </c>
      <c r="J261" s="333" t="s">
        <v>1349</v>
      </c>
      <c r="K261" s="18" t="s">
        <v>417</v>
      </c>
      <c r="L261" s="19" t="s">
        <v>418</v>
      </c>
      <c r="M261" s="40" t="s">
        <v>430</v>
      </c>
      <c r="N261" s="4"/>
    </row>
    <row r="262" spans="2:14" ht="17" thickBot="1" x14ac:dyDescent="0.25">
      <c r="B262"/>
      <c r="H262" s="3"/>
      <c r="I262" s="295" t="s">
        <v>431</v>
      </c>
      <c r="J262" s="334" t="s">
        <v>1350</v>
      </c>
      <c r="K262" s="30" t="s">
        <v>417</v>
      </c>
      <c r="L262" s="31" t="s">
        <v>418</v>
      </c>
      <c r="M262" s="41" t="s">
        <v>432</v>
      </c>
      <c r="N262" s="4"/>
    </row>
    <row r="263" spans="2:14" x14ac:dyDescent="0.2">
      <c r="B263"/>
      <c r="H263" s="3"/>
      <c r="I263" s="298" t="s">
        <v>435</v>
      </c>
      <c r="J263" s="335" t="s">
        <v>1344</v>
      </c>
      <c r="K263" s="10" t="s">
        <v>433</v>
      </c>
      <c r="L263" s="11" t="s">
        <v>434</v>
      </c>
      <c r="M263" s="12" t="s">
        <v>436</v>
      </c>
      <c r="N263" s="4"/>
    </row>
    <row r="264" spans="2:14" x14ac:dyDescent="0.2">
      <c r="B264"/>
      <c r="H264" s="3"/>
      <c r="I264" s="290" t="s">
        <v>437</v>
      </c>
      <c r="J264" s="325" t="s">
        <v>1345</v>
      </c>
      <c r="K264" s="36" t="s">
        <v>433</v>
      </c>
      <c r="L264" s="37" t="s">
        <v>434</v>
      </c>
      <c r="M264" s="38" t="s">
        <v>438</v>
      </c>
      <c r="N264" s="4"/>
    </row>
    <row r="265" spans="2:14" x14ac:dyDescent="0.2">
      <c r="B265"/>
      <c r="H265" s="3"/>
      <c r="I265" s="290" t="s">
        <v>439</v>
      </c>
      <c r="J265" s="325" t="s">
        <v>1346</v>
      </c>
      <c r="K265" s="36" t="s">
        <v>433</v>
      </c>
      <c r="L265" s="37" t="s">
        <v>434</v>
      </c>
      <c r="M265" s="38" t="s">
        <v>440</v>
      </c>
      <c r="N265" s="4"/>
    </row>
    <row r="266" spans="2:14" x14ac:dyDescent="0.2">
      <c r="B266"/>
      <c r="H266" s="3"/>
      <c r="I266" s="290" t="s">
        <v>441</v>
      </c>
      <c r="J266" s="325" t="s">
        <v>1347</v>
      </c>
      <c r="K266" s="36" t="s">
        <v>433</v>
      </c>
      <c r="L266" s="37" t="s">
        <v>434</v>
      </c>
      <c r="M266" s="38" t="s">
        <v>442</v>
      </c>
      <c r="N266" s="4"/>
    </row>
    <row r="267" spans="2:14" x14ac:dyDescent="0.2">
      <c r="B267"/>
      <c r="H267" s="3"/>
      <c r="I267" s="290" t="s">
        <v>443</v>
      </c>
      <c r="J267" s="325" t="s">
        <v>1348</v>
      </c>
      <c r="K267" s="36" t="s">
        <v>433</v>
      </c>
      <c r="L267" s="37" t="s">
        <v>434</v>
      </c>
      <c r="M267" s="38" t="s">
        <v>444</v>
      </c>
      <c r="N267" s="4"/>
    </row>
    <row r="268" spans="2:14" ht="17" thickBot="1" x14ac:dyDescent="0.25">
      <c r="B268"/>
      <c r="H268" s="3"/>
      <c r="I268" s="291" t="s">
        <v>445</v>
      </c>
      <c r="J268" s="326" t="s">
        <v>1349</v>
      </c>
      <c r="K268" s="13" t="s">
        <v>433</v>
      </c>
      <c r="L268" s="14" t="s">
        <v>434</v>
      </c>
      <c r="M268" s="15" t="s">
        <v>446</v>
      </c>
      <c r="N268" s="4"/>
    </row>
    <row r="269" spans="2:14" x14ac:dyDescent="0.2">
      <c r="B269"/>
      <c r="H269" s="3"/>
      <c r="I269" s="297" t="s">
        <v>449</v>
      </c>
      <c r="J269" s="332" t="s">
        <v>1344</v>
      </c>
      <c r="K269" s="16" t="s">
        <v>447</v>
      </c>
      <c r="L269" s="17" t="s">
        <v>448</v>
      </c>
      <c r="M269" s="39" t="s">
        <v>450</v>
      </c>
      <c r="N269" s="4"/>
    </row>
    <row r="270" spans="2:14" x14ac:dyDescent="0.2">
      <c r="B270"/>
      <c r="H270" s="3"/>
      <c r="I270" s="293" t="s">
        <v>451</v>
      </c>
      <c r="J270" s="333" t="s">
        <v>1345</v>
      </c>
      <c r="K270" s="18" t="s">
        <v>447</v>
      </c>
      <c r="L270" s="19" t="s">
        <v>448</v>
      </c>
      <c r="M270" s="40" t="s">
        <v>452</v>
      </c>
      <c r="N270" s="4"/>
    </row>
    <row r="271" spans="2:14" x14ac:dyDescent="0.2">
      <c r="B271"/>
      <c r="H271" s="3"/>
      <c r="I271" s="293" t="s">
        <v>453</v>
      </c>
      <c r="J271" s="333" t="s">
        <v>1346</v>
      </c>
      <c r="K271" s="18" t="s">
        <v>447</v>
      </c>
      <c r="L271" s="19" t="s">
        <v>448</v>
      </c>
      <c r="M271" s="40" t="s">
        <v>454</v>
      </c>
      <c r="N271" s="4"/>
    </row>
    <row r="272" spans="2:14" ht="17" thickBot="1" x14ac:dyDescent="0.25">
      <c r="B272"/>
      <c r="H272" s="3"/>
      <c r="I272" s="295" t="s">
        <v>455</v>
      </c>
      <c r="J272" s="334" t="s">
        <v>1347</v>
      </c>
      <c r="K272" s="30" t="s">
        <v>447</v>
      </c>
      <c r="L272" s="31" t="s">
        <v>448</v>
      </c>
      <c r="M272" s="41" t="s">
        <v>456</v>
      </c>
      <c r="N272" s="4"/>
    </row>
    <row r="273" spans="2:14" x14ac:dyDescent="0.2">
      <c r="B273"/>
      <c r="H273" s="3"/>
      <c r="I273" s="298" t="s">
        <v>356</v>
      </c>
      <c r="J273" s="335" t="s">
        <v>1351</v>
      </c>
      <c r="K273" s="10" t="s">
        <v>457</v>
      </c>
      <c r="L273" s="11" t="s">
        <v>458</v>
      </c>
      <c r="M273" s="12" t="s">
        <v>357</v>
      </c>
      <c r="N273" s="4"/>
    </row>
    <row r="274" spans="2:14" x14ac:dyDescent="0.2">
      <c r="B274"/>
      <c r="H274" s="3"/>
      <c r="I274" s="290" t="s">
        <v>354</v>
      </c>
      <c r="J274" s="325" t="s">
        <v>1344</v>
      </c>
      <c r="K274" s="36" t="s">
        <v>457</v>
      </c>
      <c r="L274" s="37" t="s">
        <v>458</v>
      </c>
      <c r="M274" s="38" t="s">
        <v>459</v>
      </c>
      <c r="N274" s="4"/>
    </row>
    <row r="275" spans="2:14" x14ac:dyDescent="0.2">
      <c r="B275"/>
      <c r="H275" s="3"/>
      <c r="I275" s="290" t="s">
        <v>460</v>
      </c>
      <c r="J275" s="325" t="s">
        <v>1345</v>
      </c>
      <c r="K275" s="36" t="s">
        <v>457</v>
      </c>
      <c r="L275" s="37" t="s">
        <v>458</v>
      </c>
      <c r="M275" s="38" t="s">
        <v>461</v>
      </c>
      <c r="N275" s="4"/>
    </row>
    <row r="276" spans="2:14" x14ac:dyDescent="0.2">
      <c r="B276"/>
      <c r="H276" s="3"/>
      <c r="I276" s="290" t="s">
        <v>462</v>
      </c>
      <c r="J276" s="325" t="s">
        <v>1346</v>
      </c>
      <c r="K276" s="36" t="s">
        <v>457</v>
      </c>
      <c r="L276" s="37" t="s">
        <v>458</v>
      </c>
      <c r="M276" s="38" t="s">
        <v>463</v>
      </c>
      <c r="N276" s="4"/>
    </row>
    <row r="277" spans="2:14" x14ac:dyDescent="0.2">
      <c r="B277"/>
      <c r="H277" s="3"/>
      <c r="I277" s="290" t="s">
        <v>464</v>
      </c>
      <c r="J277" s="325" t="s">
        <v>1347</v>
      </c>
      <c r="K277" s="36" t="s">
        <v>457</v>
      </c>
      <c r="L277" s="37" t="s">
        <v>458</v>
      </c>
      <c r="M277" s="38" t="s">
        <v>465</v>
      </c>
      <c r="N277" s="4"/>
    </row>
    <row r="278" spans="2:14" x14ac:dyDescent="0.2">
      <c r="B278"/>
      <c r="H278" s="3"/>
      <c r="I278" s="290" t="s">
        <v>466</v>
      </c>
      <c r="J278" s="325" t="s">
        <v>1348</v>
      </c>
      <c r="K278" s="36" t="s">
        <v>457</v>
      </c>
      <c r="L278" s="37" t="s">
        <v>458</v>
      </c>
      <c r="M278" s="38" t="s">
        <v>467</v>
      </c>
      <c r="N278" s="4"/>
    </row>
    <row r="279" spans="2:14" x14ac:dyDescent="0.2">
      <c r="B279"/>
      <c r="H279" s="3"/>
      <c r="I279" s="290" t="s">
        <v>468</v>
      </c>
      <c r="J279" s="325" t="s">
        <v>1349</v>
      </c>
      <c r="K279" s="36" t="s">
        <v>457</v>
      </c>
      <c r="L279" s="37" t="s">
        <v>458</v>
      </c>
      <c r="M279" s="38" t="s">
        <v>469</v>
      </c>
      <c r="N279" s="4"/>
    </row>
    <row r="280" spans="2:14" ht="17" thickBot="1" x14ac:dyDescent="0.25">
      <c r="B280"/>
      <c r="H280" s="3"/>
      <c r="I280" s="291" t="s">
        <v>470</v>
      </c>
      <c r="J280" s="326" t="s">
        <v>1350</v>
      </c>
      <c r="K280" s="13" t="s">
        <v>457</v>
      </c>
      <c r="L280" s="14" t="s">
        <v>458</v>
      </c>
      <c r="M280" s="15" t="s">
        <v>471</v>
      </c>
      <c r="N280" s="4"/>
    </row>
    <row r="281" spans="2:14" x14ac:dyDescent="0.2">
      <c r="B281"/>
      <c r="H281" s="3"/>
      <c r="I281" s="297" t="s">
        <v>474</v>
      </c>
      <c r="J281" s="332" t="s">
        <v>1352</v>
      </c>
      <c r="K281" s="16" t="s">
        <v>472</v>
      </c>
      <c r="L281" s="17" t="s">
        <v>473</v>
      </c>
      <c r="M281" s="39" t="s">
        <v>475</v>
      </c>
      <c r="N281" s="4"/>
    </row>
    <row r="282" spans="2:14" x14ac:dyDescent="0.2">
      <c r="B282"/>
      <c r="H282" s="3"/>
      <c r="I282" s="293" t="s">
        <v>476</v>
      </c>
      <c r="J282" s="333" t="s">
        <v>1353</v>
      </c>
      <c r="K282" s="18" t="s">
        <v>472</v>
      </c>
      <c r="L282" s="19" t="s">
        <v>473</v>
      </c>
      <c r="M282" s="40" t="s">
        <v>477</v>
      </c>
      <c r="N282" s="4"/>
    </row>
    <row r="283" spans="2:14" x14ac:dyDescent="0.2">
      <c r="B283"/>
      <c r="H283" s="3"/>
      <c r="I283" s="293" t="s">
        <v>478</v>
      </c>
      <c r="J283" s="333" t="s">
        <v>1354</v>
      </c>
      <c r="K283" s="18" t="s">
        <v>472</v>
      </c>
      <c r="L283" s="19" t="s">
        <v>473</v>
      </c>
      <c r="M283" s="40" t="s">
        <v>479</v>
      </c>
      <c r="N283" s="4"/>
    </row>
    <row r="284" spans="2:14" x14ac:dyDescent="0.2">
      <c r="B284"/>
      <c r="H284" s="3"/>
      <c r="I284" s="293" t="s">
        <v>480</v>
      </c>
      <c r="J284" s="333" t="s">
        <v>1355</v>
      </c>
      <c r="K284" s="18" t="s">
        <v>472</v>
      </c>
      <c r="L284" s="19" t="s">
        <v>473</v>
      </c>
      <c r="M284" s="40" t="s">
        <v>481</v>
      </c>
      <c r="N284" s="4"/>
    </row>
    <row r="285" spans="2:14" x14ac:dyDescent="0.2">
      <c r="B285"/>
      <c r="H285" s="3"/>
      <c r="I285" s="293" t="s">
        <v>482</v>
      </c>
      <c r="J285" s="333" t="s">
        <v>1356</v>
      </c>
      <c r="K285" s="18" t="s">
        <v>472</v>
      </c>
      <c r="L285" s="19" t="s">
        <v>473</v>
      </c>
      <c r="M285" s="40" t="s">
        <v>483</v>
      </c>
      <c r="N285" s="4"/>
    </row>
    <row r="286" spans="2:14" x14ac:dyDescent="0.2">
      <c r="B286"/>
      <c r="H286" s="3"/>
      <c r="I286" s="293" t="s">
        <v>484</v>
      </c>
      <c r="J286" s="333" t="s">
        <v>1357</v>
      </c>
      <c r="K286" s="18" t="s">
        <v>472</v>
      </c>
      <c r="L286" s="19" t="s">
        <v>473</v>
      </c>
      <c r="M286" s="40" t="s">
        <v>485</v>
      </c>
      <c r="N286" s="4"/>
    </row>
    <row r="287" spans="2:14" x14ac:dyDescent="0.2">
      <c r="B287"/>
      <c r="H287" s="3"/>
      <c r="I287" s="293" t="s">
        <v>486</v>
      </c>
      <c r="J287" s="333" t="s">
        <v>1358</v>
      </c>
      <c r="K287" s="18" t="s">
        <v>472</v>
      </c>
      <c r="L287" s="19" t="s">
        <v>473</v>
      </c>
      <c r="M287" s="40" t="s">
        <v>487</v>
      </c>
      <c r="N287" s="4"/>
    </row>
    <row r="288" spans="2:14" x14ac:dyDescent="0.2">
      <c r="B288"/>
      <c r="H288" s="3"/>
      <c r="I288" s="293" t="s">
        <v>488</v>
      </c>
      <c r="J288" s="333" t="s">
        <v>1359</v>
      </c>
      <c r="K288" s="18" t="s">
        <v>472</v>
      </c>
      <c r="L288" s="19" t="s">
        <v>473</v>
      </c>
      <c r="M288" s="40" t="s">
        <v>489</v>
      </c>
      <c r="N288" s="4"/>
    </row>
    <row r="289" spans="2:14" x14ac:dyDescent="0.2">
      <c r="B289"/>
      <c r="H289" s="3"/>
      <c r="I289" s="293" t="s">
        <v>490</v>
      </c>
      <c r="J289" s="333" t="s">
        <v>1360</v>
      </c>
      <c r="K289" s="18" t="s">
        <v>472</v>
      </c>
      <c r="L289" s="19" t="s">
        <v>473</v>
      </c>
      <c r="M289" s="40" t="s">
        <v>491</v>
      </c>
      <c r="N289" s="4"/>
    </row>
    <row r="290" spans="2:14" ht="17" thickBot="1" x14ac:dyDescent="0.25">
      <c r="B290"/>
      <c r="H290" s="3"/>
      <c r="I290" s="295" t="s">
        <v>492</v>
      </c>
      <c r="J290" s="334" t="s">
        <v>1361</v>
      </c>
      <c r="K290" s="30" t="s">
        <v>472</v>
      </c>
      <c r="L290" s="31" t="s">
        <v>473</v>
      </c>
      <c r="M290" s="41" t="s">
        <v>493</v>
      </c>
      <c r="N290" s="4"/>
    </row>
    <row r="291" spans="2:14" x14ac:dyDescent="0.2">
      <c r="B291"/>
      <c r="H291" s="3"/>
      <c r="I291" s="298" t="s">
        <v>496</v>
      </c>
      <c r="J291" s="335" t="s">
        <v>1355</v>
      </c>
      <c r="K291" s="10" t="s">
        <v>494</v>
      </c>
      <c r="L291" s="11" t="s">
        <v>495</v>
      </c>
      <c r="M291" s="12" t="s">
        <v>497</v>
      </c>
      <c r="N291" s="4"/>
    </row>
    <row r="292" spans="2:14" x14ac:dyDescent="0.2">
      <c r="B292"/>
      <c r="H292" s="3"/>
      <c r="I292" s="290" t="s">
        <v>498</v>
      </c>
      <c r="J292" s="325" t="s">
        <v>1357</v>
      </c>
      <c r="K292" s="36" t="s">
        <v>494</v>
      </c>
      <c r="L292" s="37" t="s">
        <v>495</v>
      </c>
      <c r="M292" s="38" t="s">
        <v>499</v>
      </c>
      <c r="N292" s="4"/>
    </row>
    <row r="293" spans="2:14" x14ac:dyDescent="0.2">
      <c r="B293"/>
      <c r="H293" s="3"/>
      <c r="I293" s="290" t="s">
        <v>500</v>
      </c>
      <c r="J293" s="325" t="s">
        <v>1358</v>
      </c>
      <c r="K293" s="36" t="s">
        <v>494</v>
      </c>
      <c r="L293" s="37" t="s">
        <v>495</v>
      </c>
      <c r="M293" s="38" t="s">
        <v>501</v>
      </c>
      <c r="N293" s="4"/>
    </row>
    <row r="294" spans="2:14" x14ac:dyDescent="0.2">
      <c r="B294"/>
      <c r="H294" s="3"/>
      <c r="I294" s="290" t="s">
        <v>488</v>
      </c>
      <c r="J294" s="325" t="s">
        <v>1359</v>
      </c>
      <c r="K294" s="36" t="s">
        <v>494</v>
      </c>
      <c r="L294" s="37" t="s">
        <v>495</v>
      </c>
      <c r="M294" s="38" t="s">
        <v>502</v>
      </c>
      <c r="N294" s="4"/>
    </row>
    <row r="295" spans="2:14" x14ac:dyDescent="0.2">
      <c r="B295"/>
      <c r="H295" s="3"/>
      <c r="I295" s="290" t="s">
        <v>503</v>
      </c>
      <c r="J295" s="325" t="s">
        <v>1362</v>
      </c>
      <c r="K295" s="36" t="s">
        <v>494</v>
      </c>
      <c r="L295" s="37" t="s">
        <v>495</v>
      </c>
      <c r="M295" s="38" t="s">
        <v>504</v>
      </c>
      <c r="N295" s="4"/>
    </row>
    <row r="296" spans="2:14" x14ac:dyDescent="0.2">
      <c r="B296"/>
      <c r="H296" s="3"/>
      <c r="I296" s="290" t="s">
        <v>505</v>
      </c>
      <c r="J296" s="325" t="s">
        <v>1363</v>
      </c>
      <c r="K296" s="36" t="s">
        <v>494</v>
      </c>
      <c r="L296" s="37" t="s">
        <v>495</v>
      </c>
      <c r="M296" s="38" t="s">
        <v>506</v>
      </c>
      <c r="N296" s="4"/>
    </row>
    <row r="297" spans="2:14" x14ac:dyDescent="0.2">
      <c r="B297"/>
      <c r="H297" s="3"/>
      <c r="I297" s="290" t="s">
        <v>507</v>
      </c>
      <c r="J297" s="325" t="s">
        <v>1364</v>
      </c>
      <c r="K297" s="36" t="s">
        <v>494</v>
      </c>
      <c r="L297" s="37" t="s">
        <v>495</v>
      </c>
      <c r="M297" s="38" t="s">
        <v>508</v>
      </c>
      <c r="N297" s="4"/>
    </row>
    <row r="298" spans="2:14" x14ac:dyDescent="0.2">
      <c r="B298"/>
      <c r="H298" s="3"/>
      <c r="I298" s="290" t="s">
        <v>509</v>
      </c>
      <c r="J298" s="325" t="s">
        <v>1365</v>
      </c>
      <c r="K298" s="36" t="s">
        <v>494</v>
      </c>
      <c r="L298" s="37" t="s">
        <v>495</v>
      </c>
      <c r="M298" s="38" t="s">
        <v>510</v>
      </c>
      <c r="N298" s="4"/>
    </row>
    <row r="299" spans="2:14" ht="17" thickBot="1" x14ac:dyDescent="0.25">
      <c r="B299"/>
      <c r="H299" s="3"/>
      <c r="I299" s="291" t="s">
        <v>511</v>
      </c>
      <c r="J299" s="326" t="s">
        <v>1366</v>
      </c>
      <c r="K299" s="36" t="s">
        <v>494</v>
      </c>
      <c r="L299" s="14" t="s">
        <v>495</v>
      </c>
      <c r="M299" s="15" t="s">
        <v>512</v>
      </c>
      <c r="N299" s="4"/>
    </row>
    <row r="300" spans="2:14" x14ac:dyDescent="0.2">
      <c r="B300"/>
      <c r="H300" s="3"/>
      <c r="I300" s="297" t="s">
        <v>515</v>
      </c>
      <c r="J300" s="332" t="s">
        <v>1367</v>
      </c>
      <c r="K300" s="16" t="s">
        <v>513</v>
      </c>
      <c r="L300" s="17" t="s">
        <v>514</v>
      </c>
      <c r="M300" s="39" t="s">
        <v>516</v>
      </c>
      <c r="N300" s="4"/>
    </row>
    <row r="301" spans="2:14" x14ac:dyDescent="0.2">
      <c r="B301"/>
      <c r="H301" s="3"/>
      <c r="I301" s="293" t="s">
        <v>517</v>
      </c>
      <c r="J301" s="333" t="s">
        <v>1368</v>
      </c>
      <c r="K301" s="18" t="s">
        <v>513</v>
      </c>
      <c r="L301" s="19" t="s">
        <v>514</v>
      </c>
      <c r="M301" s="40" t="s">
        <v>518</v>
      </c>
      <c r="N301" s="4"/>
    </row>
    <row r="302" spans="2:14" x14ac:dyDescent="0.2">
      <c r="B302"/>
      <c r="H302" s="3"/>
      <c r="I302" s="293" t="s">
        <v>519</v>
      </c>
      <c r="J302" s="333" t="s">
        <v>1369</v>
      </c>
      <c r="K302" s="18" t="s">
        <v>513</v>
      </c>
      <c r="L302" s="19" t="s">
        <v>514</v>
      </c>
      <c r="M302" s="40" t="s">
        <v>520</v>
      </c>
      <c r="N302" s="4"/>
    </row>
    <row r="303" spans="2:14" x14ac:dyDescent="0.2">
      <c r="B303"/>
      <c r="H303" s="3"/>
      <c r="I303" s="293" t="s">
        <v>521</v>
      </c>
      <c r="J303" s="333" t="s">
        <v>1370</v>
      </c>
      <c r="K303" s="18" t="s">
        <v>513</v>
      </c>
      <c r="L303" s="19" t="s">
        <v>514</v>
      </c>
      <c r="M303" s="40" t="s">
        <v>522</v>
      </c>
      <c r="N303" s="4"/>
    </row>
    <row r="304" spans="2:14" x14ac:dyDescent="0.2">
      <c r="B304"/>
      <c r="H304" s="3"/>
      <c r="I304" s="293" t="s">
        <v>523</v>
      </c>
      <c r="J304" s="333" t="s">
        <v>1371</v>
      </c>
      <c r="K304" s="18" t="s">
        <v>513</v>
      </c>
      <c r="L304" s="19" t="s">
        <v>514</v>
      </c>
      <c r="M304" s="40" t="s">
        <v>524</v>
      </c>
      <c r="N304" s="4"/>
    </row>
    <row r="305" spans="2:14" x14ac:dyDescent="0.2">
      <c r="B305"/>
      <c r="H305" s="3"/>
      <c r="I305" s="293" t="s">
        <v>525</v>
      </c>
      <c r="J305" s="333" t="s">
        <v>1372</v>
      </c>
      <c r="K305" s="18" t="s">
        <v>513</v>
      </c>
      <c r="L305" s="19" t="s">
        <v>514</v>
      </c>
      <c r="M305" s="40" t="s">
        <v>526</v>
      </c>
      <c r="N305" s="4"/>
    </row>
    <row r="306" spans="2:14" x14ac:dyDescent="0.2">
      <c r="B306"/>
      <c r="H306" s="3"/>
      <c r="I306" s="293" t="s">
        <v>527</v>
      </c>
      <c r="J306" s="333" t="s">
        <v>1373</v>
      </c>
      <c r="K306" s="18" t="s">
        <v>513</v>
      </c>
      <c r="L306" s="19" t="s">
        <v>514</v>
      </c>
      <c r="M306" s="40" t="s">
        <v>528</v>
      </c>
      <c r="N306" s="4"/>
    </row>
    <row r="307" spans="2:14" x14ac:dyDescent="0.2">
      <c r="B307"/>
      <c r="H307" s="3"/>
      <c r="I307" s="293" t="s">
        <v>529</v>
      </c>
      <c r="J307" s="333" t="s">
        <v>1374</v>
      </c>
      <c r="K307" s="18" t="s">
        <v>513</v>
      </c>
      <c r="L307" s="19" t="s">
        <v>514</v>
      </c>
      <c r="M307" s="40" t="s">
        <v>530</v>
      </c>
      <c r="N307" s="4"/>
    </row>
    <row r="308" spans="2:14" x14ac:dyDescent="0.2">
      <c r="B308"/>
      <c r="H308" s="3"/>
      <c r="I308" s="293" t="s">
        <v>531</v>
      </c>
      <c r="J308" s="333" t="s">
        <v>1375</v>
      </c>
      <c r="K308" s="18" t="s">
        <v>513</v>
      </c>
      <c r="L308" s="19" t="s">
        <v>514</v>
      </c>
      <c r="M308" s="40" t="s">
        <v>532</v>
      </c>
      <c r="N308" s="4"/>
    </row>
    <row r="309" spans="2:14" x14ac:dyDescent="0.2">
      <c r="B309"/>
      <c r="H309" s="3"/>
      <c r="I309" s="293" t="s">
        <v>533</v>
      </c>
      <c r="J309" s="333" t="s">
        <v>1376</v>
      </c>
      <c r="K309" s="18" t="s">
        <v>513</v>
      </c>
      <c r="L309" s="19" t="s">
        <v>514</v>
      </c>
      <c r="M309" s="40" t="s">
        <v>534</v>
      </c>
      <c r="N309" s="4"/>
    </row>
    <row r="310" spans="2:14" ht="17" thickBot="1" x14ac:dyDescent="0.25">
      <c r="B310"/>
      <c r="H310" s="3"/>
      <c r="I310" s="295" t="s">
        <v>535</v>
      </c>
      <c r="J310" s="334" t="s">
        <v>1377</v>
      </c>
      <c r="K310" s="30" t="s">
        <v>513</v>
      </c>
      <c r="L310" s="31" t="s">
        <v>514</v>
      </c>
      <c r="M310" s="41" t="s">
        <v>536</v>
      </c>
      <c r="N310" s="4"/>
    </row>
    <row r="311" spans="2:14" x14ac:dyDescent="0.2">
      <c r="B311"/>
      <c r="H311" s="3"/>
      <c r="I311" s="298" t="s">
        <v>539</v>
      </c>
      <c r="J311" s="335" t="s">
        <v>1378</v>
      </c>
      <c r="K311" s="10" t="s">
        <v>537</v>
      </c>
      <c r="L311" s="11" t="s">
        <v>538</v>
      </c>
      <c r="M311" s="12" t="s">
        <v>540</v>
      </c>
      <c r="N311" s="4"/>
    </row>
    <row r="312" spans="2:14" x14ac:dyDescent="0.2">
      <c r="B312"/>
      <c r="H312" s="3"/>
      <c r="I312" s="290" t="s">
        <v>541</v>
      </c>
      <c r="J312" s="325" t="s">
        <v>1379</v>
      </c>
      <c r="K312" s="36" t="s">
        <v>537</v>
      </c>
      <c r="L312" s="37" t="s">
        <v>538</v>
      </c>
      <c r="M312" s="38" t="s">
        <v>542</v>
      </c>
      <c r="N312" s="4"/>
    </row>
    <row r="313" spans="2:14" x14ac:dyDescent="0.2">
      <c r="B313"/>
      <c r="H313" s="3"/>
      <c r="I313" s="290" t="s">
        <v>543</v>
      </c>
      <c r="J313" s="325" t="s">
        <v>1380</v>
      </c>
      <c r="K313" s="36" t="s">
        <v>537</v>
      </c>
      <c r="L313" s="37" t="s">
        <v>538</v>
      </c>
      <c r="M313" s="38" t="s">
        <v>371</v>
      </c>
      <c r="N313" s="4"/>
    </row>
    <row r="314" spans="2:14" x14ac:dyDescent="0.2">
      <c r="B314"/>
      <c r="H314" s="3"/>
      <c r="I314" s="290" t="s">
        <v>544</v>
      </c>
      <c r="J314" s="325" t="s">
        <v>1381</v>
      </c>
      <c r="K314" s="36" t="s">
        <v>537</v>
      </c>
      <c r="L314" s="37" t="s">
        <v>538</v>
      </c>
      <c r="M314" s="38" t="s">
        <v>545</v>
      </c>
      <c r="N314" s="4"/>
    </row>
    <row r="315" spans="2:14" x14ac:dyDescent="0.2">
      <c r="B315"/>
      <c r="H315" s="3"/>
      <c r="I315" s="290" t="s">
        <v>546</v>
      </c>
      <c r="J315" s="325" t="s">
        <v>1382</v>
      </c>
      <c r="K315" s="36" t="s">
        <v>537</v>
      </c>
      <c r="L315" s="37" t="s">
        <v>538</v>
      </c>
      <c r="M315" s="38" t="s">
        <v>547</v>
      </c>
      <c r="N315" s="4"/>
    </row>
    <row r="316" spans="2:14" x14ac:dyDescent="0.2">
      <c r="B316"/>
      <c r="H316" s="3"/>
      <c r="I316" s="290" t="s">
        <v>723</v>
      </c>
      <c r="J316" s="325" t="s">
        <v>1383</v>
      </c>
      <c r="K316" s="36" t="s">
        <v>537</v>
      </c>
      <c r="L316" s="37" t="s">
        <v>538</v>
      </c>
      <c r="M316" s="38" t="s">
        <v>548</v>
      </c>
      <c r="N316" s="4"/>
    </row>
    <row r="317" spans="2:14" ht="17" thickBot="1" x14ac:dyDescent="0.25">
      <c r="B317"/>
      <c r="H317" s="3"/>
      <c r="I317" s="291" t="s">
        <v>549</v>
      </c>
      <c r="J317" s="326" t="s">
        <v>1384</v>
      </c>
      <c r="K317" s="13" t="s">
        <v>537</v>
      </c>
      <c r="L317" s="14" t="s">
        <v>538</v>
      </c>
      <c r="M317" s="15" t="s">
        <v>550</v>
      </c>
      <c r="N317" s="4"/>
    </row>
    <row r="318" spans="2:14" x14ac:dyDescent="0.2">
      <c r="B318"/>
      <c r="H318" s="3"/>
      <c r="I318" s="297" t="s">
        <v>553</v>
      </c>
      <c r="J318" s="332" t="s">
        <v>1385</v>
      </c>
      <c r="K318" s="16" t="s">
        <v>551</v>
      </c>
      <c r="L318" s="17" t="s">
        <v>552</v>
      </c>
      <c r="M318" s="39" t="s">
        <v>554</v>
      </c>
      <c r="N318" s="4"/>
    </row>
    <row r="319" spans="2:14" x14ac:dyDescent="0.2">
      <c r="B319"/>
      <c r="H319" s="3"/>
      <c r="I319" s="293" t="s">
        <v>555</v>
      </c>
      <c r="J319" s="333" t="s">
        <v>1386</v>
      </c>
      <c r="K319" s="18" t="s">
        <v>551</v>
      </c>
      <c r="L319" s="19" t="s">
        <v>552</v>
      </c>
      <c r="M319" s="40" t="s">
        <v>556</v>
      </c>
      <c r="N319" s="4"/>
    </row>
    <row r="320" spans="2:14" x14ac:dyDescent="0.2">
      <c r="B320"/>
      <c r="H320" s="3"/>
      <c r="I320" s="293" t="s">
        <v>557</v>
      </c>
      <c r="J320" s="333" t="s">
        <v>1387</v>
      </c>
      <c r="K320" s="18" t="s">
        <v>551</v>
      </c>
      <c r="L320" s="19" t="s">
        <v>552</v>
      </c>
      <c r="M320" s="40" t="s">
        <v>558</v>
      </c>
      <c r="N320" s="4"/>
    </row>
    <row r="321" spans="2:14" x14ac:dyDescent="0.2">
      <c r="B321"/>
      <c r="H321" s="3"/>
      <c r="I321" s="293" t="s">
        <v>559</v>
      </c>
      <c r="J321" s="333" t="s">
        <v>1388</v>
      </c>
      <c r="K321" s="18" t="s">
        <v>551</v>
      </c>
      <c r="L321" s="19" t="s">
        <v>552</v>
      </c>
      <c r="M321" s="40" t="s">
        <v>560</v>
      </c>
      <c r="N321" s="4"/>
    </row>
    <row r="322" spans="2:14" x14ac:dyDescent="0.2">
      <c r="B322"/>
      <c r="H322" s="3"/>
      <c r="I322" s="293" t="s">
        <v>561</v>
      </c>
      <c r="J322" s="333" t="s">
        <v>1389</v>
      </c>
      <c r="K322" s="18" t="s">
        <v>551</v>
      </c>
      <c r="L322" s="19" t="s">
        <v>552</v>
      </c>
      <c r="M322" s="40" t="s">
        <v>562</v>
      </c>
      <c r="N322" s="4"/>
    </row>
    <row r="323" spans="2:14" x14ac:dyDescent="0.2">
      <c r="B323"/>
      <c r="H323" s="3"/>
      <c r="I323" s="293" t="s">
        <v>563</v>
      </c>
      <c r="J323" s="333" t="s">
        <v>1390</v>
      </c>
      <c r="K323" s="18" t="s">
        <v>551</v>
      </c>
      <c r="L323" s="19" t="s">
        <v>552</v>
      </c>
      <c r="M323" s="40" t="s">
        <v>564</v>
      </c>
      <c r="N323" s="4"/>
    </row>
    <row r="324" spans="2:14" x14ac:dyDescent="0.2">
      <c r="B324"/>
      <c r="H324" s="3"/>
      <c r="I324" s="293" t="s">
        <v>565</v>
      </c>
      <c r="J324" s="333" t="s">
        <v>1391</v>
      </c>
      <c r="K324" s="18" t="s">
        <v>551</v>
      </c>
      <c r="L324" s="19" t="s">
        <v>552</v>
      </c>
      <c r="M324" s="40" t="s">
        <v>566</v>
      </c>
      <c r="N324" s="4"/>
    </row>
    <row r="325" spans="2:14" x14ac:dyDescent="0.2">
      <c r="B325"/>
      <c r="H325" s="3"/>
      <c r="I325" s="293" t="s">
        <v>567</v>
      </c>
      <c r="J325" s="333" t="s">
        <v>1392</v>
      </c>
      <c r="K325" s="18" t="s">
        <v>551</v>
      </c>
      <c r="L325" s="19" t="s">
        <v>552</v>
      </c>
      <c r="M325" s="40" t="s">
        <v>568</v>
      </c>
      <c r="N325" s="4"/>
    </row>
    <row r="326" spans="2:14" x14ac:dyDescent="0.2">
      <c r="B326"/>
      <c r="H326" s="3"/>
      <c r="I326" s="293" t="s">
        <v>569</v>
      </c>
      <c r="J326" s="333" t="s">
        <v>1393</v>
      </c>
      <c r="K326" s="18" t="s">
        <v>551</v>
      </c>
      <c r="L326" s="19" t="s">
        <v>552</v>
      </c>
      <c r="M326" s="40" t="s">
        <v>570</v>
      </c>
      <c r="N326" s="4"/>
    </row>
    <row r="327" spans="2:14" x14ac:dyDescent="0.2">
      <c r="B327"/>
      <c r="H327" s="3"/>
      <c r="I327" s="293" t="s">
        <v>571</v>
      </c>
      <c r="J327" s="333" t="s">
        <v>1394</v>
      </c>
      <c r="K327" s="18" t="s">
        <v>551</v>
      </c>
      <c r="L327" s="19" t="s">
        <v>552</v>
      </c>
      <c r="M327" s="40" t="s">
        <v>572</v>
      </c>
      <c r="N327" s="4"/>
    </row>
    <row r="328" spans="2:14" x14ac:dyDescent="0.2">
      <c r="B328"/>
      <c r="H328" s="3"/>
      <c r="I328" s="293" t="s">
        <v>573</v>
      </c>
      <c r="J328" s="333" t="s">
        <v>1395</v>
      </c>
      <c r="K328" s="18" t="s">
        <v>551</v>
      </c>
      <c r="L328" s="19" t="s">
        <v>552</v>
      </c>
      <c r="M328" s="40" t="s">
        <v>574</v>
      </c>
      <c r="N328" s="4"/>
    </row>
    <row r="329" spans="2:14" x14ac:dyDescent="0.2">
      <c r="B329"/>
      <c r="H329" s="3"/>
      <c r="I329" s="293" t="s">
        <v>575</v>
      </c>
      <c r="J329" s="333" t="s">
        <v>1396</v>
      </c>
      <c r="K329" s="18" t="s">
        <v>551</v>
      </c>
      <c r="L329" s="19" t="s">
        <v>552</v>
      </c>
      <c r="M329" s="40" t="s">
        <v>576</v>
      </c>
      <c r="N329" s="4"/>
    </row>
    <row r="330" spans="2:14" x14ac:dyDescent="0.2">
      <c r="B330"/>
      <c r="H330" s="3"/>
      <c r="I330" s="293" t="s">
        <v>577</v>
      </c>
      <c r="J330" s="333" t="s">
        <v>1397</v>
      </c>
      <c r="K330" s="18" t="s">
        <v>551</v>
      </c>
      <c r="L330" s="19" t="s">
        <v>552</v>
      </c>
      <c r="M330" s="40" t="s">
        <v>578</v>
      </c>
      <c r="N330" s="4"/>
    </row>
    <row r="331" spans="2:14" x14ac:dyDescent="0.2">
      <c r="B331"/>
      <c r="H331" s="3"/>
      <c r="I331" s="293" t="s">
        <v>579</v>
      </c>
      <c r="J331" s="333" t="s">
        <v>1398</v>
      </c>
      <c r="K331" s="18" t="s">
        <v>551</v>
      </c>
      <c r="L331" s="19" t="s">
        <v>552</v>
      </c>
      <c r="M331" s="40" t="s">
        <v>580</v>
      </c>
      <c r="N331" s="4"/>
    </row>
    <row r="332" spans="2:14" x14ac:dyDescent="0.2">
      <c r="B332"/>
      <c r="H332" s="3"/>
      <c r="I332" s="293" t="s">
        <v>581</v>
      </c>
      <c r="J332" s="333" t="s">
        <v>1399</v>
      </c>
      <c r="K332" s="18" t="s">
        <v>551</v>
      </c>
      <c r="L332" s="19" t="s">
        <v>552</v>
      </c>
      <c r="M332" s="40" t="s">
        <v>582</v>
      </c>
      <c r="N332" s="4"/>
    </row>
    <row r="333" spans="2:14" x14ac:dyDescent="0.2">
      <c r="B333"/>
      <c r="H333" s="3"/>
      <c r="I333" s="293" t="s">
        <v>583</v>
      </c>
      <c r="J333" s="333" t="s">
        <v>1400</v>
      </c>
      <c r="K333" s="18" t="s">
        <v>551</v>
      </c>
      <c r="L333" s="19" t="s">
        <v>552</v>
      </c>
      <c r="M333" s="40" t="s">
        <v>584</v>
      </c>
      <c r="N333" s="4"/>
    </row>
    <row r="334" spans="2:14" x14ac:dyDescent="0.2">
      <c r="B334"/>
      <c r="H334" s="3"/>
      <c r="I334" s="293" t="s">
        <v>585</v>
      </c>
      <c r="J334" s="333" t="s">
        <v>1401</v>
      </c>
      <c r="K334" s="18" t="s">
        <v>551</v>
      </c>
      <c r="L334" s="19" t="s">
        <v>552</v>
      </c>
      <c r="M334" s="40" t="s">
        <v>586</v>
      </c>
      <c r="N334" s="4"/>
    </row>
    <row r="335" spans="2:14" x14ac:dyDescent="0.2">
      <c r="B335"/>
      <c r="H335" s="3"/>
      <c r="I335" s="293" t="s">
        <v>587</v>
      </c>
      <c r="J335" s="333" t="s">
        <v>1402</v>
      </c>
      <c r="K335" s="18" t="s">
        <v>551</v>
      </c>
      <c r="L335" s="19" t="s">
        <v>552</v>
      </c>
      <c r="M335" s="40" t="s">
        <v>588</v>
      </c>
      <c r="N335" s="4"/>
    </row>
    <row r="336" spans="2:14" x14ac:dyDescent="0.2">
      <c r="B336"/>
      <c r="H336" s="3"/>
      <c r="I336" s="293" t="s">
        <v>589</v>
      </c>
      <c r="J336" s="333" t="s">
        <v>1403</v>
      </c>
      <c r="K336" s="18" t="s">
        <v>551</v>
      </c>
      <c r="L336" s="19" t="s">
        <v>552</v>
      </c>
      <c r="M336" s="40" t="s">
        <v>590</v>
      </c>
      <c r="N336" s="4"/>
    </row>
    <row r="337" spans="2:14" x14ac:dyDescent="0.2">
      <c r="B337"/>
      <c r="H337" s="3"/>
      <c r="I337" s="293"/>
      <c r="J337" s="333" t="s">
        <v>1404</v>
      </c>
      <c r="K337" s="18" t="s">
        <v>551</v>
      </c>
      <c r="L337" s="19" t="s">
        <v>552</v>
      </c>
      <c r="M337" s="40" t="s">
        <v>591</v>
      </c>
      <c r="N337" s="4"/>
    </row>
    <row r="338" spans="2:14" ht="17" thickBot="1" x14ac:dyDescent="0.25">
      <c r="B338"/>
      <c r="H338" s="3"/>
      <c r="I338" s="295"/>
      <c r="J338" s="334" t="s">
        <v>1405</v>
      </c>
      <c r="K338" s="30" t="s">
        <v>551</v>
      </c>
      <c r="L338" s="31" t="s">
        <v>552</v>
      </c>
      <c r="M338" s="41" t="s">
        <v>591</v>
      </c>
      <c r="N338" s="4"/>
    </row>
    <row r="339" spans="2:14" x14ac:dyDescent="0.2">
      <c r="B339"/>
      <c r="H339" s="3"/>
      <c r="I339" s="298" t="s">
        <v>594</v>
      </c>
      <c r="J339" s="335" t="s">
        <v>1406</v>
      </c>
      <c r="K339" s="10" t="s">
        <v>592</v>
      </c>
      <c r="L339" s="11" t="s">
        <v>593</v>
      </c>
      <c r="M339" s="12" t="s">
        <v>595</v>
      </c>
      <c r="N339" s="4"/>
    </row>
    <row r="340" spans="2:14" x14ac:dyDescent="0.2">
      <c r="B340"/>
      <c r="H340" s="3"/>
      <c r="I340" s="290" t="s">
        <v>596</v>
      </c>
      <c r="J340" s="325" t="s">
        <v>1407</v>
      </c>
      <c r="K340" s="36" t="s">
        <v>592</v>
      </c>
      <c r="L340" s="37" t="s">
        <v>593</v>
      </c>
      <c r="M340" s="38" t="s">
        <v>562</v>
      </c>
      <c r="N340" s="4"/>
    </row>
    <row r="341" spans="2:14" x14ac:dyDescent="0.2">
      <c r="B341"/>
      <c r="H341" s="3"/>
      <c r="I341" s="290" t="s">
        <v>597</v>
      </c>
      <c r="J341" s="325" t="s">
        <v>1408</v>
      </c>
      <c r="K341" s="36" t="s">
        <v>592</v>
      </c>
      <c r="L341" s="37" t="s">
        <v>593</v>
      </c>
      <c r="M341" s="38" t="s">
        <v>598</v>
      </c>
      <c r="N341" s="4"/>
    </row>
    <row r="342" spans="2:14" x14ac:dyDescent="0.2">
      <c r="B342"/>
      <c r="H342" s="3"/>
      <c r="I342" s="290" t="s">
        <v>599</v>
      </c>
      <c r="J342" s="325" t="s">
        <v>1409</v>
      </c>
      <c r="K342" s="36" t="s">
        <v>592</v>
      </c>
      <c r="L342" s="37" t="s">
        <v>593</v>
      </c>
      <c r="M342" s="38" t="s">
        <v>600</v>
      </c>
      <c r="N342" s="4"/>
    </row>
    <row r="343" spans="2:14" x14ac:dyDescent="0.2">
      <c r="B343"/>
      <c r="H343" s="3"/>
      <c r="I343" s="290" t="s">
        <v>601</v>
      </c>
      <c r="J343" s="325" t="s">
        <v>1410</v>
      </c>
      <c r="K343" s="36" t="s">
        <v>592</v>
      </c>
      <c r="L343" s="37" t="s">
        <v>593</v>
      </c>
      <c r="M343" s="38" t="s">
        <v>602</v>
      </c>
      <c r="N343" s="4"/>
    </row>
    <row r="344" spans="2:14" x14ac:dyDescent="0.2">
      <c r="B344"/>
      <c r="H344" s="3"/>
      <c r="I344" s="290" t="s">
        <v>603</v>
      </c>
      <c r="J344" s="325" t="s">
        <v>1411</v>
      </c>
      <c r="K344" s="36" t="s">
        <v>592</v>
      </c>
      <c r="L344" s="37" t="s">
        <v>593</v>
      </c>
      <c r="M344" s="38" t="s">
        <v>604</v>
      </c>
      <c r="N344" s="4"/>
    </row>
    <row r="345" spans="2:14" x14ac:dyDescent="0.2">
      <c r="B345"/>
      <c r="H345" s="3"/>
      <c r="I345" s="290" t="s">
        <v>605</v>
      </c>
      <c r="J345" s="325" t="s">
        <v>1412</v>
      </c>
      <c r="K345" s="36" t="s">
        <v>592</v>
      </c>
      <c r="L345" s="37" t="s">
        <v>593</v>
      </c>
      <c r="M345" s="38" t="s">
        <v>606</v>
      </c>
      <c r="N345" s="4"/>
    </row>
    <row r="346" spans="2:14" x14ac:dyDescent="0.2">
      <c r="B346"/>
      <c r="H346" s="3"/>
      <c r="I346" s="290" t="s">
        <v>607</v>
      </c>
      <c r="J346" s="325" t="s">
        <v>1413</v>
      </c>
      <c r="K346" s="36" t="s">
        <v>592</v>
      </c>
      <c r="L346" s="37" t="s">
        <v>593</v>
      </c>
      <c r="M346" s="38" t="s">
        <v>608</v>
      </c>
      <c r="N346" s="4"/>
    </row>
    <row r="347" spans="2:14" x14ac:dyDescent="0.2">
      <c r="B347"/>
      <c r="H347" s="3"/>
      <c r="I347" s="290" t="s">
        <v>609</v>
      </c>
      <c r="J347" s="325" t="s">
        <v>1414</v>
      </c>
      <c r="K347" s="36" t="s">
        <v>592</v>
      </c>
      <c r="L347" s="37" t="s">
        <v>593</v>
      </c>
      <c r="M347" s="38" t="s">
        <v>610</v>
      </c>
      <c r="N347" s="4"/>
    </row>
    <row r="348" spans="2:14" x14ac:dyDescent="0.2">
      <c r="B348"/>
      <c r="H348" s="3"/>
      <c r="I348" s="290" t="s">
        <v>611</v>
      </c>
      <c r="J348" s="325" t="s">
        <v>1415</v>
      </c>
      <c r="K348" s="36" t="s">
        <v>592</v>
      </c>
      <c r="L348" s="37" t="s">
        <v>593</v>
      </c>
      <c r="M348" s="38" t="s">
        <v>612</v>
      </c>
      <c r="N348" s="4"/>
    </row>
    <row r="349" spans="2:14" x14ac:dyDescent="0.2">
      <c r="B349"/>
      <c r="H349" s="3"/>
      <c r="I349" s="290" t="s">
        <v>613</v>
      </c>
      <c r="J349" s="325" t="s">
        <v>1416</v>
      </c>
      <c r="K349" s="36" t="s">
        <v>592</v>
      </c>
      <c r="L349" s="37" t="s">
        <v>593</v>
      </c>
      <c r="M349" s="38" t="s">
        <v>614</v>
      </c>
      <c r="N349" s="4"/>
    </row>
    <row r="350" spans="2:14" x14ac:dyDescent="0.2">
      <c r="B350"/>
      <c r="H350" s="3"/>
      <c r="I350" s="290" t="s">
        <v>615</v>
      </c>
      <c r="J350" s="325" t="s">
        <v>1417</v>
      </c>
      <c r="K350" s="36" t="s">
        <v>592</v>
      </c>
      <c r="L350" s="37" t="s">
        <v>593</v>
      </c>
      <c r="M350" s="38" t="s">
        <v>502</v>
      </c>
      <c r="N350" s="4"/>
    </row>
    <row r="351" spans="2:14" x14ac:dyDescent="0.2">
      <c r="B351"/>
      <c r="H351" s="3"/>
      <c r="I351" s="290" t="s">
        <v>616</v>
      </c>
      <c r="J351" s="325" t="s">
        <v>1418</v>
      </c>
      <c r="K351" s="36" t="s">
        <v>592</v>
      </c>
      <c r="L351" s="37" t="s">
        <v>593</v>
      </c>
      <c r="M351" s="38" t="s">
        <v>361</v>
      </c>
      <c r="N351" s="4"/>
    </row>
    <row r="352" spans="2:14" x14ac:dyDescent="0.2">
      <c r="B352"/>
      <c r="H352" s="3"/>
      <c r="I352" s="290" t="s">
        <v>617</v>
      </c>
      <c r="J352" s="325" t="s">
        <v>1419</v>
      </c>
      <c r="K352" s="36" t="s">
        <v>592</v>
      </c>
      <c r="L352" s="37" t="s">
        <v>593</v>
      </c>
      <c r="M352" s="38" t="s">
        <v>568</v>
      </c>
      <c r="N352" s="4"/>
    </row>
    <row r="353" spans="2:14" x14ac:dyDescent="0.2">
      <c r="B353"/>
      <c r="H353" s="3"/>
      <c r="I353" s="290" t="s">
        <v>618</v>
      </c>
      <c r="J353" s="325" t="s">
        <v>1420</v>
      </c>
      <c r="K353" s="36" t="s">
        <v>592</v>
      </c>
      <c r="L353" s="37" t="s">
        <v>593</v>
      </c>
      <c r="M353" s="38" t="s">
        <v>554</v>
      </c>
      <c r="N353" s="4"/>
    </row>
    <row r="354" spans="2:14" x14ac:dyDescent="0.2">
      <c r="B354"/>
      <c r="H354" s="3"/>
      <c r="I354" s="290" t="s">
        <v>619</v>
      </c>
      <c r="J354" s="325" t="s">
        <v>1421</v>
      </c>
      <c r="K354" s="36" t="s">
        <v>592</v>
      </c>
      <c r="L354" s="37" t="s">
        <v>593</v>
      </c>
      <c r="M354" s="38" t="s">
        <v>558</v>
      </c>
      <c r="N354" s="4"/>
    </row>
    <row r="355" spans="2:14" ht="17" thickBot="1" x14ac:dyDescent="0.25">
      <c r="B355"/>
      <c r="H355" s="3"/>
      <c r="I355" s="291" t="s">
        <v>620</v>
      </c>
      <c r="J355" s="326" t="s">
        <v>1422</v>
      </c>
      <c r="K355" s="13" t="s">
        <v>592</v>
      </c>
      <c r="L355" s="14" t="s">
        <v>593</v>
      </c>
      <c r="M355" s="15" t="s">
        <v>572</v>
      </c>
      <c r="N355" s="4"/>
    </row>
    <row r="356" spans="2:14" x14ac:dyDescent="0.2">
      <c r="B356"/>
      <c r="H356" s="3"/>
      <c r="I356" s="297"/>
      <c r="J356" s="332" t="s">
        <v>1423</v>
      </c>
      <c r="K356" s="16" t="s">
        <v>621</v>
      </c>
      <c r="L356" s="17" t="s">
        <v>622</v>
      </c>
      <c r="M356" s="39" t="s">
        <v>623</v>
      </c>
      <c r="N356" s="4"/>
    </row>
    <row r="357" spans="2:14" x14ac:dyDescent="0.2">
      <c r="B357"/>
      <c r="H357" s="3"/>
      <c r="I357" s="293" t="s">
        <v>624</v>
      </c>
      <c r="J357" s="333" t="s">
        <v>1418</v>
      </c>
      <c r="K357" s="18" t="s">
        <v>621</v>
      </c>
      <c r="L357" s="19" t="s">
        <v>622</v>
      </c>
      <c r="M357" s="40" t="s">
        <v>625</v>
      </c>
      <c r="N357" s="4"/>
    </row>
    <row r="358" spans="2:14" x14ac:dyDescent="0.2">
      <c r="B358"/>
      <c r="H358" s="3"/>
      <c r="I358" s="293" t="s">
        <v>626</v>
      </c>
      <c r="J358" s="333" t="s">
        <v>1419</v>
      </c>
      <c r="K358" s="18" t="s">
        <v>621</v>
      </c>
      <c r="L358" s="19" t="s">
        <v>622</v>
      </c>
      <c r="M358" s="40" t="s">
        <v>627</v>
      </c>
      <c r="N358" s="4"/>
    </row>
    <row r="359" spans="2:14" x14ac:dyDescent="0.2">
      <c r="B359"/>
      <c r="H359" s="3"/>
      <c r="I359" s="293" t="s">
        <v>628</v>
      </c>
      <c r="J359" s="333" t="s">
        <v>1420</v>
      </c>
      <c r="K359" s="18" t="s">
        <v>621</v>
      </c>
      <c r="L359" s="19" t="s">
        <v>622</v>
      </c>
      <c r="M359" s="40" t="s">
        <v>629</v>
      </c>
      <c r="N359" s="4"/>
    </row>
    <row r="360" spans="2:14" x14ac:dyDescent="0.2">
      <c r="B360"/>
      <c r="H360" s="3"/>
      <c r="I360" s="293" t="s">
        <v>630</v>
      </c>
      <c r="J360" s="333" t="s">
        <v>1424</v>
      </c>
      <c r="K360" s="18" t="s">
        <v>621</v>
      </c>
      <c r="L360" s="19" t="s">
        <v>622</v>
      </c>
      <c r="M360" s="40" t="s">
        <v>631</v>
      </c>
      <c r="N360" s="4"/>
    </row>
    <row r="361" spans="2:14" x14ac:dyDescent="0.2">
      <c r="B361"/>
      <c r="H361" s="3"/>
      <c r="I361" s="293" t="s">
        <v>632</v>
      </c>
      <c r="J361" s="333" t="s">
        <v>1421</v>
      </c>
      <c r="K361" s="18" t="s">
        <v>621</v>
      </c>
      <c r="L361" s="19" t="s">
        <v>622</v>
      </c>
      <c r="M361" s="40" t="s">
        <v>633</v>
      </c>
      <c r="N361" s="4"/>
    </row>
    <row r="362" spans="2:14" x14ac:dyDescent="0.2">
      <c r="B362"/>
      <c r="H362" s="3"/>
      <c r="I362" s="293" t="s">
        <v>634</v>
      </c>
      <c r="J362" s="333" t="s">
        <v>1425</v>
      </c>
      <c r="K362" s="18" t="s">
        <v>621</v>
      </c>
      <c r="L362" s="19" t="s">
        <v>622</v>
      </c>
      <c r="M362" s="40" t="s">
        <v>635</v>
      </c>
      <c r="N362" s="4"/>
    </row>
    <row r="363" spans="2:14" ht="17" thickBot="1" x14ac:dyDescent="0.25">
      <c r="B363"/>
      <c r="H363" s="3"/>
      <c r="I363" s="295" t="s">
        <v>636</v>
      </c>
      <c r="J363" s="334" t="s">
        <v>1422</v>
      </c>
      <c r="K363" s="30" t="s">
        <v>621</v>
      </c>
      <c r="L363" s="31" t="s">
        <v>622</v>
      </c>
      <c r="M363" s="41" t="s">
        <v>637</v>
      </c>
      <c r="N363" s="4"/>
    </row>
    <row r="364" spans="2:14" x14ac:dyDescent="0.2">
      <c r="B364"/>
      <c r="H364" s="3"/>
      <c r="I364" s="298"/>
      <c r="J364" s="335" t="s">
        <v>1423</v>
      </c>
      <c r="K364" s="10" t="s">
        <v>638</v>
      </c>
      <c r="L364" s="11" t="s">
        <v>639</v>
      </c>
      <c r="M364" s="12" t="s">
        <v>623</v>
      </c>
      <c r="N364" s="4"/>
    </row>
    <row r="365" spans="2:14" x14ac:dyDescent="0.2">
      <c r="B365"/>
      <c r="H365" s="3"/>
      <c r="I365" s="290" t="s">
        <v>624</v>
      </c>
      <c r="J365" s="325" t="s">
        <v>1418</v>
      </c>
      <c r="K365" s="36" t="s">
        <v>638</v>
      </c>
      <c r="L365" s="37" t="s">
        <v>639</v>
      </c>
      <c r="M365" s="38" t="s">
        <v>625</v>
      </c>
      <c r="N365" s="4"/>
    </row>
    <row r="366" spans="2:14" x14ac:dyDescent="0.2">
      <c r="B366"/>
      <c r="H366" s="3"/>
      <c r="I366" s="290" t="s">
        <v>626</v>
      </c>
      <c r="J366" s="325" t="s">
        <v>1419</v>
      </c>
      <c r="K366" s="36" t="s">
        <v>638</v>
      </c>
      <c r="L366" s="37" t="s">
        <v>639</v>
      </c>
      <c r="M366" s="38" t="s">
        <v>627</v>
      </c>
      <c r="N366" s="4"/>
    </row>
    <row r="367" spans="2:14" x14ac:dyDescent="0.2">
      <c r="B367"/>
      <c r="H367" s="3"/>
      <c r="I367" s="290" t="s">
        <v>628</v>
      </c>
      <c r="J367" s="325" t="s">
        <v>1420</v>
      </c>
      <c r="K367" s="36" t="s">
        <v>638</v>
      </c>
      <c r="L367" s="37" t="s">
        <v>639</v>
      </c>
      <c r="M367" s="38" t="s">
        <v>629</v>
      </c>
      <c r="N367" s="4"/>
    </row>
    <row r="368" spans="2:14" x14ac:dyDescent="0.2">
      <c r="B368"/>
      <c r="H368" s="3"/>
      <c r="I368" s="290" t="s">
        <v>630</v>
      </c>
      <c r="J368" s="325" t="s">
        <v>1424</v>
      </c>
      <c r="K368" s="36" t="s">
        <v>638</v>
      </c>
      <c r="L368" s="37" t="s">
        <v>639</v>
      </c>
      <c r="M368" s="38" t="s">
        <v>631</v>
      </c>
      <c r="N368" s="4"/>
    </row>
    <row r="369" spans="2:14" x14ac:dyDescent="0.2">
      <c r="B369"/>
      <c r="H369" s="3"/>
      <c r="I369" s="290" t="s">
        <v>632</v>
      </c>
      <c r="J369" s="325" t="s">
        <v>1421</v>
      </c>
      <c r="K369" s="36" t="s">
        <v>638</v>
      </c>
      <c r="L369" s="37" t="s">
        <v>639</v>
      </c>
      <c r="M369" s="38" t="s">
        <v>633</v>
      </c>
      <c r="N369" s="4"/>
    </row>
    <row r="370" spans="2:14" x14ac:dyDescent="0.2">
      <c r="B370"/>
      <c r="H370" s="3"/>
      <c r="I370" s="290" t="s">
        <v>634</v>
      </c>
      <c r="J370" s="325" t="s">
        <v>1425</v>
      </c>
      <c r="K370" s="36" t="s">
        <v>638</v>
      </c>
      <c r="L370" s="37" t="s">
        <v>639</v>
      </c>
      <c r="M370" s="38" t="s">
        <v>635</v>
      </c>
      <c r="N370" s="4"/>
    </row>
    <row r="371" spans="2:14" ht="17" thickBot="1" x14ac:dyDescent="0.25">
      <c r="B371"/>
      <c r="H371" s="3"/>
      <c r="I371" s="291" t="s">
        <v>636</v>
      </c>
      <c r="J371" s="326" t="s">
        <v>1422</v>
      </c>
      <c r="K371" s="13" t="s">
        <v>638</v>
      </c>
      <c r="L371" s="14" t="s">
        <v>639</v>
      </c>
      <c r="M371" s="15" t="s">
        <v>637</v>
      </c>
      <c r="N371" s="4"/>
    </row>
    <row r="372" spans="2:14" x14ac:dyDescent="0.2">
      <c r="B372"/>
      <c r="H372" s="3"/>
      <c r="I372" s="297" t="s">
        <v>642</v>
      </c>
      <c r="J372" s="332" t="s">
        <v>1426</v>
      </c>
      <c r="K372" s="16" t="s">
        <v>640</v>
      </c>
      <c r="L372" s="17" t="s">
        <v>641</v>
      </c>
      <c r="M372" s="39" t="s">
        <v>643</v>
      </c>
      <c r="N372" s="4"/>
    </row>
    <row r="373" spans="2:14" x14ac:dyDescent="0.2">
      <c r="B373"/>
      <c r="H373" s="3"/>
      <c r="I373" s="293" t="s">
        <v>644</v>
      </c>
      <c r="J373" s="333" t="s">
        <v>1427</v>
      </c>
      <c r="K373" s="18" t="s">
        <v>640</v>
      </c>
      <c r="L373" s="19" t="s">
        <v>641</v>
      </c>
      <c r="M373" s="40" t="s">
        <v>645</v>
      </c>
      <c r="N373" s="4"/>
    </row>
    <row r="374" spans="2:14" x14ac:dyDescent="0.2">
      <c r="B374"/>
      <c r="H374" s="3"/>
      <c r="I374" s="293" t="s">
        <v>646</v>
      </c>
      <c r="J374" s="333" t="s">
        <v>1428</v>
      </c>
      <c r="K374" s="18" t="s">
        <v>640</v>
      </c>
      <c r="L374" s="19" t="s">
        <v>641</v>
      </c>
      <c r="M374" s="40" t="s">
        <v>647</v>
      </c>
      <c r="N374" s="4"/>
    </row>
    <row r="375" spans="2:14" x14ac:dyDescent="0.2">
      <c r="B375"/>
      <c r="H375" s="3"/>
      <c r="I375" s="293" t="s">
        <v>648</v>
      </c>
      <c r="J375" s="333" t="s">
        <v>1429</v>
      </c>
      <c r="K375" s="18" t="s">
        <v>640</v>
      </c>
      <c r="L375" s="19" t="s">
        <v>641</v>
      </c>
      <c r="M375" s="40" t="s">
        <v>649</v>
      </c>
      <c r="N375" s="4"/>
    </row>
    <row r="376" spans="2:14" x14ac:dyDescent="0.2">
      <c r="B376"/>
      <c r="H376" s="3"/>
      <c r="I376" s="293" t="s">
        <v>650</v>
      </c>
      <c r="J376" s="333" t="s">
        <v>1430</v>
      </c>
      <c r="K376" s="18" t="s">
        <v>640</v>
      </c>
      <c r="L376" s="19" t="s">
        <v>641</v>
      </c>
      <c r="M376" s="40" t="s">
        <v>461</v>
      </c>
      <c r="N376" s="4"/>
    </row>
    <row r="377" spans="2:14" x14ac:dyDescent="0.2">
      <c r="B377"/>
      <c r="H377" s="3"/>
      <c r="I377" s="293" t="s">
        <v>651</v>
      </c>
      <c r="J377" s="333" t="s">
        <v>1431</v>
      </c>
      <c r="K377" s="18" t="s">
        <v>640</v>
      </c>
      <c r="L377" s="19" t="s">
        <v>641</v>
      </c>
      <c r="M377" s="40" t="s">
        <v>652</v>
      </c>
      <c r="N377" s="4"/>
    </row>
    <row r="378" spans="2:14" ht="17" thickBot="1" x14ac:dyDescent="0.25">
      <c r="B378"/>
      <c r="H378" s="3"/>
      <c r="I378" s="295" t="s">
        <v>653</v>
      </c>
      <c r="J378" s="334" t="s">
        <v>1432</v>
      </c>
      <c r="K378" s="30" t="s">
        <v>640</v>
      </c>
      <c r="L378" s="31" t="s">
        <v>641</v>
      </c>
      <c r="M378" s="41" t="s">
        <v>654</v>
      </c>
      <c r="N378" s="4"/>
    </row>
    <row r="379" spans="2:14" x14ac:dyDescent="0.2">
      <c r="B379"/>
      <c r="H379" s="3"/>
      <c r="I379" s="298" t="s">
        <v>223</v>
      </c>
      <c r="J379" s="335" t="s">
        <v>1385</v>
      </c>
      <c r="K379" s="10" t="s">
        <v>655</v>
      </c>
      <c r="L379" s="11" t="s">
        <v>656</v>
      </c>
      <c r="M379" s="12" t="s">
        <v>657</v>
      </c>
      <c r="N379" s="4"/>
    </row>
    <row r="380" spans="2:14" x14ac:dyDescent="0.2">
      <c r="B380"/>
      <c r="H380" s="3"/>
      <c r="I380" s="290" t="s">
        <v>658</v>
      </c>
      <c r="J380" s="325" t="s">
        <v>1386</v>
      </c>
      <c r="K380" s="36" t="s">
        <v>655</v>
      </c>
      <c r="L380" s="37" t="s">
        <v>656</v>
      </c>
      <c r="M380" s="38" t="s">
        <v>659</v>
      </c>
      <c r="N380" s="4"/>
    </row>
    <row r="381" spans="2:14" x14ac:dyDescent="0.2">
      <c r="B381"/>
      <c r="H381" s="3"/>
      <c r="I381" s="290" t="s">
        <v>658</v>
      </c>
      <c r="J381" s="325" t="s">
        <v>1388</v>
      </c>
      <c r="K381" s="36" t="s">
        <v>655</v>
      </c>
      <c r="L381" s="37" t="s">
        <v>656</v>
      </c>
      <c r="M381" s="38" t="s">
        <v>660</v>
      </c>
      <c r="N381" s="4"/>
    </row>
    <row r="382" spans="2:14" x14ac:dyDescent="0.2">
      <c r="B382"/>
      <c r="H382" s="3"/>
      <c r="I382" s="290" t="s">
        <v>234</v>
      </c>
      <c r="J382" s="325" t="s">
        <v>1390</v>
      </c>
      <c r="K382" s="36" t="s">
        <v>655</v>
      </c>
      <c r="L382" s="37" t="s">
        <v>656</v>
      </c>
      <c r="M382" s="38" t="s">
        <v>375</v>
      </c>
      <c r="N382" s="4"/>
    </row>
    <row r="383" spans="2:14" x14ac:dyDescent="0.2">
      <c r="B383"/>
      <c r="H383" s="3"/>
      <c r="I383" s="290" t="s">
        <v>661</v>
      </c>
      <c r="J383" s="325" t="s">
        <v>1392</v>
      </c>
      <c r="K383" s="36" t="s">
        <v>655</v>
      </c>
      <c r="L383" s="37" t="s">
        <v>656</v>
      </c>
      <c r="M383" s="38" t="s">
        <v>662</v>
      </c>
      <c r="N383" s="4"/>
    </row>
    <row r="384" spans="2:14" x14ac:dyDescent="0.2">
      <c r="B384"/>
      <c r="H384" s="3"/>
      <c r="I384" s="290" t="s">
        <v>663</v>
      </c>
      <c r="J384" s="325" t="s">
        <v>1393</v>
      </c>
      <c r="K384" s="36" t="s">
        <v>655</v>
      </c>
      <c r="L384" s="37" t="s">
        <v>656</v>
      </c>
      <c r="M384" s="38" t="s">
        <v>664</v>
      </c>
      <c r="N384" s="4"/>
    </row>
    <row r="385" spans="2:14" x14ac:dyDescent="0.2">
      <c r="B385"/>
      <c r="H385" s="3"/>
      <c r="I385" s="290" t="s">
        <v>665</v>
      </c>
      <c r="J385" s="325" t="s">
        <v>1395</v>
      </c>
      <c r="K385" s="36" t="s">
        <v>655</v>
      </c>
      <c r="L385" s="37" t="s">
        <v>656</v>
      </c>
      <c r="M385" s="38" t="s">
        <v>666</v>
      </c>
      <c r="N385" s="4"/>
    </row>
    <row r="386" spans="2:14" x14ac:dyDescent="0.2">
      <c r="B386"/>
      <c r="H386" s="3"/>
      <c r="I386" s="290" t="s">
        <v>667</v>
      </c>
      <c r="J386" s="325" t="s">
        <v>1397</v>
      </c>
      <c r="K386" s="36" t="s">
        <v>655</v>
      </c>
      <c r="L386" s="37" t="s">
        <v>656</v>
      </c>
      <c r="M386" s="38" t="s">
        <v>562</v>
      </c>
      <c r="N386" s="4"/>
    </row>
    <row r="387" spans="2:14" x14ac:dyDescent="0.2">
      <c r="B387"/>
      <c r="H387" s="3"/>
      <c r="I387" s="290" t="s">
        <v>668</v>
      </c>
      <c r="J387" s="325" t="s">
        <v>1399</v>
      </c>
      <c r="K387" s="36" t="s">
        <v>655</v>
      </c>
      <c r="L387" s="37" t="s">
        <v>656</v>
      </c>
      <c r="M387" s="38" t="s">
        <v>669</v>
      </c>
      <c r="N387" s="4"/>
    </row>
    <row r="388" spans="2:14" x14ac:dyDescent="0.2">
      <c r="B388"/>
      <c r="H388" s="3"/>
      <c r="I388" s="290" t="s">
        <v>670</v>
      </c>
      <c r="J388" s="325" t="s">
        <v>1400</v>
      </c>
      <c r="K388" s="36" t="s">
        <v>655</v>
      </c>
      <c r="L388" s="37" t="s">
        <v>656</v>
      </c>
      <c r="M388" s="38" t="s">
        <v>671</v>
      </c>
      <c r="N388" s="4"/>
    </row>
    <row r="389" spans="2:14" ht="17" thickBot="1" x14ac:dyDescent="0.25">
      <c r="B389"/>
      <c r="H389" s="3"/>
      <c r="I389" s="291" t="s">
        <v>672</v>
      </c>
      <c r="J389" s="326" t="s">
        <v>1402</v>
      </c>
      <c r="K389" s="13" t="s">
        <v>655</v>
      </c>
      <c r="L389" s="14" t="s">
        <v>656</v>
      </c>
      <c r="M389" s="15" t="s">
        <v>673</v>
      </c>
      <c r="N389" s="4"/>
    </row>
    <row r="390" spans="2:14" x14ac:dyDescent="0.2">
      <c r="B390"/>
      <c r="H390" s="3"/>
      <c r="I390" s="6"/>
      <c r="J390" s="5"/>
      <c r="K390" s="5"/>
      <c r="L390" s="6"/>
      <c r="M390" s="6"/>
      <c r="N390" s="4"/>
    </row>
    <row r="391" spans="2:14" x14ac:dyDescent="0.2">
      <c r="B391"/>
    </row>
    <row r="392" spans="2:14" x14ac:dyDescent="0.2">
      <c r="B392"/>
    </row>
    <row r="393" spans="2:14" x14ac:dyDescent="0.2">
      <c r="B393"/>
    </row>
    <row r="394" spans="2:14" x14ac:dyDescent="0.2">
      <c r="B394"/>
    </row>
    <row r="395" spans="2:14" x14ac:dyDescent="0.2">
      <c r="B395"/>
    </row>
    <row r="396" spans="2:14" x14ac:dyDescent="0.2">
      <c r="B396"/>
    </row>
    <row r="397" spans="2:14" x14ac:dyDescent="0.2">
      <c r="B397"/>
    </row>
    <row r="398" spans="2:14" x14ac:dyDescent="0.2">
      <c r="B398"/>
    </row>
    <row r="399" spans="2:14" x14ac:dyDescent="0.2">
      <c r="B399"/>
    </row>
    <row r="400" spans="2:14" x14ac:dyDescent="0.2">
      <c r="B400"/>
    </row>
    <row r="401" spans="2:2" x14ac:dyDescent="0.2">
      <c r="B401"/>
    </row>
    <row r="402" spans="2:2" x14ac:dyDescent="0.2">
      <c r="B402"/>
    </row>
    <row r="403" spans="2:2" x14ac:dyDescent="0.2">
      <c r="B403"/>
    </row>
    <row r="404" spans="2:2" x14ac:dyDescent="0.2">
      <c r="B404"/>
    </row>
    <row r="405" spans="2:2" x14ac:dyDescent="0.2">
      <c r="B405"/>
    </row>
    <row r="406" spans="2:2" x14ac:dyDescent="0.2">
      <c r="B406"/>
    </row>
    <row r="407" spans="2:2" x14ac:dyDescent="0.2">
      <c r="B407"/>
    </row>
    <row r="408" spans="2:2" x14ac:dyDescent="0.2">
      <c r="B408"/>
    </row>
    <row r="409" spans="2:2" x14ac:dyDescent="0.2">
      <c r="B409"/>
    </row>
    <row r="410" spans="2:2" x14ac:dyDescent="0.2">
      <c r="B410"/>
    </row>
    <row r="411" spans="2:2" x14ac:dyDescent="0.2">
      <c r="B411"/>
    </row>
    <row r="412" spans="2:2" x14ac:dyDescent="0.2">
      <c r="B412"/>
    </row>
    <row r="413" spans="2:2" x14ac:dyDescent="0.2">
      <c r="B413"/>
    </row>
    <row r="414" spans="2:2" x14ac:dyDescent="0.2">
      <c r="B414"/>
    </row>
    <row r="415" spans="2:2" x14ac:dyDescent="0.2">
      <c r="B415"/>
    </row>
    <row r="416" spans="2:2" x14ac:dyDescent="0.2">
      <c r="B416"/>
    </row>
    <row r="417" spans="2:2" x14ac:dyDescent="0.2">
      <c r="B417"/>
    </row>
    <row r="418" spans="2:2" x14ac:dyDescent="0.2">
      <c r="B418"/>
    </row>
    <row r="419" spans="2:2" x14ac:dyDescent="0.2">
      <c r="B419"/>
    </row>
    <row r="420" spans="2:2" x14ac:dyDescent="0.2">
      <c r="B420"/>
    </row>
    <row r="421" spans="2:2" x14ac:dyDescent="0.2">
      <c r="B421"/>
    </row>
    <row r="422" spans="2:2" x14ac:dyDescent="0.2">
      <c r="B422"/>
    </row>
    <row r="423" spans="2:2" x14ac:dyDescent="0.2">
      <c r="B423"/>
    </row>
    <row r="424" spans="2:2" x14ac:dyDescent="0.2">
      <c r="B424"/>
    </row>
    <row r="425" spans="2:2" x14ac:dyDescent="0.2">
      <c r="B425"/>
    </row>
    <row r="426" spans="2:2" x14ac:dyDescent="0.2">
      <c r="B426"/>
    </row>
    <row r="427" spans="2:2" x14ac:dyDescent="0.2">
      <c r="B427"/>
    </row>
    <row r="428" spans="2:2" x14ac:dyDescent="0.2">
      <c r="B428"/>
    </row>
    <row r="429" spans="2:2" x14ac:dyDescent="0.2">
      <c r="B429"/>
    </row>
    <row r="430" spans="2:2" x14ac:dyDescent="0.2">
      <c r="B430"/>
    </row>
    <row r="431" spans="2:2" x14ac:dyDescent="0.2">
      <c r="B431"/>
    </row>
    <row r="432" spans="2:2" x14ac:dyDescent="0.2">
      <c r="B432"/>
    </row>
    <row r="433" spans="2:2" x14ac:dyDescent="0.2">
      <c r="B433"/>
    </row>
    <row r="434" spans="2:2" x14ac:dyDescent="0.2">
      <c r="B434"/>
    </row>
    <row r="435" spans="2:2" x14ac:dyDescent="0.2">
      <c r="B435"/>
    </row>
    <row r="436" spans="2:2" x14ac:dyDescent="0.2">
      <c r="B436"/>
    </row>
  </sheetData>
  <sheetProtection sheet="1" objects="1" scenarios="1"/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workbookViewId="0">
      <selection activeCell="E8" sqref="E8"/>
    </sheetView>
  </sheetViews>
  <sheetFormatPr baseColWidth="10" defaultRowHeight="16" x14ac:dyDescent="0.2"/>
  <cols>
    <col min="1" max="1" width="3.6640625" customWidth="1"/>
    <col min="2" max="2" width="9.83203125" style="190" customWidth="1"/>
    <col min="3" max="3" width="20.83203125" style="191" customWidth="1"/>
    <col min="4" max="4" width="14.6640625" style="192" customWidth="1"/>
    <col min="5" max="5" width="95.5" style="192" customWidth="1"/>
  </cols>
  <sheetData>
    <row r="1" spans="2:5" ht="17" thickBot="1" x14ac:dyDescent="0.25"/>
    <row r="2" spans="2:5" s="50" customFormat="1" ht="20" thickBot="1" x14ac:dyDescent="0.25">
      <c r="B2" s="201" t="s">
        <v>849</v>
      </c>
      <c r="C2" s="193" t="s">
        <v>850</v>
      </c>
      <c r="D2" s="202" t="s">
        <v>851</v>
      </c>
      <c r="E2" s="194" t="s">
        <v>676</v>
      </c>
    </row>
    <row r="3" spans="2:5" x14ac:dyDescent="0.2">
      <c r="B3" s="195">
        <v>1</v>
      </c>
      <c r="C3" s="196">
        <v>43422</v>
      </c>
      <c r="D3" s="197" t="s">
        <v>852</v>
      </c>
      <c r="E3" s="197" t="s">
        <v>1489</v>
      </c>
    </row>
    <row r="4" spans="2:5" x14ac:dyDescent="0.2">
      <c r="B4" s="198">
        <v>1.01</v>
      </c>
      <c r="C4" s="199">
        <v>43437</v>
      </c>
      <c r="D4" s="200" t="s">
        <v>852</v>
      </c>
      <c r="E4" s="200" t="s">
        <v>1488</v>
      </c>
    </row>
    <row r="5" spans="2:5" x14ac:dyDescent="0.2">
      <c r="B5" s="198">
        <v>1.02</v>
      </c>
      <c r="C5" s="199">
        <v>43437</v>
      </c>
      <c r="D5" s="200" t="s">
        <v>852</v>
      </c>
      <c r="E5" s="200" t="s">
        <v>1523</v>
      </c>
    </row>
    <row r="6" spans="2:5" x14ac:dyDescent="0.2">
      <c r="B6" s="198">
        <v>1.03</v>
      </c>
      <c r="C6" s="199">
        <v>43439</v>
      </c>
      <c r="D6" s="200" t="s">
        <v>852</v>
      </c>
      <c r="E6" s="200" t="s">
        <v>1533</v>
      </c>
    </row>
    <row r="7" spans="2:5" x14ac:dyDescent="0.2">
      <c r="B7" s="198">
        <v>1.04</v>
      </c>
      <c r="C7" s="199">
        <v>43439</v>
      </c>
      <c r="D7" s="200" t="s">
        <v>852</v>
      </c>
      <c r="E7" s="200" t="s">
        <v>1534</v>
      </c>
    </row>
    <row r="8" spans="2:5" x14ac:dyDescent="0.2">
      <c r="B8" s="198"/>
      <c r="C8" s="199"/>
      <c r="D8" s="200"/>
      <c r="E8" s="200"/>
    </row>
    <row r="9" spans="2:5" x14ac:dyDescent="0.2">
      <c r="B9" s="198"/>
      <c r="C9" s="199"/>
      <c r="D9" s="200"/>
      <c r="E9" s="200"/>
    </row>
    <row r="10" spans="2:5" x14ac:dyDescent="0.2">
      <c r="B10" s="198"/>
      <c r="C10" s="199"/>
      <c r="D10" s="200"/>
      <c r="E10" s="200"/>
    </row>
    <row r="11" spans="2:5" x14ac:dyDescent="0.2">
      <c r="B11" s="198"/>
      <c r="C11" s="199"/>
      <c r="D11" s="200"/>
      <c r="E11" s="200"/>
    </row>
    <row r="12" spans="2:5" x14ac:dyDescent="0.2">
      <c r="B12" s="198"/>
      <c r="C12" s="199"/>
      <c r="D12" s="200"/>
      <c r="E12" s="200"/>
    </row>
    <row r="13" spans="2:5" x14ac:dyDescent="0.2">
      <c r="B13" s="198"/>
      <c r="C13" s="199"/>
      <c r="D13" s="200"/>
      <c r="E13" s="200"/>
    </row>
    <row r="14" spans="2:5" x14ac:dyDescent="0.2">
      <c r="B14" s="198"/>
      <c r="C14" s="199"/>
      <c r="D14" s="200"/>
      <c r="E14" s="200"/>
    </row>
    <row r="15" spans="2:5" x14ac:dyDescent="0.2">
      <c r="B15" s="198"/>
      <c r="C15" s="199"/>
      <c r="D15" s="200"/>
      <c r="E15" s="200"/>
    </row>
    <row r="16" spans="2:5" x14ac:dyDescent="0.2">
      <c r="B16" s="198"/>
      <c r="C16" s="199"/>
      <c r="D16" s="200"/>
      <c r="E16" s="200"/>
    </row>
    <row r="17" spans="2:5" x14ac:dyDescent="0.2">
      <c r="B17" s="198"/>
      <c r="C17" s="199"/>
      <c r="D17" s="200"/>
      <c r="E17" s="200"/>
    </row>
    <row r="18" spans="2:5" x14ac:dyDescent="0.2">
      <c r="B18" s="198"/>
      <c r="C18" s="199"/>
      <c r="D18" s="200"/>
      <c r="E18" s="200"/>
    </row>
    <row r="19" spans="2:5" x14ac:dyDescent="0.2">
      <c r="B19" s="198"/>
      <c r="C19" s="199"/>
      <c r="D19" s="200"/>
      <c r="E19" s="200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Assembler</vt:lpstr>
      <vt:lpstr>Disassembler</vt:lpstr>
      <vt:lpstr>RIM Output</vt:lpstr>
      <vt:lpstr>Disassembly Output</vt:lpstr>
      <vt:lpstr>PDP8</vt:lpstr>
      <vt:lpstr>Revision History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Eberhard</dc:creator>
  <cp:lastModifiedBy>M. Eberhard</cp:lastModifiedBy>
  <dcterms:created xsi:type="dcterms:W3CDTF">2018-10-22T23:35:17Z</dcterms:created>
  <dcterms:modified xsi:type="dcterms:W3CDTF">2018-12-07T19:20:13Z</dcterms:modified>
</cp:coreProperties>
</file>